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" yWindow="348" windowWidth="10896" windowHeight="8760"/>
  </bookViews>
  <sheets>
    <sheet name="Group" sheetId="1" r:id="rId1"/>
    <sheet name="North + West" sheetId="2" r:id="rId2"/>
    <sheet name="South + East" sheetId="4" r:id="rId3"/>
    <sheet name="International + Special Divisio" sheetId="3" r:id="rId4"/>
    <sheet name="Other" sheetId="5" r:id="rId5"/>
  </sheets>
  <definedNames>
    <definedName name="_xlnm.Print_Area" localSheetId="0">Group!$A$1:$K$215</definedName>
    <definedName name="_xlnm.Print_Area" localSheetId="3">'International + Special Divisio'!$A$1:$K$101</definedName>
    <definedName name="_xlnm.Print_Area" localSheetId="1">'North + West'!$A$1:$K$101</definedName>
    <definedName name="_xlnm.Print_Area" localSheetId="4">Other!$A$1:$K$101</definedName>
    <definedName name="_xlnm.Print_Area" localSheetId="2">'South + East'!$A$1:$K$101</definedName>
    <definedName name="_xlnm.Print_Titles" localSheetId="0">Group!$1:$1</definedName>
    <definedName name="_xlnm.Print_Titles" localSheetId="3">'International + Special Divisio'!$1:$1</definedName>
    <definedName name="_xlnm.Print_Titles" localSheetId="1">'North + West'!$1:$1</definedName>
    <definedName name="_xlnm.Print_Titles" localSheetId="4">Other!$1:$1</definedName>
    <definedName name="_xlnm.Print_Titles" localSheetId="2">'South + East'!$1:$1</definedName>
  </definedNames>
  <calcPr calcId="145621"/>
</workbook>
</file>

<file path=xl/calcChain.xml><?xml version="1.0" encoding="utf-8"?>
<calcChain xmlns="http://schemas.openxmlformats.org/spreadsheetml/2006/main">
  <c r="C5" i="5" l="1"/>
  <c r="B69" i="1" l="1"/>
  <c r="B63" i="1"/>
  <c r="B52" i="1"/>
  <c r="B48" i="1" s="1"/>
  <c r="B46" i="1"/>
  <c r="D16" i="1"/>
  <c r="B16" i="1"/>
  <c r="F87" i="4" l="1"/>
  <c r="G96" i="4"/>
  <c r="G180" i="1" l="1"/>
  <c r="G98" i="5" l="1"/>
  <c r="E98" i="5"/>
  <c r="D98" i="5"/>
  <c r="B98" i="5"/>
  <c r="G68" i="5"/>
  <c r="E68" i="5"/>
  <c r="D68" i="5"/>
  <c r="B68" i="5"/>
  <c r="G37" i="5"/>
  <c r="E37" i="5"/>
  <c r="D37" i="5"/>
  <c r="B37" i="5"/>
  <c r="F80" i="5"/>
  <c r="F81" i="5"/>
  <c r="F86" i="5"/>
  <c r="F88" i="5"/>
  <c r="F93" i="5"/>
  <c r="F55" i="5"/>
  <c r="F56" i="5"/>
  <c r="F57" i="5"/>
  <c r="F58" i="5"/>
  <c r="F59" i="5"/>
  <c r="F60" i="5"/>
  <c r="F61" i="5"/>
  <c r="F30" i="5"/>
  <c r="F31" i="5"/>
  <c r="F28" i="3"/>
  <c r="B68" i="2"/>
  <c r="B68" i="3"/>
  <c r="B68" i="4"/>
  <c r="F58" i="2"/>
  <c r="F58" i="3"/>
  <c r="F16" i="4"/>
  <c r="F17" i="4"/>
  <c r="F18" i="4"/>
  <c r="F19" i="4"/>
  <c r="F20" i="4"/>
  <c r="F21" i="4"/>
  <c r="F22" i="4"/>
  <c r="F23" i="4"/>
  <c r="F24" i="4"/>
  <c r="F16" i="3"/>
  <c r="F17" i="3"/>
  <c r="F18" i="3"/>
  <c r="F19" i="3"/>
  <c r="F20" i="3"/>
  <c r="F21" i="3"/>
  <c r="F22" i="3"/>
  <c r="F23" i="3"/>
  <c r="F24" i="3"/>
  <c r="F17" i="2"/>
  <c r="F18" i="2"/>
  <c r="F20" i="2"/>
  <c r="F21" i="2"/>
  <c r="G37" i="4"/>
  <c r="G37" i="3"/>
  <c r="G37" i="2"/>
  <c r="E37" i="4"/>
  <c r="E37" i="3"/>
  <c r="E37" i="2"/>
  <c r="D37" i="4"/>
  <c r="D37" i="3"/>
  <c r="D37" i="2"/>
  <c r="B37" i="4"/>
  <c r="B37" i="3"/>
  <c r="B37" i="2"/>
  <c r="F94" i="4"/>
  <c r="F94" i="3"/>
  <c r="F77" i="4"/>
  <c r="F78" i="4"/>
  <c r="F79" i="4"/>
  <c r="F80" i="4"/>
  <c r="F81" i="4"/>
  <c r="F82" i="4"/>
  <c r="F83" i="4"/>
  <c r="F84" i="4"/>
  <c r="F85" i="4"/>
  <c r="F86" i="4"/>
  <c r="F89" i="4"/>
  <c r="F91" i="4"/>
  <c r="F92" i="4"/>
  <c r="F93" i="4"/>
  <c r="F77" i="3"/>
  <c r="F78" i="3"/>
  <c r="F79" i="3"/>
  <c r="F80" i="3"/>
  <c r="F81" i="3"/>
  <c r="F82" i="3"/>
  <c r="F83" i="3"/>
  <c r="F85" i="3"/>
  <c r="F86" i="3"/>
  <c r="F87" i="3"/>
  <c r="F89" i="3"/>
  <c r="F90" i="3"/>
  <c r="F91" i="3"/>
  <c r="F92" i="3"/>
  <c r="F93" i="3"/>
  <c r="F79" i="2"/>
  <c r="F81" i="2"/>
  <c r="F86" i="2"/>
  <c r="F87" i="2"/>
  <c r="F88" i="2"/>
  <c r="F89" i="2"/>
  <c r="F90" i="2"/>
  <c r="F91" i="2"/>
  <c r="F92" i="2"/>
  <c r="F93" i="2"/>
  <c r="G98" i="4"/>
  <c r="G98" i="3"/>
  <c r="G98" i="2"/>
  <c r="E98" i="4"/>
  <c r="E98" i="3"/>
  <c r="E98" i="2"/>
  <c r="D98" i="4"/>
  <c r="D98" i="3"/>
  <c r="D98" i="2"/>
  <c r="B98" i="4"/>
  <c r="B98" i="3"/>
  <c r="B98" i="2"/>
  <c r="G68" i="4"/>
  <c r="G68" i="3"/>
  <c r="G68" i="2"/>
  <c r="E68" i="4"/>
  <c r="E68" i="3"/>
  <c r="E68" i="2"/>
  <c r="D68" i="4"/>
  <c r="D68" i="3"/>
  <c r="D68" i="2"/>
  <c r="F50" i="4"/>
  <c r="F51" i="4"/>
  <c r="F52" i="4"/>
  <c r="F53" i="4"/>
  <c r="F54" i="4"/>
  <c r="F55" i="4"/>
  <c r="F56" i="4"/>
  <c r="F50" i="3"/>
  <c r="F51" i="3"/>
  <c r="F52" i="3"/>
  <c r="F53" i="3"/>
  <c r="F54" i="3"/>
  <c r="F55" i="3"/>
  <c r="F56" i="3"/>
  <c r="F51" i="2"/>
  <c r="F53" i="2"/>
  <c r="F54" i="2"/>
  <c r="F56" i="2"/>
  <c r="G212" i="1"/>
  <c r="E212" i="1"/>
  <c r="D212" i="1"/>
  <c r="B212" i="1"/>
  <c r="G182" i="1"/>
  <c r="E182" i="1"/>
  <c r="D182" i="1"/>
  <c r="B182" i="1"/>
  <c r="G149" i="1"/>
  <c r="E149" i="1"/>
  <c r="D149" i="1"/>
  <c r="B149" i="1"/>
  <c r="B150" i="1"/>
  <c r="C75" i="5" l="1"/>
  <c r="C76" i="5"/>
  <c r="C77" i="5"/>
  <c r="C80" i="5"/>
  <c r="C81" i="5"/>
  <c r="C86" i="5"/>
  <c r="C88" i="5"/>
  <c r="C91" i="5"/>
  <c r="C55" i="5"/>
  <c r="C56" i="5"/>
  <c r="C57" i="5"/>
  <c r="C58" i="5"/>
  <c r="C59" i="5"/>
  <c r="C61" i="5"/>
  <c r="C63" i="5"/>
  <c r="C30" i="5"/>
  <c r="C31" i="5"/>
  <c r="D100" i="5"/>
  <c r="B100" i="5"/>
  <c r="D99" i="5"/>
  <c r="B99" i="5"/>
  <c r="D97" i="5"/>
  <c r="B97" i="5"/>
  <c r="D96" i="5"/>
  <c r="B96" i="5"/>
  <c r="C95" i="5"/>
  <c r="C74" i="5"/>
  <c r="D70" i="5"/>
  <c r="B70" i="5"/>
  <c r="D69" i="5"/>
  <c r="B69" i="5"/>
  <c r="D67" i="5"/>
  <c r="B67" i="5"/>
  <c r="D66" i="5"/>
  <c r="B66" i="5"/>
  <c r="C54" i="5"/>
  <c r="C53" i="5"/>
  <c r="C52" i="5"/>
  <c r="C51" i="5"/>
  <c r="C50" i="5"/>
  <c r="C49" i="5"/>
  <c r="C48" i="5"/>
  <c r="C47" i="5"/>
  <c r="C46" i="5"/>
  <c r="C45" i="5"/>
  <c r="C44" i="5"/>
  <c r="D39" i="5"/>
  <c r="B39" i="5"/>
  <c r="D38" i="5"/>
  <c r="B38" i="5"/>
  <c r="D36" i="5"/>
  <c r="B36" i="5"/>
  <c r="D35" i="5"/>
  <c r="B35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9" i="5"/>
  <c r="D8" i="5"/>
  <c r="B8" i="5"/>
  <c r="C7" i="5"/>
  <c r="C6" i="5"/>
  <c r="B8" i="4"/>
  <c r="B8" i="3"/>
  <c r="B8" i="2"/>
  <c r="D8" i="4"/>
  <c r="D8" i="3"/>
  <c r="D8" i="2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77" i="3"/>
  <c r="C78" i="3"/>
  <c r="C79" i="3"/>
  <c r="C80" i="3"/>
  <c r="C81" i="3"/>
  <c r="C82" i="3"/>
  <c r="C83" i="3"/>
  <c r="C85" i="3"/>
  <c r="C86" i="3"/>
  <c r="C87" i="3"/>
  <c r="C88" i="3"/>
  <c r="C89" i="3"/>
  <c r="C90" i="3"/>
  <c r="C91" i="3"/>
  <c r="C92" i="3"/>
  <c r="C93" i="3"/>
  <c r="C94" i="3"/>
  <c r="C78" i="2"/>
  <c r="C79" i="2"/>
  <c r="C81" i="2"/>
  <c r="C86" i="2"/>
  <c r="C87" i="2"/>
  <c r="C88" i="2"/>
  <c r="C89" i="2"/>
  <c r="C90" i="2"/>
  <c r="C91" i="2"/>
  <c r="C92" i="2"/>
  <c r="C93" i="2"/>
  <c r="C94" i="2"/>
  <c r="C50" i="4"/>
  <c r="C51" i="4"/>
  <c r="C52" i="4"/>
  <c r="C53" i="4"/>
  <c r="C54" i="4"/>
  <c r="C55" i="4"/>
  <c r="C56" i="4"/>
  <c r="C57" i="4"/>
  <c r="C50" i="3"/>
  <c r="C51" i="3"/>
  <c r="C52" i="3"/>
  <c r="C53" i="3"/>
  <c r="C54" i="3"/>
  <c r="C55" i="3"/>
  <c r="C56" i="3"/>
  <c r="C57" i="3"/>
  <c r="C51" i="2"/>
  <c r="C56" i="2"/>
  <c r="C57" i="2"/>
  <c r="C16" i="4"/>
  <c r="C17" i="4"/>
  <c r="C18" i="4"/>
  <c r="C19" i="4"/>
  <c r="C20" i="4"/>
  <c r="C21" i="4"/>
  <c r="C22" i="4"/>
  <c r="C23" i="4"/>
  <c r="C24" i="4"/>
  <c r="C25" i="4"/>
  <c r="C16" i="3"/>
  <c r="C17" i="3"/>
  <c r="C18" i="3"/>
  <c r="C19" i="3"/>
  <c r="C20" i="3"/>
  <c r="C21" i="3"/>
  <c r="C22" i="3"/>
  <c r="C23" i="3"/>
  <c r="C24" i="3"/>
  <c r="C25" i="3"/>
  <c r="C17" i="2"/>
  <c r="C18" i="2"/>
  <c r="C20" i="2"/>
  <c r="C25" i="2"/>
  <c r="D100" i="4"/>
  <c r="B100" i="4"/>
  <c r="D99" i="4"/>
  <c r="B99" i="4"/>
  <c r="C98" i="4"/>
  <c r="D97" i="4"/>
  <c r="B97" i="4"/>
  <c r="D96" i="4"/>
  <c r="B96" i="4"/>
  <c r="C95" i="4"/>
  <c r="C76" i="4"/>
  <c r="C75" i="4"/>
  <c r="C74" i="4"/>
  <c r="D70" i="4"/>
  <c r="B70" i="4"/>
  <c r="D69" i="4"/>
  <c r="B69" i="4"/>
  <c r="C69" i="4" s="1"/>
  <c r="C68" i="4"/>
  <c r="D67" i="4"/>
  <c r="B67" i="4"/>
  <c r="D66" i="4"/>
  <c r="B66" i="4"/>
  <c r="C65" i="4"/>
  <c r="C64" i="4"/>
  <c r="C63" i="4"/>
  <c r="C62" i="4"/>
  <c r="C61" i="4"/>
  <c r="C60" i="4"/>
  <c r="C59" i="4"/>
  <c r="C49" i="4"/>
  <c r="C48" i="4"/>
  <c r="C47" i="4"/>
  <c r="C46" i="4"/>
  <c r="C45" i="4"/>
  <c r="C44" i="4"/>
  <c r="D39" i="4"/>
  <c r="B39" i="4"/>
  <c r="D38" i="4"/>
  <c r="B38" i="4"/>
  <c r="D36" i="4"/>
  <c r="B36" i="4"/>
  <c r="D35" i="4"/>
  <c r="B35" i="4"/>
  <c r="C35" i="4" s="1"/>
  <c r="C34" i="4"/>
  <c r="C33" i="4"/>
  <c r="C32" i="4"/>
  <c r="C31" i="4"/>
  <c r="C30" i="4"/>
  <c r="C28" i="4"/>
  <c r="C27" i="4"/>
  <c r="C26" i="4"/>
  <c r="C15" i="4"/>
  <c r="C14" i="4"/>
  <c r="C13" i="4"/>
  <c r="C7" i="4"/>
  <c r="C6" i="4"/>
  <c r="C5" i="4"/>
  <c r="D100" i="3"/>
  <c r="B100" i="3"/>
  <c r="D99" i="3"/>
  <c r="B99" i="3"/>
  <c r="D97" i="3"/>
  <c r="B97" i="3"/>
  <c r="D96" i="3"/>
  <c r="B96" i="3"/>
  <c r="C95" i="3"/>
  <c r="C76" i="3"/>
  <c r="C75" i="3"/>
  <c r="C74" i="3"/>
  <c r="D70" i="3"/>
  <c r="B70" i="3"/>
  <c r="D69" i="3"/>
  <c r="B69" i="3"/>
  <c r="C68" i="3"/>
  <c r="D67" i="3"/>
  <c r="B67" i="3"/>
  <c r="C67" i="3" s="1"/>
  <c r="D66" i="3"/>
  <c r="B66" i="3"/>
  <c r="C65" i="3"/>
  <c r="C64" i="3"/>
  <c r="C63" i="3"/>
  <c r="C62" i="3"/>
  <c r="C61" i="3"/>
  <c r="C59" i="3"/>
  <c r="C58" i="3"/>
  <c r="C49" i="3"/>
  <c r="C48" i="3"/>
  <c r="C47" i="3"/>
  <c r="C46" i="3"/>
  <c r="C45" i="3"/>
  <c r="C44" i="3"/>
  <c r="D39" i="3"/>
  <c r="B39" i="3"/>
  <c r="D38" i="3"/>
  <c r="B38" i="3"/>
  <c r="D36" i="3"/>
  <c r="B36" i="3"/>
  <c r="D35" i="3"/>
  <c r="B35" i="3"/>
  <c r="C34" i="3"/>
  <c r="C33" i="3"/>
  <c r="C32" i="3"/>
  <c r="C31" i="3"/>
  <c r="C30" i="3"/>
  <c r="C28" i="3"/>
  <c r="C27" i="3"/>
  <c r="C26" i="3"/>
  <c r="C15" i="3"/>
  <c r="C14" i="3"/>
  <c r="C13" i="3"/>
  <c r="C7" i="3"/>
  <c r="C6" i="3"/>
  <c r="C5" i="3"/>
  <c r="D100" i="2"/>
  <c r="B100" i="2"/>
  <c r="D99" i="2"/>
  <c r="B99" i="2"/>
  <c r="C98" i="2"/>
  <c r="D97" i="2"/>
  <c r="B97" i="2"/>
  <c r="D96" i="2"/>
  <c r="B96" i="2"/>
  <c r="C95" i="2"/>
  <c r="C76" i="2"/>
  <c r="C75" i="2"/>
  <c r="C74" i="2"/>
  <c r="D70" i="2"/>
  <c r="B70" i="2"/>
  <c r="D69" i="2"/>
  <c r="B69" i="2"/>
  <c r="D67" i="2"/>
  <c r="B67" i="2"/>
  <c r="C67" i="2" s="1"/>
  <c r="D66" i="2"/>
  <c r="B66" i="2"/>
  <c r="C65" i="2"/>
  <c r="C64" i="2"/>
  <c r="C63" i="2"/>
  <c r="C62" i="2"/>
  <c r="C61" i="2"/>
  <c r="C60" i="2"/>
  <c r="C58" i="2"/>
  <c r="C49" i="2"/>
  <c r="C46" i="2"/>
  <c r="C45" i="2"/>
  <c r="C44" i="2"/>
  <c r="D39" i="2"/>
  <c r="B39" i="2"/>
  <c r="D38" i="2"/>
  <c r="B38" i="2"/>
  <c r="C37" i="2"/>
  <c r="D36" i="2"/>
  <c r="B36" i="2"/>
  <c r="D35" i="2"/>
  <c r="B35" i="2"/>
  <c r="C34" i="2"/>
  <c r="C33" i="2"/>
  <c r="C32" i="2"/>
  <c r="C31" i="2"/>
  <c r="C30" i="2"/>
  <c r="C29" i="2"/>
  <c r="C28" i="2"/>
  <c r="C27" i="2"/>
  <c r="C26" i="2"/>
  <c r="C15" i="2"/>
  <c r="C14" i="2"/>
  <c r="C13" i="2"/>
  <c r="C7" i="2"/>
  <c r="C6" i="2"/>
  <c r="C5" i="2"/>
  <c r="D112" i="1"/>
  <c r="C80" i="1"/>
  <c r="D214" i="1"/>
  <c r="B214" i="1"/>
  <c r="D213" i="1"/>
  <c r="B213" i="1"/>
  <c r="D211" i="1"/>
  <c r="B211" i="1"/>
  <c r="D210" i="1"/>
  <c r="B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D184" i="1"/>
  <c r="B184" i="1"/>
  <c r="D183" i="1"/>
  <c r="B183" i="1"/>
  <c r="D181" i="1"/>
  <c r="B181" i="1"/>
  <c r="D180" i="1"/>
  <c r="B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5" i="1"/>
  <c r="C154" i="1"/>
  <c r="D151" i="1"/>
  <c r="B151" i="1"/>
  <c r="D150" i="1"/>
  <c r="C150" i="1" s="1"/>
  <c r="D148" i="1"/>
  <c r="B148" i="1"/>
  <c r="D147" i="1"/>
  <c r="B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D122" i="1"/>
  <c r="B122" i="1"/>
  <c r="C118" i="1"/>
  <c r="C117" i="1"/>
  <c r="C116" i="1"/>
  <c r="C114" i="1"/>
  <c r="C113" i="1"/>
  <c r="D110" i="1"/>
  <c r="B110" i="1"/>
  <c r="C109" i="1"/>
  <c r="C106" i="1"/>
  <c r="C105" i="1"/>
  <c r="C104" i="1"/>
  <c r="C103" i="1"/>
  <c r="D102" i="1"/>
  <c r="B102" i="1"/>
  <c r="C101" i="1"/>
  <c r="C100" i="1"/>
  <c r="C99" i="1"/>
  <c r="C98" i="1"/>
  <c r="C97" i="1"/>
  <c r="C96" i="1"/>
  <c r="C94" i="1"/>
  <c r="C93" i="1"/>
  <c r="C92" i="1"/>
  <c r="C91" i="1"/>
  <c r="C90" i="1"/>
  <c r="C89" i="1"/>
  <c r="C88" i="1"/>
  <c r="C87" i="1"/>
  <c r="C84" i="1"/>
  <c r="C83" i="1"/>
  <c r="C82" i="1"/>
  <c r="C81" i="1"/>
  <c r="C79" i="1"/>
  <c r="C72" i="1"/>
  <c r="B65" i="1"/>
  <c r="B59" i="1"/>
  <c r="B54" i="1"/>
  <c r="B38" i="1"/>
  <c r="C31" i="1"/>
  <c r="C21" i="1"/>
  <c r="C19" i="1"/>
  <c r="D17" i="1"/>
  <c r="B17" i="1"/>
  <c r="C14" i="1"/>
  <c r="D13" i="1"/>
  <c r="D15" i="1" s="1"/>
  <c r="B13" i="1"/>
  <c r="C12" i="1"/>
  <c r="C11" i="1"/>
  <c r="C10" i="1"/>
  <c r="C9" i="1"/>
  <c r="C8" i="1"/>
  <c r="C7" i="1"/>
  <c r="C6" i="1"/>
  <c r="C5" i="1"/>
  <c r="C4" i="1"/>
  <c r="B15" i="1" l="1"/>
  <c r="B24" i="1"/>
  <c r="B25" i="1" s="1"/>
  <c r="D18" i="1"/>
  <c r="C39" i="2"/>
  <c r="B75" i="1"/>
  <c r="C35" i="2"/>
  <c r="C69" i="3"/>
  <c r="C67" i="4"/>
  <c r="C69" i="2"/>
  <c r="C213" i="1"/>
  <c r="C99" i="5"/>
  <c r="C214" i="1"/>
  <c r="C99" i="4"/>
  <c r="C70" i="5"/>
  <c r="C96" i="5"/>
  <c r="C39" i="5"/>
  <c r="C35" i="5"/>
  <c r="C97" i="5"/>
  <c r="C38" i="5"/>
  <c r="C68" i="5"/>
  <c r="C68" i="2"/>
  <c r="C37" i="4"/>
  <c r="D101" i="3"/>
  <c r="D4" i="3" s="1"/>
  <c r="C39" i="4"/>
  <c r="C100" i="3"/>
  <c r="D40" i="3"/>
  <c r="B101" i="3"/>
  <c r="C99" i="3"/>
  <c r="C100" i="4"/>
  <c r="C36" i="3"/>
  <c r="C98" i="5"/>
  <c r="C100" i="5"/>
  <c r="B101" i="5"/>
  <c r="B4" i="5" s="1"/>
  <c r="C69" i="5"/>
  <c r="B71" i="5"/>
  <c r="B3" i="5" s="1"/>
  <c r="C67" i="5"/>
  <c r="C66" i="5"/>
  <c r="C37" i="5"/>
  <c r="B40" i="5"/>
  <c r="C36" i="5"/>
  <c r="D40" i="5"/>
  <c r="D101" i="5"/>
  <c r="D4" i="5" s="1"/>
  <c r="D71" i="5"/>
  <c r="D3" i="5" s="1"/>
  <c r="D101" i="2"/>
  <c r="D4" i="2" s="1"/>
  <c r="D101" i="4"/>
  <c r="D4" i="4" s="1"/>
  <c r="C97" i="2"/>
  <c r="C99" i="2"/>
  <c r="C98" i="3"/>
  <c r="C97" i="4"/>
  <c r="C100" i="2"/>
  <c r="D71" i="2"/>
  <c r="D3" i="2" s="1"/>
  <c r="D71" i="3"/>
  <c r="D3" i="3" s="1"/>
  <c r="D9" i="3" s="1"/>
  <c r="D71" i="4"/>
  <c r="D3" i="4" s="1"/>
  <c r="C70" i="2"/>
  <c r="C70" i="3"/>
  <c r="C70" i="4"/>
  <c r="B71" i="2"/>
  <c r="B3" i="2" s="1"/>
  <c r="B71" i="3"/>
  <c r="B3" i="3" s="1"/>
  <c r="B71" i="4"/>
  <c r="B3" i="4" s="1"/>
  <c r="D40" i="4"/>
  <c r="D40" i="2"/>
  <c r="C35" i="3"/>
  <c r="C37" i="3"/>
  <c r="C39" i="3"/>
  <c r="C36" i="4"/>
  <c r="B40" i="2"/>
  <c r="C38" i="4"/>
  <c r="C38" i="3"/>
  <c r="C38" i="2"/>
  <c r="B40" i="3"/>
  <c r="C36" i="2"/>
  <c r="C66" i="2"/>
  <c r="B101" i="2"/>
  <c r="C66" i="3"/>
  <c r="C66" i="4"/>
  <c r="B101" i="4"/>
  <c r="C97" i="3"/>
  <c r="B40" i="4"/>
  <c r="C96" i="2"/>
  <c r="C96" i="3"/>
  <c r="C96" i="4"/>
  <c r="C147" i="1"/>
  <c r="C151" i="1"/>
  <c r="C183" i="1"/>
  <c r="C110" i="1"/>
  <c r="C102" i="1"/>
  <c r="D185" i="1"/>
  <c r="D2" i="1" s="1"/>
  <c r="B185" i="1"/>
  <c r="B2" i="1" s="1"/>
  <c r="C184" i="1"/>
  <c r="B215" i="1"/>
  <c r="B3" i="1" s="1"/>
  <c r="B152" i="1"/>
  <c r="C148" i="1"/>
  <c r="C210" i="1"/>
  <c r="C212" i="1"/>
  <c r="C211" i="1"/>
  <c r="C149" i="1"/>
  <c r="C182" i="1"/>
  <c r="C17" i="1"/>
  <c r="C15" i="1"/>
  <c r="D26" i="1"/>
  <c r="D27" i="1" s="1"/>
  <c r="C16" i="1"/>
  <c r="B70" i="1"/>
  <c r="C65" i="1" s="1"/>
  <c r="C13" i="1"/>
  <c r="D24" i="1"/>
  <c r="D25" i="1" s="1"/>
  <c r="C181" i="1"/>
  <c r="D152" i="1"/>
  <c r="D215" i="1"/>
  <c r="D3" i="1" s="1"/>
  <c r="C180" i="1"/>
  <c r="E110" i="1"/>
  <c r="B41" i="5" l="1"/>
  <c r="D9" i="4"/>
  <c r="D41" i="5"/>
  <c r="D41" i="4"/>
  <c r="D10" i="2"/>
  <c r="B9" i="4"/>
  <c r="D9" i="2"/>
  <c r="D10" i="3"/>
  <c r="B41" i="4"/>
  <c r="B41" i="3"/>
  <c r="B41" i="2"/>
  <c r="B9" i="3"/>
  <c r="D41" i="3"/>
  <c r="D41" i="2"/>
  <c r="B9" i="2"/>
  <c r="D10" i="4"/>
  <c r="B26" i="1"/>
  <c r="B27" i="1" s="1"/>
  <c r="K10" i="5"/>
  <c r="C40" i="1"/>
  <c r="C44" i="1"/>
  <c r="C49" i="1"/>
  <c r="C53" i="1"/>
  <c r="C57" i="1"/>
  <c r="C61" i="1"/>
  <c r="C69" i="1"/>
  <c r="C41" i="1"/>
  <c r="C45" i="1"/>
  <c r="C50" i="1"/>
  <c r="C54" i="1"/>
  <c r="C58" i="1"/>
  <c r="C62" i="1"/>
  <c r="C66" i="1"/>
  <c r="C70" i="1"/>
  <c r="C38" i="1"/>
  <c r="C39" i="1"/>
  <c r="C47" i="1"/>
  <c r="C56" i="1"/>
  <c r="C64" i="1"/>
  <c r="C42" i="1"/>
  <c r="C46" i="1"/>
  <c r="C51" i="1"/>
  <c r="C55" i="1"/>
  <c r="C59" i="1"/>
  <c r="C63" i="1"/>
  <c r="C67" i="1"/>
  <c r="C43" i="1"/>
  <c r="C52" i="1"/>
  <c r="C60" i="1"/>
  <c r="C68" i="1"/>
  <c r="C48" i="1"/>
  <c r="C101" i="3"/>
  <c r="B4" i="3"/>
  <c r="B10" i="3" s="1"/>
  <c r="C40" i="2"/>
  <c r="C71" i="4"/>
  <c r="C2" i="1"/>
  <c r="C185" i="1"/>
  <c r="C101" i="5"/>
  <c r="C40" i="5"/>
  <c r="C71" i="5"/>
  <c r="C3" i="5"/>
  <c r="C4" i="5"/>
  <c r="C71" i="3"/>
  <c r="C71" i="2"/>
  <c r="C3" i="2"/>
  <c r="C40" i="4"/>
  <c r="C40" i="3"/>
  <c r="C3" i="4"/>
  <c r="B4" i="2"/>
  <c r="B10" i="2" s="1"/>
  <c r="C101" i="2"/>
  <c r="B4" i="4"/>
  <c r="B10" i="4" s="1"/>
  <c r="C101" i="4"/>
  <c r="C3" i="3"/>
  <c r="C152" i="1"/>
  <c r="C3" i="1"/>
  <c r="C24" i="1"/>
  <c r="D20" i="1"/>
  <c r="D119" i="1"/>
  <c r="C18" i="1"/>
  <c r="C215" i="1"/>
  <c r="C26" i="1"/>
  <c r="G63" i="1"/>
  <c r="G59" i="1"/>
  <c r="G54" i="1"/>
  <c r="G52" i="1"/>
  <c r="E54" i="1"/>
  <c r="E52" i="1"/>
  <c r="B119" i="1" l="1"/>
  <c r="B20" i="1"/>
  <c r="C20" i="1" s="1"/>
  <c r="C4" i="3"/>
  <c r="C4" i="2"/>
  <c r="C4" i="4"/>
  <c r="D78" i="1"/>
  <c r="D22" i="1"/>
  <c r="D28" i="1" s="1"/>
  <c r="E69" i="1"/>
  <c r="B78" i="1" l="1"/>
  <c r="B85" i="1" s="1"/>
  <c r="B95" i="1" s="1"/>
  <c r="B111" i="1" s="1"/>
  <c r="D85" i="1"/>
  <c r="D29" i="1"/>
  <c r="C22" i="1"/>
  <c r="E63" i="1"/>
  <c r="E16" i="1"/>
  <c r="C78" i="1" l="1"/>
  <c r="B28" i="1"/>
  <c r="C28" i="1" s="1"/>
  <c r="B29" i="1"/>
  <c r="D95" i="1"/>
  <c r="C85" i="1"/>
  <c r="F9" i="5"/>
  <c r="F5" i="5"/>
  <c r="F6" i="5"/>
  <c r="F7" i="5"/>
  <c r="F75" i="5"/>
  <c r="F76" i="5"/>
  <c r="F77" i="5"/>
  <c r="F95" i="5"/>
  <c r="F74" i="5"/>
  <c r="F45" i="5"/>
  <c r="F46" i="5"/>
  <c r="F47" i="5"/>
  <c r="F48" i="5"/>
  <c r="F49" i="5"/>
  <c r="F50" i="5"/>
  <c r="F51" i="5"/>
  <c r="F52" i="5"/>
  <c r="F53" i="5"/>
  <c r="F54" i="5"/>
  <c r="F63" i="5"/>
  <c r="F64" i="5"/>
  <c r="F65" i="5"/>
  <c r="F44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13" i="5"/>
  <c r="E8" i="4"/>
  <c r="F14" i="3"/>
  <c r="F15" i="3"/>
  <c r="F25" i="3"/>
  <c r="F26" i="3"/>
  <c r="F30" i="3"/>
  <c r="F31" i="3"/>
  <c r="F32" i="3"/>
  <c r="F33" i="3"/>
  <c r="F34" i="3"/>
  <c r="F14" i="4"/>
  <c r="F15" i="4"/>
  <c r="F25" i="4"/>
  <c r="F26" i="4"/>
  <c r="F27" i="4"/>
  <c r="F28" i="4"/>
  <c r="F29" i="4"/>
  <c r="F30" i="4"/>
  <c r="F31" i="4"/>
  <c r="F32" i="4"/>
  <c r="F33" i="4"/>
  <c r="F34" i="4"/>
  <c r="F14" i="2"/>
  <c r="F15" i="2"/>
  <c r="F25" i="2"/>
  <c r="F26" i="2"/>
  <c r="F27" i="2"/>
  <c r="F28" i="2"/>
  <c r="F29" i="2"/>
  <c r="F30" i="2"/>
  <c r="F31" i="2"/>
  <c r="F32" i="2"/>
  <c r="F33" i="2"/>
  <c r="F34" i="2"/>
  <c r="F13" i="3"/>
  <c r="F13" i="4"/>
  <c r="F13" i="2"/>
  <c r="F45" i="3"/>
  <c r="F46" i="3"/>
  <c r="F47" i="3"/>
  <c r="F48" i="3"/>
  <c r="F49" i="3"/>
  <c r="F57" i="3"/>
  <c r="F59" i="3"/>
  <c r="F61" i="3"/>
  <c r="F62" i="3"/>
  <c r="F63" i="3"/>
  <c r="F64" i="3"/>
  <c r="F65" i="3"/>
  <c r="F45" i="4"/>
  <c r="F46" i="4"/>
  <c r="F47" i="4"/>
  <c r="F48" i="4"/>
  <c r="F49" i="4"/>
  <c r="F57" i="4"/>
  <c r="F59" i="4"/>
  <c r="F60" i="4"/>
  <c r="F61" i="4"/>
  <c r="F62" i="4"/>
  <c r="F63" i="4"/>
  <c r="F64" i="4"/>
  <c r="F65" i="4"/>
  <c r="F45" i="2"/>
  <c r="F46" i="2"/>
  <c r="F47" i="2"/>
  <c r="F48" i="2"/>
  <c r="F49" i="2"/>
  <c r="F57" i="2"/>
  <c r="F59" i="2"/>
  <c r="F60" i="2"/>
  <c r="F61" i="2"/>
  <c r="F62" i="2"/>
  <c r="F63" i="2"/>
  <c r="F64" i="2"/>
  <c r="F65" i="2"/>
  <c r="F44" i="3"/>
  <c r="F44" i="4"/>
  <c r="F44" i="2"/>
  <c r="F75" i="3"/>
  <c r="F76" i="3"/>
  <c r="F95" i="3"/>
  <c r="F75" i="4"/>
  <c r="F76" i="4"/>
  <c r="F95" i="4"/>
  <c r="F75" i="2"/>
  <c r="F76" i="2"/>
  <c r="F95" i="2"/>
  <c r="F74" i="3"/>
  <c r="F74" i="4"/>
  <c r="F74" i="2"/>
  <c r="F5" i="3"/>
  <c r="F6" i="3"/>
  <c r="F7" i="3"/>
  <c r="F5" i="4"/>
  <c r="F6" i="4"/>
  <c r="F7" i="4"/>
  <c r="F5" i="2"/>
  <c r="F6" i="2"/>
  <c r="F7" i="2"/>
  <c r="E100" i="3"/>
  <c r="E99" i="3"/>
  <c r="E97" i="3"/>
  <c r="E96" i="3"/>
  <c r="E70" i="3"/>
  <c r="E69" i="3"/>
  <c r="E67" i="3"/>
  <c r="E66" i="3"/>
  <c r="E39" i="3"/>
  <c r="E38" i="3"/>
  <c r="E36" i="3"/>
  <c r="E35" i="3"/>
  <c r="E8" i="3"/>
  <c r="E100" i="4"/>
  <c r="E99" i="4"/>
  <c r="E97" i="4"/>
  <c r="E96" i="4"/>
  <c r="E70" i="4"/>
  <c r="E69" i="4"/>
  <c r="E67" i="4"/>
  <c r="E66" i="4"/>
  <c r="E39" i="4"/>
  <c r="E38" i="4"/>
  <c r="E36" i="4"/>
  <c r="E35" i="4"/>
  <c r="E100" i="5"/>
  <c r="E99" i="5"/>
  <c r="E97" i="5"/>
  <c r="E96" i="5"/>
  <c r="E70" i="5"/>
  <c r="E69" i="5"/>
  <c r="E67" i="5"/>
  <c r="E66" i="5"/>
  <c r="E39" i="5"/>
  <c r="E38" i="5"/>
  <c r="E36" i="5"/>
  <c r="E35" i="5"/>
  <c r="E8" i="5"/>
  <c r="E100" i="2"/>
  <c r="E99" i="2"/>
  <c r="E97" i="2"/>
  <c r="E96" i="2"/>
  <c r="E70" i="2"/>
  <c r="E69" i="2"/>
  <c r="E67" i="2"/>
  <c r="E66" i="2"/>
  <c r="E39" i="2"/>
  <c r="E38" i="2"/>
  <c r="E36" i="2"/>
  <c r="E35" i="2"/>
  <c r="E8" i="2"/>
  <c r="G100" i="5"/>
  <c r="G99" i="5"/>
  <c r="G97" i="5"/>
  <c r="G96" i="5"/>
  <c r="G70" i="5"/>
  <c r="G69" i="5"/>
  <c r="G67" i="5"/>
  <c r="G66" i="5"/>
  <c r="K41" i="5"/>
  <c r="I41" i="5"/>
  <c r="G39" i="5"/>
  <c r="G38" i="5"/>
  <c r="G36" i="5"/>
  <c r="G35" i="5"/>
  <c r="J9" i="5"/>
  <c r="H9" i="5"/>
  <c r="G8" i="5"/>
  <c r="J101" i="4"/>
  <c r="G100" i="4"/>
  <c r="G99" i="4"/>
  <c r="G97" i="4"/>
  <c r="J71" i="4"/>
  <c r="G70" i="4"/>
  <c r="G69" i="4"/>
  <c r="G67" i="4"/>
  <c r="G66" i="4"/>
  <c r="K41" i="4"/>
  <c r="I41" i="4"/>
  <c r="J40" i="4"/>
  <c r="G39" i="4"/>
  <c r="G38" i="4"/>
  <c r="G36" i="4"/>
  <c r="G35" i="4"/>
  <c r="K10" i="4"/>
  <c r="I10" i="4"/>
  <c r="K9" i="4"/>
  <c r="I9" i="4"/>
  <c r="K8" i="4"/>
  <c r="I8" i="4"/>
  <c r="G8" i="4"/>
  <c r="J7" i="4"/>
  <c r="H7" i="4"/>
  <c r="J6" i="4"/>
  <c r="H6" i="4"/>
  <c r="H5" i="4"/>
  <c r="J101" i="3"/>
  <c r="G100" i="3"/>
  <c r="G99" i="3"/>
  <c r="G97" i="3"/>
  <c r="G96" i="3"/>
  <c r="J71" i="3"/>
  <c r="G70" i="3"/>
  <c r="G69" i="3"/>
  <c r="G67" i="3"/>
  <c r="G66" i="3"/>
  <c r="K41" i="3"/>
  <c r="I41" i="3"/>
  <c r="J40" i="3"/>
  <c r="G39" i="3"/>
  <c r="G38" i="3"/>
  <c r="G36" i="3"/>
  <c r="G35" i="3"/>
  <c r="K10" i="3"/>
  <c r="I10" i="3"/>
  <c r="K9" i="3"/>
  <c r="I9" i="3"/>
  <c r="K8" i="3"/>
  <c r="I8" i="3"/>
  <c r="G8" i="3"/>
  <c r="J7" i="3"/>
  <c r="H7" i="3"/>
  <c r="J6" i="3"/>
  <c r="H6" i="3"/>
  <c r="H5" i="3"/>
  <c r="J101" i="2"/>
  <c r="G100" i="2"/>
  <c r="G99" i="2"/>
  <c r="G97" i="2"/>
  <c r="G96" i="2"/>
  <c r="J71" i="2"/>
  <c r="G70" i="2"/>
  <c r="G69" i="2"/>
  <c r="G67" i="2"/>
  <c r="G66" i="2"/>
  <c r="K41" i="2"/>
  <c r="I41" i="2"/>
  <c r="J40" i="2"/>
  <c r="G39" i="2"/>
  <c r="G38" i="2"/>
  <c r="G36" i="2"/>
  <c r="G35" i="2"/>
  <c r="K10" i="2"/>
  <c r="I10" i="2"/>
  <c r="K9" i="2"/>
  <c r="I9" i="2"/>
  <c r="K8" i="2"/>
  <c r="I8" i="2"/>
  <c r="G8" i="2"/>
  <c r="H5" i="2"/>
  <c r="G214" i="1"/>
  <c r="E214" i="1"/>
  <c r="G213" i="1"/>
  <c r="E213" i="1"/>
  <c r="G211" i="1"/>
  <c r="E211" i="1"/>
  <c r="G210" i="1"/>
  <c r="E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G184" i="1"/>
  <c r="E184" i="1"/>
  <c r="G183" i="1"/>
  <c r="E183" i="1"/>
  <c r="G181" i="1"/>
  <c r="E181" i="1"/>
  <c r="E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J155" i="1"/>
  <c r="H155" i="1"/>
  <c r="F155" i="1"/>
  <c r="J154" i="1"/>
  <c r="H154" i="1"/>
  <c r="F154" i="1"/>
  <c r="G151" i="1"/>
  <c r="E151" i="1"/>
  <c r="G150" i="1"/>
  <c r="E150" i="1"/>
  <c r="G148" i="1"/>
  <c r="E148" i="1"/>
  <c r="G147" i="1"/>
  <c r="E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I122" i="1"/>
  <c r="G122" i="1"/>
  <c r="E122" i="1"/>
  <c r="J118" i="1"/>
  <c r="H118" i="1"/>
  <c r="F118" i="1"/>
  <c r="J117" i="1"/>
  <c r="H117" i="1"/>
  <c r="F117" i="1"/>
  <c r="J116" i="1"/>
  <c r="H116" i="1"/>
  <c r="F116" i="1"/>
  <c r="H114" i="1"/>
  <c r="F114" i="1"/>
  <c r="H113" i="1"/>
  <c r="F113" i="1"/>
  <c r="E112" i="1"/>
  <c r="G110" i="1"/>
  <c r="J109" i="1"/>
  <c r="H109" i="1"/>
  <c r="F109" i="1"/>
  <c r="J108" i="1"/>
  <c r="H108" i="1"/>
  <c r="F108" i="1"/>
  <c r="H107" i="1"/>
  <c r="F107" i="1"/>
  <c r="J106" i="1"/>
  <c r="H106" i="1"/>
  <c r="F106" i="1"/>
  <c r="J105" i="1"/>
  <c r="H105" i="1"/>
  <c r="F105" i="1"/>
  <c r="I104" i="1"/>
  <c r="I110" i="1" s="1"/>
  <c r="F104" i="1"/>
  <c r="H103" i="1"/>
  <c r="F103" i="1"/>
  <c r="I102" i="1"/>
  <c r="G102" i="1"/>
  <c r="E102" i="1"/>
  <c r="J101" i="1"/>
  <c r="H101" i="1"/>
  <c r="F101" i="1"/>
  <c r="J100" i="1"/>
  <c r="H100" i="1"/>
  <c r="F100" i="1"/>
  <c r="J99" i="1"/>
  <c r="H99" i="1"/>
  <c r="F99" i="1"/>
  <c r="J98" i="1"/>
  <c r="H98" i="1"/>
  <c r="F98" i="1"/>
  <c r="J97" i="1"/>
  <c r="H97" i="1"/>
  <c r="F97" i="1"/>
  <c r="J96" i="1"/>
  <c r="H96" i="1"/>
  <c r="F96" i="1"/>
  <c r="F94" i="1"/>
  <c r="J93" i="1"/>
  <c r="F93" i="1"/>
  <c r="J92" i="1"/>
  <c r="H92" i="1"/>
  <c r="F92" i="1"/>
  <c r="J91" i="1"/>
  <c r="F91" i="1"/>
  <c r="J90" i="1"/>
  <c r="H90" i="1"/>
  <c r="F90" i="1"/>
  <c r="J89" i="1"/>
  <c r="H89" i="1"/>
  <c r="F89" i="1"/>
  <c r="F88" i="1"/>
  <c r="J87" i="1"/>
  <c r="H87" i="1"/>
  <c r="F87" i="1"/>
  <c r="J84" i="1"/>
  <c r="H84" i="1"/>
  <c r="F84" i="1"/>
  <c r="J83" i="1"/>
  <c r="F83" i="1"/>
  <c r="J82" i="1"/>
  <c r="H82" i="1"/>
  <c r="F82" i="1"/>
  <c r="J81" i="1"/>
  <c r="H81" i="1"/>
  <c r="F81" i="1"/>
  <c r="H80" i="1"/>
  <c r="F80" i="1"/>
  <c r="H79" i="1"/>
  <c r="F79" i="1"/>
  <c r="G78" i="1"/>
  <c r="G85" i="1" s="1"/>
  <c r="F72" i="1"/>
  <c r="G69" i="1"/>
  <c r="I65" i="1"/>
  <c r="E65" i="1"/>
  <c r="I63" i="1"/>
  <c r="I54" i="1"/>
  <c r="I52" i="1"/>
  <c r="E48" i="1"/>
  <c r="E75" i="1" s="1"/>
  <c r="I46" i="1"/>
  <c r="I38" i="1" s="1"/>
  <c r="E38" i="1"/>
  <c r="J33" i="1"/>
  <c r="H33" i="1"/>
  <c r="F33" i="1"/>
  <c r="J31" i="1"/>
  <c r="H31" i="1"/>
  <c r="F31" i="1"/>
  <c r="G26" i="1"/>
  <c r="G27" i="1" s="1"/>
  <c r="G24" i="1"/>
  <c r="G25" i="1" s="1"/>
  <c r="G22" i="1"/>
  <c r="G28" i="1" s="1"/>
  <c r="J21" i="1"/>
  <c r="H21" i="1"/>
  <c r="F21" i="1"/>
  <c r="J19" i="1"/>
  <c r="H19" i="1"/>
  <c r="F19" i="1"/>
  <c r="E17" i="1"/>
  <c r="I16" i="1"/>
  <c r="I17" i="1" s="1"/>
  <c r="G16" i="1"/>
  <c r="G17" i="1" s="1"/>
  <c r="J14" i="1"/>
  <c r="H14" i="1"/>
  <c r="F14" i="1"/>
  <c r="I13" i="1"/>
  <c r="I15" i="1" s="1"/>
  <c r="E13" i="1"/>
  <c r="J12" i="1"/>
  <c r="F12" i="1"/>
  <c r="J11" i="1"/>
  <c r="F11" i="1"/>
  <c r="J10" i="1"/>
  <c r="H10" i="1"/>
  <c r="F10" i="1"/>
  <c r="J9" i="1"/>
  <c r="H9" i="1"/>
  <c r="F9" i="1"/>
  <c r="J8" i="1"/>
  <c r="H8" i="1"/>
  <c r="F8" i="1"/>
  <c r="J7" i="1"/>
  <c r="H7" i="1"/>
  <c r="F7" i="1"/>
  <c r="J6" i="1"/>
  <c r="H6" i="1"/>
  <c r="F6" i="1"/>
  <c r="J5" i="1"/>
  <c r="H5" i="1"/>
  <c r="F5" i="1"/>
  <c r="H4" i="1"/>
  <c r="F4" i="1"/>
  <c r="H3" i="1"/>
  <c r="H2" i="1"/>
  <c r="G71" i="5" l="1"/>
  <c r="G3" i="5" s="1"/>
  <c r="F66" i="5"/>
  <c r="F38" i="5"/>
  <c r="H102" i="1"/>
  <c r="F180" i="1"/>
  <c r="F182" i="1"/>
  <c r="F184" i="1"/>
  <c r="D111" i="1"/>
  <c r="C95" i="1"/>
  <c r="F17" i="1"/>
  <c r="G29" i="1"/>
  <c r="F181" i="1"/>
  <c r="G215" i="1"/>
  <c r="H215" i="1" s="1"/>
  <c r="G40" i="2"/>
  <c r="H40" i="2" s="1"/>
  <c r="F97" i="5"/>
  <c r="F35" i="4"/>
  <c r="F69" i="4"/>
  <c r="F39" i="3"/>
  <c r="G18" i="1"/>
  <c r="F110" i="1"/>
  <c r="F149" i="1"/>
  <c r="F213" i="1"/>
  <c r="F37" i="2"/>
  <c r="F96" i="2"/>
  <c r="F100" i="2"/>
  <c r="F37" i="5"/>
  <c r="F67" i="5"/>
  <c r="F96" i="5"/>
  <c r="F100" i="5"/>
  <c r="F38" i="4"/>
  <c r="F68" i="4"/>
  <c r="F97" i="4"/>
  <c r="F38" i="3"/>
  <c r="F68" i="3"/>
  <c r="F97" i="3"/>
  <c r="I24" i="1"/>
  <c r="I25" i="1" s="1"/>
  <c r="F68" i="2"/>
  <c r="F68" i="5"/>
  <c r="F98" i="4"/>
  <c r="F35" i="3"/>
  <c r="F69" i="3"/>
  <c r="J13" i="1"/>
  <c r="H16" i="1"/>
  <c r="J122" i="1"/>
  <c r="F150" i="1"/>
  <c r="F210" i="1"/>
  <c r="F212" i="1"/>
  <c r="F35" i="2"/>
  <c r="F39" i="2"/>
  <c r="F69" i="2"/>
  <c r="F98" i="2"/>
  <c r="F35" i="5"/>
  <c r="F39" i="5"/>
  <c r="F69" i="5"/>
  <c r="F98" i="5"/>
  <c r="F36" i="4"/>
  <c r="F66" i="4"/>
  <c r="F70" i="4"/>
  <c r="F99" i="4"/>
  <c r="F36" i="3"/>
  <c r="F66" i="3"/>
  <c r="F70" i="3"/>
  <c r="F99" i="3"/>
  <c r="F38" i="2"/>
  <c r="F39" i="4"/>
  <c r="F98" i="3"/>
  <c r="H17" i="1"/>
  <c r="G101" i="3"/>
  <c r="H101" i="3" s="1"/>
  <c r="G71" i="4"/>
  <c r="H71" i="4" s="1"/>
  <c r="G101" i="4"/>
  <c r="G4" i="4" s="1"/>
  <c r="F36" i="2"/>
  <c r="F66" i="2"/>
  <c r="F70" i="2"/>
  <c r="F99" i="2"/>
  <c r="F36" i="5"/>
  <c r="F70" i="5"/>
  <c r="F99" i="5"/>
  <c r="F37" i="4"/>
  <c r="F67" i="4"/>
  <c r="F100" i="4"/>
  <c r="F37" i="3"/>
  <c r="F67" i="3"/>
  <c r="F96" i="3"/>
  <c r="F100" i="3"/>
  <c r="F67" i="2"/>
  <c r="E152" i="1"/>
  <c r="F148" i="1"/>
  <c r="F151" i="1"/>
  <c r="F147" i="1"/>
  <c r="F211" i="1"/>
  <c r="F214" i="1"/>
  <c r="E101" i="4"/>
  <c r="F96" i="4"/>
  <c r="E101" i="2"/>
  <c r="F97" i="2"/>
  <c r="E71" i="5"/>
  <c r="E101" i="5"/>
  <c r="E40" i="5"/>
  <c r="E101" i="3"/>
  <c r="E71" i="2"/>
  <c r="E71" i="3"/>
  <c r="E71" i="4"/>
  <c r="E40" i="4"/>
  <c r="E40" i="2"/>
  <c r="E40" i="3"/>
  <c r="G71" i="2"/>
  <c r="H71" i="2" s="1"/>
  <c r="G101" i="2"/>
  <c r="G4" i="2" s="1"/>
  <c r="G40" i="4"/>
  <c r="H40" i="4" s="1"/>
  <c r="G40" i="5"/>
  <c r="H40" i="5" s="1"/>
  <c r="G101" i="5"/>
  <c r="G4" i="5" s="1"/>
  <c r="F183" i="1"/>
  <c r="E15" i="1"/>
  <c r="E24" i="1"/>
  <c r="F13" i="1"/>
  <c r="J15" i="1"/>
  <c r="I26" i="1"/>
  <c r="I18" i="1"/>
  <c r="H15" i="1"/>
  <c r="J110" i="1"/>
  <c r="H110" i="1"/>
  <c r="E70" i="1"/>
  <c r="H13" i="1"/>
  <c r="F16" i="1"/>
  <c r="J102" i="1"/>
  <c r="G152" i="1"/>
  <c r="H152" i="1" s="1"/>
  <c r="G40" i="3"/>
  <c r="G71" i="3"/>
  <c r="G119" i="1"/>
  <c r="G65" i="1"/>
  <c r="G75" i="1" s="1"/>
  <c r="I59" i="1"/>
  <c r="G34" i="1"/>
  <c r="I48" i="1"/>
  <c r="F102" i="1"/>
  <c r="H104" i="1"/>
  <c r="J104" i="1"/>
  <c r="G95" i="1"/>
  <c r="E185" i="1"/>
  <c r="E2" i="1" s="1"/>
  <c r="F2" i="1" s="1"/>
  <c r="G185" i="1"/>
  <c r="H185" i="1" s="1"/>
  <c r="E215" i="1"/>
  <c r="E41" i="5" l="1"/>
  <c r="G3" i="4"/>
  <c r="H71" i="5"/>
  <c r="H101" i="5"/>
  <c r="J24" i="1"/>
  <c r="G4" i="3"/>
  <c r="G10" i="3" s="1"/>
  <c r="H101" i="2"/>
  <c r="G10" i="4"/>
  <c r="D115" i="1"/>
  <c r="C111" i="1"/>
  <c r="F215" i="1"/>
  <c r="E3" i="1"/>
  <c r="F3" i="1" s="1"/>
  <c r="F185" i="1"/>
  <c r="E18" i="1"/>
  <c r="F42" i="1"/>
  <c r="F46" i="1"/>
  <c r="F51" i="1"/>
  <c r="F55" i="1"/>
  <c r="F59" i="1"/>
  <c r="F63" i="1"/>
  <c r="F67" i="1"/>
  <c r="F38" i="1"/>
  <c r="F39" i="1"/>
  <c r="F43" i="1"/>
  <c r="F47" i="1"/>
  <c r="F52" i="1"/>
  <c r="F56" i="1"/>
  <c r="F60" i="1"/>
  <c r="F64" i="1"/>
  <c r="F68" i="1"/>
  <c r="F40" i="1"/>
  <c r="F44" i="1"/>
  <c r="F49" i="1"/>
  <c r="F53" i="1"/>
  <c r="F57" i="1"/>
  <c r="F61" i="1"/>
  <c r="F65" i="1"/>
  <c r="F69" i="1"/>
  <c r="F41" i="1"/>
  <c r="F45" i="1"/>
  <c r="F50" i="1"/>
  <c r="F58" i="1"/>
  <c r="F62" i="1"/>
  <c r="F66" i="1"/>
  <c r="F70" i="1"/>
  <c r="F54" i="1"/>
  <c r="F48" i="1"/>
  <c r="H4" i="4"/>
  <c r="H101" i="4"/>
  <c r="F40" i="4"/>
  <c r="F40" i="2"/>
  <c r="F71" i="2"/>
  <c r="E3" i="2"/>
  <c r="F71" i="5"/>
  <c r="E3" i="5"/>
  <c r="F3" i="5" s="1"/>
  <c r="F101" i="4"/>
  <c r="E4" i="4"/>
  <c r="F4" i="4" s="1"/>
  <c r="F101" i="3"/>
  <c r="E4" i="3"/>
  <c r="F71" i="4"/>
  <c r="E3" i="4"/>
  <c r="F40" i="5"/>
  <c r="F101" i="2"/>
  <c r="E4" i="2"/>
  <c r="F4" i="2" s="1"/>
  <c r="H24" i="1"/>
  <c r="F71" i="3"/>
  <c r="E3" i="3"/>
  <c r="F101" i="5"/>
  <c r="E4" i="5"/>
  <c r="F4" i="5" s="1"/>
  <c r="E41" i="3"/>
  <c r="F40" i="3"/>
  <c r="E41" i="4"/>
  <c r="E41" i="2"/>
  <c r="G3" i="2"/>
  <c r="G9" i="2" s="1"/>
  <c r="G9" i="4"/>
  <c r="H3" i="4"/>
  <c r="G111" i="1"/>
  <c r="G41" i="2"/>
  <c r="I75" i="1"/>
  <c r="G3" i="3"/>
  <c r="H71" i="3"/>
  <c r="H26" i="1"/>
  <c r="I27" i="1"/>
  <c r="J26" i="1"/>
  <c r="E25" i="1"/>
  <c r="F24" i="1"/>
  <c r="G70" i="1"/>
  <c r="H65" i="1" s="1"/>
  <c r="I70" i="1"/>
  <c r="J48" i="1" s="1"/>
  <c r="F152" i="1"/>
  <c r="J18" i="1"/>
  <c r="I20" i="1"/>
  <c r="I119" i="1"/>
  <c r="G41" i="5"/>
  <c r="H18" i="1"/>
  <c r="G41" i="3"/>
  <c r="H40" i="3"/>
  <c r="G10" i="2"/>
  <c r="H4" i="2"/>
  <c r="G41" i="4"/>
  <c r="E26" i="1"/>
  <c r="F15" i="1"/>
  <c r="F4" i="3" l="1"/>
  <c r="H4" i="3"/>
  <c r="E10" i="4"/>
  <c r="J59" i="1"/>
  <c r="E20" i="1"/>
  <c r="E119" i="1"/>
  <c r="F18" i="1"/>
  <c r="E10" i="3"/>
  <c r="E10" i="2"/>
  <c r="E9" i="4"/>
  <c r="F3" i="4"/>
  <c r="F3" i="3"/>
  <c r="E9" i="3"/>
  <c r="E9" i="2"/>
  <c r="F3" i="2"/>
  <c r="H3" i="2"/>
  <c r="E27" i="1"/>
  <c r="F26" i="1"/>
  <c r="H63" i="1"/>
  <c r="H51" i="1"/>
  <c r="H50" i="1"/>
  <c r="H49" i="1"/>
  <c r="H47" i="1"/>
  <c r="H62" i="1"/>
  <c r="H61" i="1"/>
  <c r="H58" i="1"/>
  <c r="H57" i="1"/>
  <c r="H56" i="1"/>
  <c r="H55" i="1"/>
  <c r="H53" i="1"/>
  <c r="H38" i="1"/>
  <c r="H44" i="1"/>
  <c r="H42" i="1"/>
  <c r="H40" i="1"/>
  <c r="H45" i="1"/>
  <c r="H41" i="1"/>
  <c r="H39" i="1"/>
  <c r="H64" i="1"/>
  <c r="H59" i="1"/>
  <c r="H48" i="1"/>
  <c r="H68" i="1"/>
  <c r="H66" i="1"/>
  <c r="H54" i="1"/>
  <c r="H52" i="1"/>
  <c r="H43" i="1"/>
  <c r="H70" i="1"/>
  <c r="H67" i="1"/>
  <c r="H46" i="1"/>
  <c r="H69" i="1"/>
  <c r="G9" i="3"/>
  <c r="H3" i="3"/>
  <c r="I78" i="1"/>
  <c r="J20" i="1"/>
  <c r="I22" i="1"/>
  <c r="H20" i="1"/>
  <c r="J70" i="1"/>
  <c r="J69" i="1"/>
  <c r="J62" i="1"/>
  <c r="J61" i="1"/>
  <c r="J60" i="1"/>
  <c r="J58" i="1"/>
  <c r="J57" i="1"/>
  <c r="J56" i="1"/>
  <c r="J55" i="1"/>
  <c r="J53" i="1"/>
  <c r="J46" i="1"/>
  <c r="J68" i="1"/>
  <c r="J67" i="1"/>
  <c r="J66" i="1"/>
  <c r="J64" i="1"/>
  <c r="J51" i="1"/>
  <c r="J49" i="1"/>
  <c r="J38" i="1"/>
  <c r="J50" i="1"/>
  <c r="J47" i="1"/>
  <c r="J44" i="1"/>
  <c r="J40" i="1"/>
  <c r="J45" i="1"/>
  <c r="J43" i="1"/>
  <c r="J41" i="1"/>
  <c r="J39" i="1"/>
  <c r="J65" i="1"/>
  <c r="J42" i="1"/>
  <c r="J52" i="1"/>
  <c r="J63" i="1"/>
  <c r="J54" i="1"/>
  <c r="E22" i="1" l="1"/>
  <c r="F20" i="1"/>
  <c r="E78" i="1"/>
  <c r="J78" i="1"/>
  <c r="H78" i="1"/>
  <c r="I85" i="1"/>
  <c r="I29" i="1"/>
  <c r="J22" i="1"/>
  <c r="H22" i="1"/>
  <c r="I28" i="1"/>
  <c r="F78" i="1" l="1"/>
  <c r="E28" i="1"/>
  <c r="F22" i="1"/>
  <c r="E29" i="1"/>
  <c r="I34" i="1"/>
  <c r="J28" i="1"/>
  <c r="H28" i="1"/>
  <c r="J85" i="1"/>
  <c r="I95" i="1"/>
  <c r="H85" i="1"/>
  <c r="F28" i="1" l="1"/>
  <c r="E34" i="1"/>
  <c r="F85" i="1"/>
  <c r="J95" i="1"/>
  <c r="I111" i="1"/>
  <c r="H95" i="1"/>
  <c r="E111" i="1" l="1"/>
  <c r="F95" i="1"/>
  <c r="J111" i="1"/>
  <c r="H111" i="1"/>
  <c r="F111" i="1" l="1"/>
  <c r="E115" i="1"/>
  <c r="B112" i="1" s="1"/>
  <c r="I112" i="1"/>
  <c r="C112" i="1" l="1"/>
  <c r="B115" i="1"/>
  <c r="C115" i="1" s="1"/>
  <c r="F115" i="1"/>
  <c r="E120" i="1"/>
  <c r="J112" i="1"/>
  <c r="I115" i="1"/>
  <c r="J115" i="1" l="1"/>
  <c r="G112" i="1"/>
  <c r="H115" i="1"/>
  <c r="H112" i="1" l="1"/>
  <c r="F112" i="1"/>
</calcChain>
</file>

<file path=xl/sharedStrings.xml><?xml version="1.0" encoding="utf-8"?>
<sst xmlns="http://schemas.openxmlformats.org/spreadsheetml/2006/main" count="658" uniqueCount="154">
  <si>
    <t>STRABAG SE</t>
  </si>
  <si>
    <t>% 2013-2014</t>
  </si>
  <si>
    <t>% 2012-2013</t>
  </si>
  <si>
    <t>% 2011-2012</t>
  </si>
  <si>
    <t>Output volume</t>
  </si>
  <si>
    <t>Order backlog</t>
  </si>
  <si>
    <t>Revenue</t>
  </si>
  <si>
    <t xml:space="preserve">Changes in inventories </t>
  </si>
  <si>
    <t xml:space="preserve">Own work capitalized </t>
  </si>
  <si>
    <t>Other operating income</t>
  </si>
  <si>
    <t xml:space="preserve">Construction materials, consumables
and services used </t>
  </si>
  <si>
    <t xml:space="preserve">Employee benefits expense </t>
  </si>
  <si>
    <t xml:space="preserve">Other operating expenses </t>
  </si>
  <si>
    <t xml:space="preserve">Share of profit or loss of associates </t>
  </si>
  <si>
    <t>n.m.</t>
  </si>
  <si>
    <t>Net income from investments</t>
  </si>
  <si>
    <t xml:space="preserve">Depreciation and amortisation expense </t>
  </si>
  <si>
    <t>Net interest income</t>
  </si>
  <si>
    <t>Financial result</t>
  </si>
  <si>
    <t>Tax expense</t>
  </si>
  <si>
    <t>Earnings after tax / Net income</t>
  </si>
  <si>
    <t>Attributable to: non-controlling interest</t>
  </si>
  <si>
    <t>Net income after minorities</t>
  </si>
  <si>
    <t>margin %</t>
  </si>
  <si>
    <t>EPS basic</t>
  </si>
  <si>
    <t>Net income after minorities margin %</t>
  </si>
  <si>
    <t>Weighted average shares outstanding (basic)</t>
  </si>
  <si>
    <t>Dividend per share</t>
  </si>
  <si>
    <t>Dividend Payout Ratio</t>
  </si>
  <si>
    <t>ROCE in %</t>
  </si>
  <si>
    <t>2014: % of balance sheet total</t>
  </si>
  <si>
    <t>2013: % of balance sheet total</t>
  </si>
  <si>
    <t>2012: % of balance sheet total</t>
  </si>
  <si>
    <t>Non-current assets</t>
  </si>
  <si>
    <t xml:space="preserve">Intangible assets </t>
  </si>
  <si>
    <t xml:space="preserve">Property, plant and equipment </t>
  </si>
  <si>
    <t xml:space="preserve">Investment property </t>
  </si>
  <si>
    <t xml:space="preserve">Investments in associates </t>
  </si>
  <si>
    <t xml:space="preserve">Other financial assets </t>
  </si>
  <si>
    <t>Concession receivables</t>
  </si>
  <si>
    <t xml:space="preserve">Trade receivables </t>
  </si>
  <si>
    <t xml:space="preserve">Other receivables and other assets </t>
  </si>
  <si>
    <t>Deferred taxes</t>
  </si>
  <si>
    <t>Current assets</t>
  </si>
  <si>
    <t xml:space="preserve">Inventories </t>
  </si>
  <si>
    <t>Cash and cash equivalents</t>
  </si>
  <si>
    <t>-</t>
  </si>
  <si>
    <t>Group equity</t>
  </si>
  <si>
    <t xml:space="preserve">Share capital </t>
  </si>
  <si>
    <t xml:space="preserve">Capital reserves </t>
  </si>
  <si>
    <t xml:space="preserve">Retained earnings </t>
  </si>
  <si>
    <t xml:space="preserve">Non-controlling interests </t>
  </si>
  <si>
    <t>Non-current liabilities</t>
  </si>
  <si>
    <t xml:space="preserve">Provisions </t>
  </si>
  <si>
    <t xml:space="preserve">Financial liabilities </t>
  </si>
  <si>
    <t xml:space="preserve">Trade payables </t>
  </si>
  <si>
    <t xml:space="preserve">Other liabilities </t>
  </si>
  <si>
    <t xml:space="preserve">Deferred taxes </t>
  </si>
  <si>
    <t>Current liabilities</t>
  </si>
  <si>
    <t>Balance sheet total</t>
  </si>
  <si>
    <t>Net Debt</t>
  </si>
  <si>
    <t>Equity ratio</t>
  </si>
  <si>
    <t>Gearing Ratio</t>
  </si>
  <si>
    <t>WC as % of revenue</t>
  </si>
  <si>
    <t>Net income</t>
  </si>
  <si>
    <t>Non-cash effective results from consolidation</t>
  </si>
  <si>
    <t>Non-cash effective results from associates</t>
  </si>
  <si>
    <t>Depreciations / write ups</t>
  </si>
  <si>
    <t>Changes in long term provisions</t>
  </si>
  <si>
    <t>Gains/losses on disposal of non-current assets</t>
  </si>
  <si>
    <t>Cash flow from earnings</t>
  </si>
  <si>
    <t>Change in</t>
  </si>
  <si>
    <t>– Inventories</t>
  </si>
  <si>
    <t>– Trade receivables, construction contracts and consortia</t>
  </si>
  <si>
    <t xml:space="preserve">– Receivables from subsidiaries and receivables from participation companies </t>
  </si>
  <si>
    <t xml:space="preserve">– Other assets </t>
  </si>
  <si>
    <t xml:space="preserve">– Trade payables, construction contracts and consortia </t>
  </si>
  <si>
    <t xml:space="preserve">– Liabilities from subsidiaries and liabilities from participation companies </t>
  </si>
  <si>
    <t xml:space="preserve">– Other liabilities </t>
  </si>
  <si>
    <t xml:space="preserve">– Current provisions </t>
  </si>
  <si>
    <t xml:space="preserve">Cash flow from operating activities </t>
  </si>
  <si>
    <t xml:space="preserve">Purchase of financial assets </t>
  </si>
  <si>
    <t xml:space="preserve">Purchase of property, plant, equipment and intangible assets </t>
  </si>
  <si>
    <t xml:space="preserve">Gains/losses on disposal of non-current assets </t>
  </si>
  <si>
    <t xml:space="preserve">Disposals of non-current assets (carrying value) </t>
  </si>
  <si>
    <t>Change in other cash clearing receivables</t>
  </si>
  <si>
    <t xml:space="preserve">Change in scope of consolidation </t>
  </si>
  <si>
    <t xml:space="preserve">Cash flow from investing activities </t>
  </si>
  <si>
    <t xml:space="preserve">Change in bank borrowings </t>
  </si>
  <si>
    <t>Change in bonds / bonded loan</t>
  </si>
  <si>
    <t xml:space="preserve">Change in liabilities from finance leases </t>
  </si>
  <si>
    <t>Change in non-controlling interest due to acquisitions</t>
  </si>
  <si>
    <t>Acquisition of own shares</t>
  </si>
  <si>
    <t xml:space="preserve">Distribution and withdrawals from partnerships </t>
  </si>
  <si>
    <t xml:space="preserve">Cash flow from financing activities </t>
  </si>
  <si>
    <t xml:space="preserve">Net change in cash and cash equivalents </t>
  </si>
  <si>
    <t xml:space="preserve">Cash and cash equivalents at the beginning of the year </t>
  </si>
  <si>
    <t xml:space="preserve">Change in cash and cash equivalents due to currency translation </t>
  </si>
  <si>
    <t>Change in restricted cash and cash equivalents</t>
  </si>
  <si>
    <t xml:space="preserve">Cash and cash equivalents at the end of the period </t>
  </si>
  <si>
    <t xml:space="preserve">Interest paid </t>
  </si>
  <si>
    <t xml:space="preserve">Interest received </t>
  </si>
  <si>
    <t xml:space="preserve">Taxes paid </t>
  </si>
  <si>
    <t>Tax rate</t>
  </si>
  <si>
    <t>CAPEX gross</t>
  </si>
  <si>
    <t>Employees</t>
  </si>
  <si>
    <t>Germany</t>
  </si>
  <si>
    <t>Austria</t>
  </si>
  <si>
    <t>Poland</t>
  </si>
  <si>
    <t>Czech Republic</t>
  </si>
  <si>
    <t>Hungary</t>
  </si>
  <si>
    <t>RANC</t>
  </si>
  <si>
    <t>Slovakia</t>
  </si>
  <si>
    <t>Romania</t>
  </si>
  <si>
    <t>Croatia</t>
  </si>
  <si>
    <t>Slovenia</t>
  </si>
  <si>
    <t>Serbia</t>
  </si>
  <si>
    <t>Bulgaria</t>
  </si>
  <si>
    <t>Switzerland</t>
  </si>
  <si>
    <t>Benelux</t>
  </si>
  <si>
    <t>Sweden</t>
  </si>
  <si>
    <t>Italy</t>
  </si>
  <si>
    <t>Denmark</t>
  </si>
  <si>
    <t>Other European countries</t>
  </si>
  <si>
    <t>Middle East</t>
  </si>
  <si>
    <t>Americas</t>
  </si>
  <si>
    <t>Africa</t>
  </si>
  <si>
    <t>Asia</t>
  </si>
  <si>
    <t>CEE</t>
  </si>
  <si>
    <t>Rest of Europe</t>
  </si>
  <si>
    <t>Rest of World</t>
  </si>
  <si>
    <t>Employees total</t>
  </si>
  <si>
    <t>White Collar</t>
  </si>
  <si>
    <t>Workers</t>
  </si>
  <si>
    <t>Output volume total</t>
  </si>
  <si>
    <t>Order backlog total</t>
  </si>
  <si>
    <t>NORTH + WEST</t>
  </si>
  <si>
    <t>EBIT</t>
  </si>
  <si>
    <t>EBIT margin %</t>
  </si>
  <si>
    <t>% of group output volume</t>
  </si>
  <si>
    <t>% of group order backlog</t>
  </si>
  <si>
    <t>% of total employees</t>
  </si>
  <si>
    <t>INTERNATIONAL + SPECIAL DIVISIONS</t>
  </si>
  <si>
    <t>SOUTH + EAST</t>
  </si>
  <si>
    <t>OTHER</t>
  </si>
  <si>
    <t>EBIT*</t>
  </si>
  <si>
    <t>CHECK</t>
  </si>
  <si>
    <t>Q1/2015: % of balance sheet total</t>
  </si>
  <si>
    <t>EBT</t>
  </si>
  <si>
    <t>EBITDA</t>
  </si>
  <si>
    <t>* In order to reconcile the segment EBIT and EBT to the group EBIT and EBT acc. to IFRS add</t>
  </si>
  <si>
    <t>3M/2015</t>
  </si>
  <si>
    <t>% 3M/2014-3M/2015</t>
  </si>
  <si>
    <t>3M/2014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</si>
</sst>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%"/>
    <numFmt numFmtId="165" formatCode="0.0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9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wrapText="1"/>
    </xf>
    <xf numFmtId="9" fontId="3" fillId="4" borderId="2" xfId="1" applyFont="1" applyFill="1" applyBorder="1"/>
    <xf numFmtId="4" fontId="3" fillId="4" borderId="1" xfId="0" applyNumberFormat="1" applyFont="1" applyFill="1" applyBorder="1" applyAlignment="1">
      <alignment horizontal="right" wrapText="1"/>
    </xf>
    <xf numFmtId="9" fontId="3" fillId="4" borderId="1" xfId="1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9" fontId="3" fillId="4" borderId="3" xfId="1" applyNumberFormat="1" applyFont="1" applyFill="1" applyBorder="1" applyAlignment="1">
      <alignment horizontal="right" wrapText="1"/>
    </xf>
    <xf numFmtId="9" fontId="3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wrapText="1"/>
    </xf>
    <xf numFmtId="4" fontId="3" fillId="4" borderId="1" xfId="0" applyNumberFormat="1" applyFont="1" applyFill="1" applyBorder="1" applyAlignment="1">
      <alignment wrapText="1"/>
    </xf>
    <xf numFmtId="0" fontId="4" fillId="4" borderId="1" xfId="0" applyFont="1" applyFill="1" applyBorder="1" applyAlignment="1">
      <alignment wrapText="1"/>
    </xf>
    <xf numFmtId="9" fontId="4" fillId="4" borderId="2" xfId="1" applyFont="1" applyFill="1" applyBorder="1"/>
    <xf numFmtId="4" fontId="4" fillId="5" borderId="1" xfId="0" applyNumberFormat="1" applyFont="1" applyFill="1" applyBorder="1" applyAlignment="1">
      <alignment wrapText="1"/>
    </xf>
    <xf numFmtId="9" fontId="4" fillId="4" borderId="1" xfId="1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wrapText="1"/>
    </xf>
    <xf numFmtId="9" fontId="4" fillId="4" borderId="3" xfId="1" applyNumberFormat="1" applyFont="1" applyFill="1" applyBorder="1" applyAlignment="1">
      <alignment horizontal="right" wrapText="1"/>
    </xf>
    <xf numFmtId="0" fontId="4" fillId="3" borderId="1" xfId="0" applyFont="1" applyFill="1" applyBorder="1" applyAlignment="1">
      <alignment wrapText="1"/>
    </xf>
    <xf numFmtId="9" fontId="4" fillId="3" borderId="1" xfId="1" applyFont="1" applyFill="1" applyBorder="1" applyAlignment="1">
      <alignment wrapText="1"/>
    </xf>
    <xf numFmtId="4" fontId="3" fillId="5" borderId="1" xfId="0" applyNumberFormat="1" applyFont="1" applyFill="1" applyBorder="1" applyAlignment="1">
      <alignment horizontal="right" wrapText="1"/>
    </xf>
    <xf numFmtId="0" fontId="3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wrapText="1"/>
    </xf>
    <xf numFmtId="4" fontId="4" fillId="5" borderId="1" xfId="0" applyNumberFormat="1" applyFont="1" applyFill="1" applyBorder="1" applyAlignment="1">
      <alignment horizontal="right" wrapText="1"/>
    </xf>
    <xf numFmtId="4" fontId="4" fillId="4" borderId="1" xfId="0" applyNumberFormat="1" applyFont="1" applyFill="1" applyBorder="1" applyAlignment="1">
      <alignment horizontal="right" wrapText="1"/>
    </xf>
    <xf numFmtId="0" fontId="3" fillId="4" borderId="1" xfId="0" applyFont="1" applyFill="1" applyBorder="1" applyAlignment="1">
      <alignment horizontal="right" wrapText="1"/>
    </xf>
    <xf numFmtId="164" fontId="4" fillId="4" borderId="1" xfId="1" applyNumberFormat="1" applyFont="1" applyFill="1" applyBorder="1" applyAlignment="1">
      <alignment wrapText="1"/>
    </xf>
    <xf numFmtId="164" fontId="4" fillId="4" borderId="1" xfId="1" applyNumberFormat="1" applyFont="1" applyFill="1" applyBorder="1" applyAlignment="1">
      <alignment horizontal="right" wrapText="1"/>
    </xf>
    <xf numFmtId="164" fontId="4" fillId="3" borderId="1" xfId="1" applyNumberFormat="1" applyFont="1" applyFill="1" applyBorder="1" applyAlignment="1">
      <alignment wrapText="1"/>
    </xf>
    <xf numFmtId="2" fontId="3" fillId="4" borderId="1" xfId="0" applyNumberFormat="1" applyFont="1" applyFill="1" applyBorder="1" applyAlignment="1">
      <alignment horizontal="right" wrapText="1"/>
    </xf>
    <xf numFmtId="9" fontId="3" fillId="4" borderId="4" xfId="1" applyFont="1" applyFill="1" applyBorder="1" applyAlignment="1">
      <alignment horizontal="right" wrapText="1"/>
    </xf>
    <xf numFmtId="3" fontId="4" fillId="5" borderId="4" xfId="0" applyNumberFormat="1" applyFont="1" applyFill="1" applyBorder="1" applyAlignment="1">
      <alignment horizontal="right" wrapText="1"/>
    </xf>
    <xf numFmtId="3" fontId="4" fillId="4" borderId="1" xfId="0" applyNumberFormat="1" applyFont="1" applyFill="1" applyBorder="1" applyAlignment="1">
      <alignment horizontal="right" wrapText="1"/>
    </xf>
    <xf numFmtId="0" fontId="3" fillId="4" borderId="4" xfId="0" applyFont="1" applyFill="1" applyBorder="1" applyAlignment="1">
      <alignment horizontal="right" wrapText="1"/>
    </xf>
    <xf numFmtId="4" fontId="4" fillId="5" borderId="4" xfId="0" quotePrefix="1" applyNumberFormat="1" applyFont="1" applyFill="1" applyBorder="1" applyAlignment="1">
      <alignment horizontal="right" wrapText="1"/>
    </xf>
    <xf numFmtId="4" fontId="4" fillId="4" borderId="1" xfId="0" quotePrefix="1" applyNumberFormat="1" applyFont="1" applyFill="1" applyBorder="1" applyAlignment="1">
      <alignment horizontal="right" wrapText="1"/>
    </xf>
    <xf numFmtId="9" fontId="4" fillId="4" borderId="1" xfId="1" quotePrefix="1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horizontal="right" wrapText="1"/>
    </xf>
    <xf numFmtId="164" fontId="4" fillId="5" borderId="1" xfId="1" applyNumberFormat="1" applyFont="1" applyFill="1" applyBorder="1" applyAlignment="1">
      <alignment horizontal="right" wrapText="1"/>
    </xf>
    <xf numFmtId="164" fontId="4" fillId="5" borderId="4" xfId="1" applyNumberFormat="1" applyFont="1" applyFill="1" applyBorder="1" applyAlignment="1">
      <alignment horizontal="right" wrapText="1"/>
    </xf>
    <xf numFmtId="0" fontId="4" fillId="4" borderId="4" xfId="0" applyFont="1" applyFill="1" applyBorder="1" applyAlignment="1">
      <alignment horizontal="right" wrapText="1"/>
    </xf>
    <xf numFmtId="0" fontId="4" fillId="4" borderId="1" xfId="0" applyFont="1" applyFill="1" applyBorder="1" applyAlignment="1">
      <alignment horizontal="right" wrapText="1"/>
    </xf>
    <xf numFmtId="0" fontId="4" fillId="4" borderId="5" xfId="0" applyFont="1" applyFill="1" applyBorder="1" applyAlignment="1">
      <alignment wrapText="1"/>
    </xf>
    <xf numFmtId="0" fontId="5" fillId="5" borderId="6" xfId="0" applyFont="1" applyFill="1" applyBorder="1" applyAlignment="1">
      <alignment wrapText="1"/>
    </xf>
    <xf numFmtId="0" fontId="5" fillId="4" borderId="7" xfId="0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" fontId="3" fillId="4" borderId="6" xfId="0" applyNumberFormat="1" applyFont="1" applyFill="1" applyBorder="1" applyAlignment="1">
      <alignment horizontal="right" wrapText="1"/>
    </xf>
    <xf numFmtId="9" fontId="3" fillId="4" borderId="8" xfId="1" applyFont="1" applyFill="1" applyBorder="1" applyAlignment="1">
      <alignment horizontal="right" wrapText="1"/>
    </xf>
    <xf numFmtId="4" fontId="3" fillId="5" borderId="6" xfId="0" applyNumberFormat="1" applyFont="1" applyFill="1" applyBorder="1" applyAlignment="1">
      <alignment horizontal="right" wrapText="1"/>
    </xf>
    <xf numFmtId="9" fontId="4" fillId="4" borderId="8" xfId="1" applyFont="1" applyFill="1" applyBorder="1" applyAlignment="1">
      <alignment horizontal="right" wrapText="1"/>
    </xf>
    <xf numFmtId="4" fontId="4" fillId="5" borderId="9" xfId="0" applyNumberFormat="1" applyFont="1" applyFill="1" applyBorder="1" applyAlignment="1">
      <alignment horizontal="right" wrapText="1"/>
    </xf>
    <xf numFmtId="4" fontId="4" fillId="4" borderId="9" xfId="0" applyNumberFormat="1" applyFont="1" applyFill="1" applyBorder="1" applyAlignment="1">
      <alignment horizontal="right" wrapText="1"/>
    </xf>
    <xf numFmtId="9" fontId="3" fillId="4" borderId="8" xfId="1" applyNumberFormat="1" applyFont="1" applyFill="1" applyBorder="1" applyAlignment="1">
      <alignment horizontal="right" wrapText="1"/>
    </xf>
    <xf numFmtId="4" fontId="3" fillId="5" borderId="9" xfId="0" applyNumberFormat="1" applyFont="1" applyFill="1" applyBorder="1" applyAlignment="1">
      <alignment horizontal="right" wrapText="1"/>
    </xf>
    <xf numFmtId="4" fontId="3" fillId="4" borderId="9" xfId="0" applyNumberFormat="1" applyFont="1" applyFill="1" applyBorder="1" applyAlignment="1">
      <alignment horizontal="right" wrapText="1"/>
    </xf>
    <xf numFmtId="9" fontId="3" fillId="4" borderId="10" xfId="1" applyFont="1" applyFill="1" applyBorder="1" applyAlignment="1">
      <alignment horizontal="right" wrapText="1"/>
    </xf>
    <xf numFmtId="9" fontId="4" fillId="4" borderId="4" xfId="1" applyFont="1" applyFill="1" applyBorder="1" applyAlignment="1">
      <alignment horizontal="right" wrapText="1"/>
    </xf>
    <xf numFmtId="0" fontId="4" fillId="4" borderId="5" xfId="0" applyFont="1" applyFill="1" applyBorder="1" applyAlignment="1">
      <alignment horizontal="right" wrapText="1"/>
    </xf>
    <xf numFmtId="0" fontId="4" fillId="4" borderId="11" xfId="0" applyFont="1" applyFill="1" applyBorder="1" applyAlignment="1">
      <alignment horizontal="right" wrapText="1"/>
    </xf>
    <xf numFmtId="4" fontId="4" fillId="5" borderId="4" xfId="0" applyNumberFormat="1" applyFont="1" applyFill="1" applyBorder="1" applyAlignment="1">
      <alignment horizontal="right" wrapText="1"/>
    </xf>
    <xf numFmtId="4" fontId="4" fillId="4" borderId="4" xfId="0" applyNumberFormat="1" applyFont="1" applyFill="1" applyBorder="1" applyAlignment="1">
      <alignment horizontal="right" wrapText="1"/>
    </xf>
    <xf numFmtId="9" fontId="4" fillId="4" borderId="1" xfId="1" applyFont="1" applyFill="1" applyBorder="1" applyAlignment="1">
      <alignment wrapText="1"/>
    </xf>
    <xf numFmtId="164" fontId="4" fillId="4" borderId="4" xfId="1" applyNumberFormat="1" applyFont="1" applyFill="1" applyBorder="1" applyAlignment="1">
      <alignment horizontal="right" wrapText="1"/>
    </xf>
    <xf numFmtId="164" fontId="4" fillId="5" borderId="1" xfId="1" quotePrefix="1" applyNumberFormat="1" applyFont="1" applyFill="1" applyBorder="1" applyAlignment="1">
      <alignment horizontal="right" wrapText="1"/>
    </xf>
    <xf numFmtId="164" fontId="4" fillId="5" borderId="4" xfId="1" quotePrefix="1" applyNumberFormat="1" applyFont="1" applyFill="1" applyBorder="1" applyAlignment="1">
      <alignment horizontal="right" wrapText="1"/>
    </xf>
    <xf numFmtId="164" fontId="4" fillId="4" borderId="4" xfId="1" quotePrefix="1" applyNumberFormat="1" applyFont="1" applyFill="1" applyBorder="1" applyAlignment="1">
      <alignment horizontal="right" wrapText="1"/>
    </xf>
    <xf numFmtId="164" fontId="4" fillId="4" borderId="1" xfId="1" quotePrefix="1" applyNumberFormat="1" applyFont="1" applyFill="1" applyBorder="1" applyAlignment="1">
      <alignment horizontal="right" wrapText="1"/>
    </xf>
    <xf numFmtId="4" fontId="4" fillId="4" borderId="4" xfId="0" quotePrefix="1" applyNumberFormat="1" applyFont="1" applyFill="1" applyBorder="1" applyAlignment="1">
      <alignment horizontal="right" wrapText="1"/>
    </xf>
    <xf numFmtId="0" fontId="4" fillId="0" borderId="1" xfId="0" applyFont="1" applyFill="1" applyBorder="1" applyAlignment="1">
      <alignment wrapText="1"/>
    </xf>
    <xf numFmtId="4" fontId="4" fillId="0" borderId="4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wrapText="1"/>
    </xf>
    <xf numFmtId="4" fontId="3" fillId="0" borderId="4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horizontal="right" wrapText="1"/>
    </xf>
    <xf numFmtId="4" fontId="4" fillId="0" borderId="4" xfId="0" applyNumberFormat="1" applyFont="1" applyFill="1" applyBorder="1" applyAlignment="1">
      <alignment horizontal="right" wrapText="1"/>
    </xf>
    <xf numFmtId="4" fontId="4" fillId="0" borderId="1" xfId="0" applyNumberFormat="1" applyFont="1" applyFill="1" applyBorder="1" applyAlignment="1">
      <alignment horizontal="right" wrapText="1"/>
    </xf>
    <xf numFmtId="9" fontId="4" fillId="0" borderId="1" xfId="1" applyNumberFormat="1" applyFont="1" applyFill="1" applyBorder="1" applyAlignment="1">
      <alignment horizontal="right" wrapText="1"/>
    </xf>
    <xf numFmtId="9" fontId="3" fillId="0" borderId="1" xfId="1" applyNumberFormat="1" applyFont="1" applyFill="1" applyBorder="1" applyAlignment="1">
      <alignment horizontal="right" wrapText="1"/>
    </xf>
    <xf numFmtId="4" fontId="4" fillId="0" borderId="1" xfId="0" quotePrefix="1" applyNumberFormat="1" applyFont="1" applyFill="1" applyBorder="1" applyAlignment="1">
      <alignment horizontal="right" wrapText="1"/>
    </xf>
    <xf numFmtId="4" fontId="3" fillId="4" borderId="4" xfId="0" applyNumberFormat="1" applyFont="1" applyFill="1" applyBorder="1" applyAlignment="1">
      <alignment horizontal="right" wrapText="1"/>
    </xf>
    <xf numFmtId="2" fontId="4" fillId="5" borderId="4" xfId="0" applyNumberFormat="1" applyFont="1" applyFill="1" applyBorder="1" applyAlignment="1">
      <alignment horizontal="right" wrapText="1"/>
    </xf>
    <xf numFmtId="2" fontId="4" fillId="0" borderId="1" xfId="0" applyNumberFormat="1" applyFont="1" applyFill="1" applyBorder="1" applyAlignment="1">
      <alignment horizontal="right" wrapText="1"/>
    </xf>
    <xf numFmtId="2" fontId="4" fillId="4" borderId="4" xfId="0" applyNumberFormat="1" applyFont="1" applyFill="1" applyBorder="1" applyAlignment="1">
      <alignment horizontal="right" wrapText="1"/>
    </xf>
    <xf numFmtId="164" fontId="3" fillId="4" borderId="4" xfId="1" applyNumberFormat="1" applyFont="1" applyFill="1" applyBorder="1" applyAlignment="1">
      <alignment horizontal="right" wrapText="1"/>
    </xf>
    <xf numFmtId="164" fontId="3" fillId="4" borderId="1" xfId="1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3" fontId="4" fillId="4" borderId="2" xfId="0" applyNumberFormat="1" applyFont="1" applyFill="1" applyBorder="1"/>
    <xf numFmtId="1" fontId="4" fillId="4" borderId="2" xfId="0" applyNumberFormat="1" applyFont="1" applyFill="1" applyBorder="1"/>
    <xf numFmtId="3" fontId="4" fillId="4" borderId="12" xfId="0" applyNumberFormat="1" applyFont="1" applyFill="1" applyBorder="1"/>
    <xf numFmtId="3" fontId="4" fillId="0" borderId="1" xfId="0" applyNumberFormat="1" applyFont="1" applyBorder="1"/>
    <xf numFmtId="3" fontId="4" fillId="4" borderId="4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 wrapText="1"/>
    </xf>
    <xf numFmtId="9" fontId="4" fillId="4" borderId="13" xfId="1" applyNumberFormat="1" applyFont="1" applyFill="1" applyBorder="1" applyAlignment="1">
      <alignment horizontal="right" wrapText="1"/>
    </xf>
    <xf numFmtId="9" fontId="4" fillId="4" borderId="14" xfId="1" applyNumberFormat="1" applyFont="1" applyFill="1" applyBorder="1" applyAlignment="1">
      <alignment horizontal="right" wrapText="1"/>
    </xf>
    <xf numFmtId="3" fontId="4" fillId="0" borderId="13" xfId="0" applyNumberFormat="1" applyFont="1" applyBorder="1"/>
    <xf numFmtId="3" fontId="4" fillId="4" borderId="1" xfId="0" applyNumberFormat="1" applyFont="1" applyFill="1" applyBorder="1"/>
    <xf numFmtId="1" fontId="4" fillId="4" borderId="1" xfId="0" applyNumberFormat="1" applyFont="1" applyFill="1" applyBorder="1"/>
    <xf numFmtId="3" fontId="4" fillId="4" borderId="4" xfId="0" applyNumberFormat="1" applyFont="1" applyFill="1" applyBorder="1"/>
    <xf numFmtId="1" fontId="4" fillId="4" borderId="4" xfId="0" applyNumberFormat="1" applyFont="1" applyFill="1" applyBorder="1"/>
    <xf numFmtId="3" fontId="3" fillId="4" borderId="4" xfId="0" applyNumberFormat="1" applyFont="1" applyFill="1" applyBorder="1" applyAlignment="1">
      <alignment horizontal="right" wrapText="1"/>
    </xf>
    <xf numFmtId="3" fontId="3" fillId="4" borderId="1" xfId="0" applyNumberFormat="1" applyFont="1" applyFill="1" applyBorder="1" applyAlignment="1">
      <alignment horizontal="right" wrapText="1"/>
    </xf>
    <xf numFmtId="3" fontId="3" fillId="0" borderId="15" xfId="0" applyNumberFormat="1" applyFont="1" applyBorder="1"/>
    <xf numFmtId="3" fontId="3" fillId="0" borderId="16" xfId="0" applyNumberFormat="1" applyFont="1" applyBorder="1"/>
    <xf numFmtId="3" fontId="4" fillId="5" borderId="16" xfId="0" applyNumberFormat="1" applyFont="1" applyFill="1" applyBorder="1"/>
    <xf numFmtId="3" fontId="4" fillId="0" borderId="16" xfId="0" applyNumberFormat="1" applyFont="1" applyBorder="1"/>
    <xf numFmtId="3" fontId="4" fillId="4" borderId="9" xfId="0" applyNumberFormat="1" applyFont="1" applyFill="1" applyBorder="1" applyAlignment="1">
      <alignment horizontal="right" wrapText="1"/>
    </xf>
    <xf numFmtId="0" fontId="4" fillId="4" borderId="3" xfId="0" applyFont="1" applyFill="1" applyBorder="1" applyAlignment="1">
      <alignment horizontal="right" wrapText="1"/>
    </xf>
    <xf numFmtId="4" fontId="4" fillId="4" borderId="2" xfId="0" applyNumberFormat="1" applyFont="1" applyFill="1" applyBorder="1"/>
    <xf numFmtId="4" fontId="4" fillId="4" borderId="1" xfId="0" applyNumberFormat="1" applyFont="1" applyFill="1" applyBorder="1"/>
    <xf numFmtId="4" fontId="4" fillId="4" borderId="4" xfId="0" applyNumberFormat="1" applyFont="1" applyFill="1" applyBorder="1"/>
    <xf numFmtId="0" fontId="3" fillId="4" borderId="1" xfId="0" applyFont="1" applyFill="1" applyBorder="1"/>
    <xf numFmtId="4" fontId="3" fillId="4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horizontal="right" wrapText="1"/>
    </xf>
    <xf numFmtId="0" fontId="2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wrapText="1"/>
    </xf>
    <xf numFmtId="0" fontId="4" fillId="6" borderId="1" xfId="0" applyFont="1" applyFill="1" applyBorder="1"/>
    <xf numFmtId="0" fontId="4" fillId="6" borderId="1" xfId="0" applyFont="1" applyFill="1" applyBorder="1" applyAlignment="1">
      <alignment horizontal="right"/>
    </xf>
    <xf numFmtId="0" fontId="3" fillId="7" borderId="1" xfId="0" applyFont="1" applyFill="1" applyBorder="1"/>
    <xf numFmtId="4" fontId="3" fillId="7" borderId="1" xfId="0" applyNumberFormat="1" applyFont="1" applyFill="1" applyBorder="1" applyAlignment="1">
      <alignment horizontal="right"/>
    </xf>
    <xf numFmtId="9" fontId="3" fillId="7" borderId="1" xfId="1" applyNumberFormat="1" applyFont="1" applyFill="1" applyBorder="1" applyAlignment="1">
      <alignment horizontal="right" wrapText="1"/>
    </xf>
    <xf numFmtId="9" fontId="3" fillId="7" borderId="1" xfId="1" applyNumberFormat="1" applyFont="1" applyFill="1" applyBorder="1" applyAlignment="1">
      <alignment horizontal="right"/>
    </xf>
    <xf numFmtId="0" fontId="3" fillId="6" borderId="1" xfId="0" applyFont="1" applyFill="1" applyBorder="1"/>
    <xf numFmtId="0" fontId="4" fillId="7" borderId="1" xfId="0" applyFont="1" applyFill="1" applyBorder="1"/>
    <xf numFmtId="164" fontId="4" fillId="7" borderId="1" xfId="1" applyNumberFormat="1" applyFont="1" applyFill="1" applyBorder="1" applyAlignment="1">
      <alignment horizontal="right"/>
    </xf>
    <xf numFmtId="9" fontId="4" fillId="7" borderId="1" xfId="1" applyNumberFormat="1" applyFont="1" applyFill="1" applyBorder="1" applyAlignment="1">
      <alignment horizontal="right"/>
    </xf>
    <xf numFmtId="0" fontId="4" fillId="7" borderId="1" xfId="0" applyFont="1" applyFill="1" applyBorder="1" applyAlignment="1">
      <alignment horizontal="right"/>
    </xf>
    <xf numFmtId="0" fontId="3" fillId="7" borderId="1" xfId="0" applyFont="1" applyFill="1" applyBorder="1" applyAlignment="1">
      <alignment wrapText="1"/>
    </xf>
    <xf numFmtId="0" fontId="3" fillId="7" borderId="1" xfId="0" applyFont="1" applyFill="1" applyBorder="1" applyAlignment="1">
      <alignment horizontal="right" wrapText="1"/>
    </xf>
    <xf numFmtId="0" fontId="4" fillId="7" borderId="1" xfId="0" applyFont="1" applyFill="1" applyBorder="1" applyAlignment="1">
      <alignment wrapText="1"/>
    </xf>
    <xf numFmtId="3" fontId="4" fillId="7" borderId="2" xfId="0" applyNumberFormat="1" applyFont="1" applyFill="1" applyBorder="1"/>
    <xf numFmtId="9" fontId="4" fillId="7" borderId="1" xfId="1" applyNumberFormat="1" applyFont="1" applyFill="1" applyBorder="1" applyAlignment="1">
      <alignment horizontal="right" wrapText="1"/>
    </xf>
    <xf numFmtId="1" fontId="4" fillId="7" borderId="2" xfId="0" applyNumberFormat="1" applyFont="1" applyFill="1" applyBorder="1"/>
    <xf numFmtId="3" fontId="4" fillId="7" borderId="12" xfId="0" applyNumberFormat="1" applyFont="1" applyFill="1" applyBorder="1"/>
    <xf numFmtId="3" fontId="4" fillId="0" borderId="12" xfId="0" applyNumberFormat="1" applyFont="1" applyBorder="1"/>
    <xf numFmtId="3" fontId="4" fillId="7" borderId="4" xfId="0" applyNumberFormat="1" applyFont="1" applyFill="1" applyBorder="1" applyAlignment="1">
      <alignment horizontal="right" wrapText="1"/>
    </xf>
    <xf numFmtId="1" fontId="4" fillId="7" borderId="4" xfId="0" applyNumberFormat="1" applyFont="1" applyFill="1" applyBorder="1" applyAlignment="1">
      <alignment horizontal="right" wrapText="1"/>
    </xf>
    <xf numFmtId="0" fontId="4" fillId="7" borderId="1" xfId="0" applyFont="1" applyFill="1" applyBorder="1" applyAlignment="1">
      <alignment horizontal="right" wrapText="1"/>
    </xf>
    <xf numFmtId="9" fontId="4" fillId="7" borderId="13" xfId="1" applyNumberFormat="1" applyFont="1" applyFill="1" applyBorder="1" applyAlignment="1">
      <alignment horizontal="right" wrapText="1"/>
    </xf>
    <xf numFmtId="3" fontId="4" fillId="7" borderId="1" xfId="0" applyNumberFormat="1" applyFont="1" applyFill="1" applyBorder="1"/>
    <xf numFmtId="1" fontId="4" fillId="7" borderId="1" xfId="0" applyNumberFormat="1" applyFont="1" applyFill="1" applyBorder="1"/>
    <xf numFmtId="3" fontId="4" fillId="7" borderId="4" xfId="0" applyNumberFormat="1" applyFont="1" applyFill="1" applyBorder="1"/>
    <xf numFmtId="1" fontId="4" fillId="7" borderId="4" xfId="0" applyNumberFormat="1" applyFont="1" applyFill="1" applyBorder="1"/>
    <xf numFmtId="3" fontId="4" fillId="7" borderId="1" xfId="0" applyNumberFormat="1" applyFont="1" applyFill="1" applyBorder="1" applyAlignment="1">
      <alignment horizontal="right" wrapText="1"/>
    </xf>
    <xf numFmtId="3" fontId="3" fillId="7" borderId="4" xfId="0" applyNumberFormat="1" applyFont="1" applyFill="1" applyBorder="1" applyAlignment="1">
      <alignment horizontal="right" wrapText="1"/>
    </xf>
    <xf numFmtId="3" fontId="3" fillId="7" borderId="1" xfId="0" applyNumberFormat="1" applyFont="1" applyFill="1" applyBorder="1" applyAlignment="1">
      <alignment horizontal="right" wrapText="1"/>
    </xf>
    <xf numFmtId="0" fontId="7" fillId="7" borderId="1" xfId="0" applyFont="1" applyFill="1" applyBorder="1" applyAlignment="1">
      <alignment wrapText="1"/>
    </xf>
    <xf numFmtId="9" fontId="7" fillId="7" borderId="4" xfId="1" applyFont="1" applyFill="1" applyBorder="1" applyAlignment="1">
      <alignment horizontal="right" wrapText="1"/>
    </xf>
    <xf numFmtId="9" fontId="7" fillId="7" borderId="1" xfId="1" applyFont="1" applyFill="1" applyBorder="1" applyAlignment="1">
      <alignment horizontal="right" wrapText="1"/>
    </xf>
    <xf numFmtId="0" fontId="8" fillId="3" borderId="1" xfId="0" applyFont="1" applyFill="1" applyBorder="1" applyAlignment="1">
      <alignment wrapText="1"/>
    </xf>
    <xf numFmtId="0" fontId="8" fillId="4" borderId="1" xfId="0" applyFont="1" applyFill="1" applyBorder="1" applyAlignment="1">
      <alignment wrapText="1"/>
    </xf>
    <xf numFmtId="4" fontId="4" fillId="7" borderId="2" xfId="0" applyNumberFormat="1" applyFont="1" applyFill="1" applyBorder="1"/>
    <xf numFmtId="9" fontId="4" fillId="7" borderId="2" xfId="1" applyFont="1" applyFill="1" applyBorder="1"/>
    <xf numFmtId="4" fontId="4" fillId="7" borderId="4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/>
    <xf numFmtId="4" fontId="4" fillId="7" borderId="4" xfId="0" applyNumberFormat="1" applyFont="1" applyFill="1" applyBorder="1"/>
    <xf numFmtId="4" fontId="3" fillId="7" borderId="1" xfId="0" applyNumberFormat="1" applyFont="1" applyFill="1" applyBorder="1"/>
    <xf numFmtId="4" fontId="3" fillId="7" borderId="1" xfId="0" applyNumberFormat="1" applyFont="1" applyFill="1" applyBorder="1" applyAlignment="1">
      <alignment wrapText="1"/>
    </xf>
    <xf numFmtId="4" fontId="3" fillId="7" borderId="1" xfId="0" applyNumberFormat="1" applyFont="1" applyFill="1" applyBorder="1" applyAlignment="1">
      <alignment horizontal="right" wrapText="1"/>
    </xf>
    <xf numFmtId="0" fontId="6" fillId="2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 applyAlignment="1">
      <alignment horizontal="right"/>
    </xf>
    <xf numFmtId="0" fontId="3" fillId="10" borderId="1" xfId="0" applyFont="1" applyFill="1" applyBorder="1"/>
    <xf numFmtId="4" fontId="3" fillId="10" borderId="1" xfId="0" applyNumberFormat="1" applyFont="1" applyFill="1" applyBorder="1" applyAlignment="1">
      <alignment horizontal="right"/>
    </xf>
    <xf numFmtId="9" fontId="3" fillId="10" borderId="1" xfId="1" applyNumberFormat="1" applyFont="1" applyFill="1" applyBorder="1" applyAlignment="1">
      <alignment horizontal="right" wrapText="1"/>
    </xf>
    <xf numFmtId="9" fontId="3" fillId="10" borderId="1" xfId="1" applyNumberFormat="1" applyFont="1" applyFill="1" applyBorder="1" applyAlignment="1">
      <alignment horizontal="right"/>
    </xf>
    <xf numFmtId="0" fontId="3" fillId="8" borderId="1" xfId="0" applyFont="1" applyFill="1" applyBorder="1"/>
    <xf numFmtId="0" fontId="4" fillId="10" borderId="1" xfId="0" applyFont="1" applyFill="1" applyBorder="1"/>
    <xf numFmtId="164" fontId="4" fillId="10" borderId="1" xfId="1" applyNumberFormat="1" applyFont="1" applyFill="1" applyBorder="1" applyAlignment="1">
      <alignment horizontal="right"/>
    </xf>
    <xf numFmtId="9" fontId="4" fillId="10" borderId="1" xfId="1" applyNumberFormat="1" applyFont="1" applyFill="1" applyBorder="1" applyAlignment="1">
      <alignment horizontal="right"/>
    </xf>
    <xf numFmtId="0" fontId="4" fillId="10" borderId="1" xfId="0" applyFont="1" applyFill="1" applyBorder="1" applyAlignment="1">
      <alignment horizontal="right"/>
    </xf>
    <xf numFmtId="0" fontId="3" fillId="10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wrapText="1"/>
    </xf>
    <xf numFmtId="3" fontId="4" fillId="10" borderId="2" xfId="0" applyNumberFormat="1" applyFont="1" applyFill="1" applyBorder="1"/>
    <xf numFmtId="9" fontId="4" fillId="10" borderId="1" xfId="1" applyNumberFormat="1" applyFont="1" applyFill="1" applyBorder="1" applyAlignment="1">
      <alignment horizontal="right" wrapText="1"/>
    </xf>
    <xf numFmtId="1" fontId="4" fillId="10" borderId="2" xfId="0" applyNumberFormat="1" applyFont="1" applyFill="1" applyBorder="1"/>
    <xf numFmtId="3" fontId="4" fillId="10" borderId="12" xfId="0" applyNumberFormat="1" applyFont="1" applyFill="1" applyBorder="1"/>
    <xf numFmtId="9" fontId="4" fillId="4" borderId="4" xfId="1" applyNumberFormat="1" applyFont="1" applyFill="1" applyBorder="1" applyAlignment="1">
      <alignment horizontal="right" wrapText="1"/>
    </xf>
    <xf numFmtId="3" fontId="4" fillId="10" borderId="4" xfId="0" applyNumberFormat="1" applyFont="1" applyFill="1" applyBorder="1" applyAlignment="1">
      <alignment horizontal="right" wrapText="1"/>
    </xf>
    <xf numFmtId="1" fontId="4" fillId="10" borderId="4" xfId="0" applyNumberFormat="1" applyFont="1" applyFill="1" applyBorder="1" applyAlignment="1">
      <alignment horizontal="right" wrapText="1"/>
    </xf>
    <xf numFmtId="0" fontId="4" fillId="10" borderId="1" xfId="0" applyFont="1" applyFill="1" applyBorder="1" applyAlignment="1">
      <alignment horizontal="right" wrapText="1"/>
    </xf>
    <xf numFmtId="9" fontId="4" fillId="10" borderId="13" xfId="1" applyNumberFormat="1" applyFont="1" applyFill="1" applyBorder="1" applyAlignment="1">
      <alignment horizontal="right" wrapText="1"/>
    </xf>
    <xf numFmtId="9" fontId="4" fillId="4" borderId="17" xfId="1" applyNumberFormat="1" applyFont="1" applyFill="1" applyBorder="1" applyAlignment="1">
      <alignment horizontal="right" wrapText="1"/>
    </xf>
    <xf numFmtId="3" fontId="4" fillId="10" borderId="1" xfId="0" applyNumberFormat="1" applyFont="1" applyFill="1" applyBorder="1"/>
    <xf numFmtId="1" fontId="4" fillId="10" borderId="1" xfId="0" applyNumberFormat="1" applyFont="1" applyFill="1" applyBorder="1"/>
    <xf numFmtId="3" fontId="4" fillId="10" borderId="4" xfId="0" applyNumberFormat="1" applyFont="1" applyFill="1" applyBorder="1"/>
    <xf numFmtId="1" fontId="4" fillId="10" borderId="4" xfId="0" applyNumberFormat="1" applyFont="1" applyFill="1" applyBorder="1"/>
    <xf numFmtId="3" fontId="4" fillId="10" borderId="1" xfId="0" applyNumberFormat="1" applyFont="1" applyFill="1" applyBorder="1" applyAlignment="1">
      <alignment horizontal="right" wrapText="1"/>
    </xf>
    <xf numFmtId="0" fontId="3" fillId="10" borderId="1" xfId="0" applyFont="1" applyFill="1" applyBorder="1" applyAlignment="1">
      <alignment wrapText="1"/>
    </xf>
    <xf numFmtId="3" fontId="3" fillId="10" borderId="4" xfId="0" applyNumberFormat="1" applyFont="1" applyFill="1" applyBorder="1" applyAlignment="1">
      <alignment horizontal="right" wrapText="1"/>
    </xf>
    <xf numFmtId="3" fontId="3" fillId="10" borderId="1" xfId="0" applyNumberFormat="1" applyFont="1" applyFill="1" applyBorder="1" applyAlignment="1">
      <alignment horizontal="right" wrapText="1"/>
    </xf>
    <xf numFmtId="9" fontId="3" fillId="4" borderId="4" xfId="1" applyNumberFormat="1" applyFont="1" applyFill="1" applyBorder="1" applyAlignment="1">
      <alignment horizontal="right" wrapText="1"/>
    </xf>
    <xf numFmtId="0" fontId="7" fillId="10" borderId="1" xfId="0" applyFont="1" applyFill="1" applyBorder="1" applyAlignment="1">
      <alignment wrapText="1"/>
    </xf>
    <xf numFmtId="9" fontId="7" fillId="10" borderId="4" xfId="1" applyFont="1" applyFill="1" applyBorder="1" applyAlignment="1">
      <alignment horizontal="right" wrapText="1"/>
    </xf>
    <xf numFmtId="9" fontId="7" fillId="10" borderId="1" xfId="1" applyFont="1" applyFill="1" applyBorder="1" applyAlignment="1">
      <alignment horizontal="right" wrapText="1"/>
    </xf>
    <xf numFmtId="9" fontId="7" fillId="4" borderId="4" xfId="1" applyNumberFormat="1" applyFont="1" applyFill="1" applyBorder="1" applyAlignment="1">
      <alignment horizontal="right" wrapText="1"/>
    </xf>
    <xf numFmtId="3" fontId="7" fillId="4" borderId="1" xfId="0" applyNumberFormat="1" applyFont="1" applyFill="1" applyBorder="1" applyAlignment="1">
      <alignment horizontal="right" wrapText="1"/>
    </xf>
    <xf numFmtId="0" fontId="7" fillId="3" borderId="1" xfId="0" applyFont="1" applyFill="1" applyBorder="1" applyAlignment="1">
      <alignment wrapText="1"/>
    </xf>
    <xf numFmtId="0" fontId="7" fillId="4" borderId="1" xfId="0" applyFont="1" applyFill="1" applyBorder="1" applyAlignment="1">
      <alignment wrapText="1"/>
    </xf>
    <xf numFmtId="4" fontId="4" fillId="10" borderId="2" xfId="0" applyNumberFormat="1" applyFont="1" applyFill="1" applyBorder="1"/>
    <xf numFmtId="9" fontId="4" fillId="10" borderId="2" xfId="1" applyFont="1" applyFill="1" applyBorder="1"/>
    <xf numFmtId="4" fontId="4" fillId="10" borderId="4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/>
    <xf numFmtId="4" fontId="4" fillId="10" borderId="4" xfId="0" applyNumberFormat="1" applyFont="1" applyFill="1" applyBorder="1"/>
    <xf numFmtId="4" fontId="3" fillId="10" borderId="1" xfId="0" applyNumberFormat="1" applyFont="1" applyFill="1" applyBorder="1"/>
    <xf numFmtId="4" fontId="3" fillId="10" borderId="1" xfId="0" applyNumberFormat="1" applyFont="1" applyFill="1" applyBorder="1" applyAlignment="1">
      <alignment wrapText="1"/>
    </xf>
    <xf numFmtId="4" fontId="3" fillId="10" borderId="1" xfId="0" applyNumberFormat="1" applyFont="1" applyFill="1" applyBorder="1" applyAlignment="1">
      <alignment horizontal="right" wrapText="1"/>
    </xf>
    <xf numFmtId="0" fontId="4" fillId="8" borderId="1" xfId="0" applyFont="1" applyFill="1" applyBorder="1" applyAlignment="1">
      <alignment horizontal="right"/>
    </xf>
    <xf numFmtId="0" fontId="2" fillId="2" borderId="1" xfId="0" applyFont="1" applyFill="1" applyBorder="1"/>
    <xf numFmtId="0" fontId="4" fillId="9" borderId="1" xfId="0" applyFont="1" applyFill="1" applyBorder="1"/>
    <xf numFmtId="0" fontId="3" fillId="11" borderId="1" xfId="0" applyFont="1" applyFill="1" applyBorder="1"/>
    <xf numFmtId="4" fontId="3" fillId="11" borderId="1" xfId="0" applyNumberFormat="1" applyFont="1" applyFill="1" applyBorder="1" applyAlignment="1">
      <alignment horizontal="right"/>
    </xf>
    <xf numFmtId="9" fontId="3" fillId="11" borderId="1" xfId="1" applyNumberFormat="1" applyFont="1" applyFill="1" applyBorder="1" applyAlignment="1">
      <alignment horizontal="right" wrapText="1"/>
    </xf>
    <xf numFmtId="9" fontId="3" fillId="11" borderId="1" xfId="1" applyNumberFormat="1" applyFont="1" applyFill="1" applyBorder="1" applyAlignment="1">
      <alignment horizontal="right"/>
    </xf>
    <xf numFmtId="0" fontId="3" fillId="9" borderId="1" xfId="0" applyFont="1" applyFill="1" applyBorder="1"/>
    <xf numFmtId="0" fontId="4" fillId="11" borderId="1" xfId="0" applyFont="1" applyFill="1" applyBorder="1"/>
    <xf numFmtId="164" fontId="4" fillId="11" borderId="1" xfId="1" applyNumberFormat="1" applyFont="1" applyFill="1" applyBorder="1" applyAlignment="1">
      <alignment horizontal="right"/>
    </xf>
    <xf numFmtId="9" fontId="4" fillId="11" borderId="1" xfId="1" applyNumberFormat="1" applyFont="1" applyFill="1" applyBorder="1" applyAlignment="1">
      <alignment horizontal="right"/>
    </xf>
    <xf numFmtId="0" fontId="4" fillId="11" borderId="1" xfId="0" applyFont="1" applyFill="1" applyBorder="1" applyAlignment="1">
      <alignment horizontal="right"/>
    </xf>
    <xf numFmtId="0" fontId="3" fillId="11" borderId="1" xfId="0" applyFont="1" applyFill="1" applyBorder="1" applyAlignment="1">
      <alignment wrapText="1"/>
    </xf>
    <xf numFmtId="0" fontId="3" fillId="11" borderId="1" xfId="0" applyFont="1" applyFill="1" applyBorder="1" applyAlignment="1">
      <alignment horizontal="right" wrapText="1"/>
    </xf>
    <xf numFmtId="0" fontId="4" fillId="11" borderId="1" xfId="0" applyFont="1" applyFill="1" applyBorder="1" applyAlignment="1">
      <alignment wrapText="1"/>
    </xf>
    <xf numFmtId="3" fontId="4" fillId="11" borderId="2" xfId="0" applyNumberFormat="1" applyFont="1" applyFill="1" applyBorder="1"/>
    <xf numFmtId="9" fontId="4" fillId="11" borderId="1" xfId="1" applyNumberFormat="1" applyFont="1" applyFill="1" applyBorder="1" applyAlignment="1">
      <alignment horizontal="right" wrapText="1"/>
    </xf>
    <xf numFmtId="1" fontId="4" fillId="11" borderId="2" xfId="0" applyNumberFormat="1" applyFont="1" applyFill="1" applyBorder="1"/>
    <xf numFmtId="3" fontId="4" fillId="11" borderId="12" xfId="0" applyNumberFormat="1" applyFont="1" applyFill="1" applyBorder="1"/>
    <xf numFmtId="3" fontId="4" fillId="11" borderId="4" xfId="0" applyNumberFormat="1" applyFont="1" applyFill="1" applyBorder="1" applyAlignment="1">
      <alignment horizontal="right" wrapText="1"/>
    </xf>
    <xf numFmtId="1" fontId="4" fillId="11" borderId="4" xfId="0" applyNumberFormat="1" applyFont="1" applyFill="1" applyBorder="1" applyAlignment="1">
      <alignment horizontal="right" wrapText="1"/>
    </xf>
    <xf numFmtId="0" fontId="4" fillId="11" borderId="1" xfId="0" applyFont="1" applyFill="1" applyBorder="1" applyAlignment="1">
      <alignment horizontal="right" wrapText="1"/>
    </xf>
    <xf numFmtId="9" fontId="4" fillId="11" borderId="13" xfId="1" applyNumberFormat="1" applyFont="1" applyFill="1" applyBorder="1" applyAlignment="1">
      <alignment horizontal="right" wrapText="1"/>
    </xf>
    <xf numFmtId="3" fontId="4" fillId="11" borderId="1" xfId="0" applyNumberFormat="1" applyFont="1" applyFill="1" applyBorder="1"/>
    <xf numFmtId="1" fontId="4" fillId="11" borderId="1" xfId="0" applyNumberFormat="1" applyFont="1" applyFill="1" applyBorder="1"/>
    <xf numFmtId="3" fontId="4" fillId="11" borderId="4" xfId="0" applyNumberFormat="1" applyFont="1" applyFill="1" applyBorder="1"/>
    <xf numFmtId="1" fontId="4" fillId="11" borderId="4" xfId="0" applyNumberFormat="1" applyFont="1" applyFill="1" applyBorder="1"/>
    <xf numFmtId="3" fontId="4" fillId="11" borderId="1" xfId="0" applyNumberFormat="1" applyFont="1" applyFill="1" applyBorder="1" applyAlignment="1">
      <alignment horizontal="right" wrapText="1"/>
    </xf>
    <xf numFmtId="3" fontId="3" fillId="11" borderId="4" xfId="0" applyNumberFormat="1" applyFont="1" applyFill="1" applyBorder="1" applyAlignment="1">
      <alignment horizontal="right" wrapText="1"/>
    </xf>
    <xf numFmtId="3" fontId="3" fillId="11" borderId="1" xfId="0" applyNumberFormat="1" applyFont="1" applyFill="1" applyBorder="1" applyAlignment="1">
      <alignment horizontal="right" wrapText="1"/>
    </xf>
    <xf numFmtId="0" fontId="7" fillId="11" borderId="1" xfId="0" applyFont="1" applyFill="1" applyBorder="1" applyAlignment="1">
      <alignment wrapText="1"/>
    </xf>
    <xf numFmtId="9" fontId="7" fillId="11" borderId="4" xfId="1" applyFont="1" applyFill="1" applyBorder="1" applyAlignment="1">
      <alignment horizontal="right" wrapText="1"/>
    </xf>
    <xf numFmtId="9" fontId="7" fillId="11" borderId="1" xfId="1" applyFont="1" applyFill="1" applyBorder="1" applyAlignment="1">
      <alignment horizontal="right" wrapText="1"/>
    </xf>
    <xf numFmtId="4" fontId="4" fillId="11" borderId="2" xfId="0" applyNumberFormat="1" applyFont="1" applyFill="1" applyBorder="1"/>
    <xf numFmtId="9" fontId="4" fillId="11" borderId="2" xfId="1" applyFont="1" applyFill="1" applyBorder="1"/>
    <xf numFmtId="4" fontId="4" fillId="11" borderId="4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/>
    <xf numFmtId="4" fontId="4" fillId="11" borderId="4" xfId="0" applyNumberFormat="1" applyFont="1" applyFill="1" applyBorder="1"/>
    <xf numFmtId="4" fontId="3" fillId="11" borderId="1" xfId="0" applyNumberFormat="1" applyFont="1" applyFill="1" applyBorder="1"/>
    <xf numFmtId="4" fontId="3" fillId="11" borderId="1" xfId="0" applyNumberFormat="1" applyFont="1" applyFill="1" applyBorder="1" applyAlignment="1">
      <alignment wrapText="1"/>
    </xf>
    <xf numFmtId="4" fontId="3" fillId="11" borderId="1" xfId="0" applyNumberFormat="1" applyFont="1" applyFill="1" applyBorder="1" applyAlignment="1">
      <alignment horizontal="right" wrapText="1"/>
    </xf>
    <xf numFmtId="0" fontId="4" fillId="12" borderId="1" xfId="0" applyFont="1" applyFill="1" applyBorder="1"/>
    <xf numFmtId="0" fontId="4" fillId="12" borderId="1" xfId="0" applyFont="1" applyFill="1" applyBorder="1" applyAlignment="1">
      <alignment horizontal="right"/>
    </xf>
    <xf numFmtId="0" fontId="3" fillId="13" borderId="1" xfId="0" applyFont="1" applyFill="1" applyBorder="1"/>
    <xf numFmtId="4" fontId="3" fillId="13" borderId="1" xfId="0" applyNumberFormat="1" applyFont="1" applyFill="1" applyBorder="1" applyAlignment="1">
      <alignment horizontal="right"/>
    </xf>
    <xf numFmtId="9" fontId="3" fillId="13" borderId="1" xfId="1" applyNumberFormat="1" applyFont="1" applyFill="1" applyBorder="1" applyAlignment="1">
      <alignment horizontal="right" wrapText="1"/>
    </xf>
    <xf numFmtId="9" fontId="3" fillId="13" borderId="1" xfId="1" applyNumberFormat="1" applyFont="1" applyFill="1" applyBorder="1" applyAlignment="1">
      <alignment horizontal="right"/>
    </xf>
    <xf numFmtId="0" fontId="3" fillId="8" borderId="4" xfId="0" applyFont="1" applyFill="1" applyBorder="1"/>
    <xf numFmtId="9" fontId="3" fillId="8" borderId="1" xfId="1" applyFont="1" applyFill="1" applyBorder="1"/>
    <xf numFmtId="0" fontId="4" fillId="13" borderId="1" xfId="0" applyFont="1" applyFill="1" applyBorder="1"/>
    <xf numFmtId="164" fontId="4" fillId="13" borderId="1" xfId="1" applyNumberFormat="1" applyFont="1" applyFill="1" applyBorder="1" applyAlignment="1">
      <alignment horizontal="right"/>
    </xf>
    <xf numFmtId="9" fontId="4" fillId="13" borderId="1" xfId="1" applyNumberFormat="1" applyFont="1" applyFill="1" applyBorder="1" applyAlignment="1">
      <alignment horizontal="right"/>
    </xf>
    <xf numFmtId="0" fontId="4" fillId="8" borderId="4" xfId="0" applyFont="1" applyFill="1" applyBorder="1"/>
    <xf numFmtId="9" fontId="4" fillId="13" borderId="1" xfId="1" applyNumberFormat="1" applyFont="1" applyFill="1" applyBorder="1" applyAlignment="1">
      <alignment horizontal="right" wrapText="1"/>
    </xf>
    <xf numFmtId="2" fontId="4" fillId="13" borderId="1" xfId="0" applyNumberFormat="1" applyFont="1" applyFill="1" applyBorder="1" applyAlignment="1">
      <alignment horizontal="right" vertical="center" wrapText="1"/>
    </xf>
    <xf numFmtId="9" fontId="4" fillId="13" borderId="13" xfId="1" applyNumberFormat="1" applyFont="1" applyFill="1" applyBorder="1" applyAlignment="1">
      <alignment horizontal="right" vertical="center"/>
    </xf>
    <xf numFmtId="2" fontId="4" fillId="13" borderId="13" xfId="0" applyNumberFormat="1" applyFont="1" applyFill="1" applyBorder="1" applyAlignment="1">
      <alignment horizontal="right" vertical="center" wrapText="1"/>
    </xf>
    <xf numFmtId="0" fontId="7" fillId="8" borderId="4" xfId="0" applyFont="1" applyFill="1" applyBorder="1" applyAlignment="1">
      <alignment vertical="center"/>
    </xf>
    <xf numFmtId="0" fontId="7" fillId="8" borderId="1" xfId="0" applyFont="1" applyFill="1" applyBorder="1" applyAlignment="1">
      <alignment vertical="center"/>
    </xf>
    <xf numFmtId="164" fontId="4" fillId="13" borderId="3" xfId="1" applyNumberFormat="1" applyFont="1" applyFill="1" applyBorder="1" applyAlignment="1">
      <alignment horizontal="right"/>
    </xf>
    <xf numFmtId="164" fontId="4" fillId="13" borderId="18" xfId="1" applyNumberFormat="1" applyFont="1" applyFill="1" applyBorder="1" applyAlignment="1">
      <alignment horizontal="right"/>
    </xf>
    <xf numFmtId="165" fontId="4" fillId="13" borderId="19" xfId="1" applyNumberFormat="1" applyFont="1" applyFill="1" applyBorder="1" applyAlignment="1">
      <alignment horizontal="right"/>
    </xf>
    <xf numFmtId="0" fontId="4" fillId="13" borderId="1" xfId="0" applyFont="1" applyFill="1" applyBorder="1" applyAlignment="1">
      <alignment horizontal="right"/>
    </xf>
    <xf numFmtId="0" fontId="4" fillId="13" borderId="5" xfId="0" applyFont="1" applyFill="1" applyBorder="1" applyAlignment="1">
      <alignment horizontal="right"/>
    </xf>
    <xf numFmtId="0" fontId="3" fillId="13" borderId="1" xfId="0" applyFont="1" applyFill="1" applyBorder="1" applyAlignment="1">
      <alignment horizontal="right" wrapText="1"/>
    </xf>
    <xf numFmtId="0" fontId="4" fillId="13" borderId="1" xfId="0" applyFont="1" applyFill="1" applyBorder="1" applyAlignment="1">
      <alignment wrapText="1"/>
    </xf>
    <xf numFmtId="3" fontId="4" fillId="13" borderId="2" xfId="0" applyNumberFormat="1" applyFont="1" applyFill="1" applyBorder="1"/>
    <xf numFmtId="1" fontId="4" fillId="13" borderId="2" xfId="0" applyNumberFormat="1" applyFont="1" applyFill="1" applyBorder="1"/>
    <xf numFmtId="3" fontId="4" fillId="13" borderId="12" xfId="0" applyNumberFormat="1" applyFont="1" applyFill="1" applyBorder="1"/>
    <xf numFmtId="3" fontId="4" fillId="13" borderId="4" xfId="0" applyNumberFormat="1" applyFont="1" applyFill="1" applyBorder="1" applyAlignment="1">
      <alignment horizontal="right" wrapText="1"/>
    </xf>
    <xf numFmtId="1" fontId="4" fillId="13" borderId="4" xfId="0" applyNumberFormat="1" applyFont="1" applyFill="1" applyBorder="1" applyAlignment="1">
      <alignment horizontal="right" wrapText="1"/>
    </xf>
    <xf numFmtId="0" fontId="4" fillId="13" borderId="1" xfId="0" applyFont="1" applyFill="1" applyBorder="1" applyAlignment="1">
      <alignment horizontal="right" wrapText="1"/>
    </xf>
    <xf numFmtId="9" fontId="4" fillId="13" borderId="13" xfId="1" applyNumberFormat="1" applyFont="1" applyFill="1" applyBorder="1" applyAlignment="1">
      <alignment horizontal="right" wrapText="1"/>
    </xf>
    <xf numFmtId="3" fontId="4" fillId="13" borderId="1" xfId="0" applyNumberFormat="1" applyFont="1" applyFill="1" applyBorder="1"/>
    <xf numFmtId="1" fontId="4" fillId="13" borderId="1" xfId="0" applyNumberFormat="1" applyFont="1" applyFill="1" applyBorder="1"/>
    <xf numFmtId="3" fontId="4" fillId="13" borderId="4" xfId="0" applyNumberFormat="1" applyFont="1" applyFill="1" applyBorder="1"/>
    <xf numFmtId="1" fontId="4" fillId="13" borderId="4" xfId="0" applyNumberFormat="1" applyFont="1" applyFill="1" applyBorder="1"/>
    <xf numFmtId="3" fontId="4" fillId="13" borderId="1" xfId="0" applyNumberFormat="1" applyFont="1" applyFill="1" applyBorder="1" applyAlignment="1">
      <alignment horizontal="right" wrapText="1"/>
    </xf>
    <xf numFmtId="0" fontId="3" fillId="13" borderId="1" xfId="0" applyFont="1" applyFill="1" applyBorder="1" applyAlignment="1">
      <alignment wrapText="1"/>
    </xf>
    <xf numFmtId="3" fontId="3" fillId="13" borderId="4" xfId="0" applyNumberFormat="1" applyFont="1" applyFill="1" applyBorder="1" applyAlignment="1">
      <alignment horizontal="right" wrapText="1"/>
    </xf>
    <xf numFmtId="3" fontId="3" fillId="13" borderId="1" xfId="0" applyNumberFormat="1" applyFont="1" applyFill="1" applyBorder="1" applyAlignment="1">
      <alignment horizontal="right" wrapText="1"/>
    </xf>
    <xf numFmtId="0" fontId="7" fillId="13" borderId="1" xfId="0" applyFont="1" applyFill="1" applyBorder="1" applyAlignment="1">
      <alignment wrapText="1"/>
    </xf>
    <xf numFmtId="9" fontId="7" fillId="13" borderId="4" xfId="1" applyFont="1" applyFill="1" applyBorder="1" applyAlignment="1">
      <alignment horizontal="right" wrapText="1"/>
    </xf>
    <xf numFmtId="9" fontId="7" fillId="13" borderId="1" xfId="1" applyFont="1" applyFill="1" applyBorder="1" applyAlignment="1">
      <alignment horizontal="right" wrapText="1"/>
    </xf>
    <xf numFmtId="9" fontId="7" fillId="4" borderId="3" xfId="1" applyNumberFormat="1" applyFont="1" applyFill="1" applyBorder="1" applyAlignment="1">
      <alignment horizontal="right" wrapText="1"/>
    </xf>
    <xf numFmtId="4" fontId="4" fillId="13" borderId="2" xfId="0" applyNumberFormat="1" applyFont="1" applyFill="1" applyBorder="1"/>
    <xf numFmtId="4" fontId="4" fillId="13" borderId="4" xfId="0" applyNumberFormat="1" applyFont="1" applyFill="1" applyBorder="1" applyAlignment="1">
      <alignment horizontal="right" wrapText="1"/>
    </xf>
    <xf numFmtId="4" fontId="4" fillId="13" borderId="1" xfId="0" applyNumberFormat="1" applyFont="1" applyFill="1" applyBorder="1"/>
    <xf numFmtId="4" fontId="4" fillId="13" borderId="4" xfId="0" applyNumberFormat="1" applyFont="1" applyFill="1" applyBorder="1"/>
    <xf numFmtId="4" fontId="3" fillId="13" borderId="1" xfId="0" applyNumberFormat="1" applyFont="1" applyFill="1" applyBorder="1"/>
    <xf numFmtId="4" fontId="3" fillId="13" borderId="1" xfId="0" applyNumberFormat="1" applyFont="1" applyFill="1" applyBorder="1" applyAlignment="1">
      <alignment wrapText="1"/>
    </xf>
    <xf numFmtId="4" fontId="3" fillId="13" borderId="1" xfId="0" applyNumberFormat="1" applyFont="1" applyFill="1" applyBorder="1" applyAlignment="1">
      <alignment horizontal="right" wrapText="1"/>
    </xf>
    <xf numFmtId="9" fontId="3" fillId="7" borderId="2" xfId="1" applyFont="1" applyFill="1" applyBorder="1"/>
    <xf numFmtId="9" fontId="3" fillId="10" borderId="2" xfId="1" applyFont="1" applyFill="1" applyBorder="1"/>
    <xf numFmtId="9" fontId="3" fillId="11" borderId="2" xfId="1" applyFont="1" applyFill="1" applyBorder="1"/>
    <xf numFmtId="9" fontId="4" fillId="13" borderId="2" xfId="1" applyFont="1" applyFill="1" applyBorder="1"/>
    <xf numFmtId="9" fontId="3" fillId="13" borderId="2" xfId="1" applyFont="1" applyFill="1" applyBorder="1"/>
    <xf numFmtId="2" fontId="4" fillId="7" borderId="2" xfId="0" applyNumberFormat="1" applyFont="1" applyFill="1" applyBorder="1"/>
    <xf numFmtId="2" fontId="4" fillId="7" borderId="4" xfId="0" applyNumberFormat="1" applyFont="1" applyFill="1" applyBorder="1" applyAlignment="1">
      <alignment horizontal="right" wrapText="1"/>
    </xf>
    <xf numFmtId="2" fontId="4" fillId="7" borderId="1" xfId="0" applyNumberFormat="1" applyFont="1" applyFill="1" applyBorder="1"/>
    <xf numFmtId="9" fontId="4" fillId="4" borderId="12" xfId="1" applyNumberFormat="1" applyFont="1" applyFill="1" applyBorder="1"/>
    <xf numFmtId="9" fontId="4" fillId="5" borderId="1" xfId="1" applyNumberFormat="1" applyFont="1" applyFill="1" applyBorder="1" applyAlignment="1">
      <alignment horizontal="right" wrapText="1"/>
    </xf>
    <xf numFmtId="9" fontId="4" fillId="4" borderId="12" xfId="1" applyFont="1" applyFill="1" applyBorder="1"/>
    <xf numFmtId="4" fontId="4" fillId="4" borderId="12" xfId="0" applyNumberFormat="1" applyFont="1" applyFill="1" applyBorder="1"/>
    <xf numFmtId="0" fontId="4" fillId="5" borderId="1" xfId="0" applyFont="1" applyFill="1" applyBorder="1" applyAlignment="1">
      <alignment horizontal="right" wrapText="1"/>
    </xf>
    <xf numFmtId="9" fontId="4" fillId="4" borderId="2" xfId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wrapText="1"/>
    </xf>
    <xf numFmtId="9" fontId="4" fillId="5" borderId="2" xfId="1" applyFont="1" applyFill="1" applyBorder="1" applyAlignment="1">
      <alignment horizontal="right"/>
    </xf>
    <xf numFmtId="0" fontId="5" fillId="5" borderId="11" xfId="0" applyFont="1" applyFill="1" applyBorder="1" applyAlignment="1">
      <alignment wrapText="1"/>
    </xf>
    <xf numFmtId="9" fontId="3" fillId="8" borderId="4" xfId="1" applyNumberFormat="1" applyFont="1" applyFill="1" applyBorder="1"/>
    <xf numFmtId="4" fontId="4" fillId="3" borderId="1" xfId="0" applyNumberFormat="1" applyFont="1" applyFill="1" applyBorder="1" applyAlignment="1">
      <alignment wrapText="1"/>
    </xf>
    <xf numFmtId="4" fontId="4" fillId="4" borderId="17" xfId="0" applyNumberFormat="1" applyFont="1" applyFill="1" applyBorder="1" applyAlignment="1">
      <alignment horizontal="right" wrapText="1"/>
    </xf>
    <xf numFmtId="0" fontId="4" fillId="3" borderId="5" xfId="0" applyFont="1" applyFill="1" applyBorder="1" applyAlignment="1">
      <alignment horizontal="right" wrapText="1"/>
    </xf>
    <xf numFmtId="9" fontId="4" fillId="4" borderId="20" xfId="1" applyFont="1" applyFill="1" applyBorder="1"/>
    <xf numFmtId="9" fontId="3" fillId="4" borderId="1" xfId="1" applyFont="1" applyFill="1" applyBorder="1"/>
    <xf numFmtId="4" fontId="4" fillId="7" borderId="17" xfId="0" applyNumberFormat="1" applyFont="1" applyFill="1" applyBorder="1" applyAlignment="1">
      <alignment horizontal="right" wrapText="1"/>
    </xf>
    <xf numFmtId="4" fontId="4" fillId="7" borderId="1" xfId="0" applyNumberFormat="1" applyFont="1" applyFill="1" applyBorder="1" applyAlignment="1">
      <alignment horizontal="right" wrapText="1"/>
    </xf>
    <xf numFmtId="9" fontId="4" fillId="7" borderId="13" xfId="1" applyFont="1" applyFill="1" applyBorder="1"/>
    <xf numFmtId="9" fontId="3" fillId="7" borderId="21" xfId="1" applyFont="1" applyFill="1" applyBorder="1"/>
    <xf numFmtId="4" fontId="4" fillId="11" borderId="17" xfId="0" applyNumberFormat="1" applyFont="1" applyFill="1" applyBorder="1" applyAlignment="1">
      <alignment horizontal="right" wrapText="1"/>
    </xf>
    <xf numFmtId="4" fontId="4" fillId="11" borderId="1" xfId="0" applyNumberFormat="1" applyFont="1" applyFill="1" applyBorder="1" applyAlignment="1">
      <alignment horizontal="right" wrapText="1"/>
    </xf>
    <xf numFmtId="9" fontId="4" fillId="11" borderId="1" xfId="1" applyFont="1" applyFill="1" applyBorder="1"/>
    <xf numFmtId="9" fontId="3" fillId="11" borderId="1" xfId="1" applyFont="1" applyFill="1" applyBorder="1"/>
    <xf numFmtId="4" fontId="4" fillId="10" borderId="17" xfId="0" applyNumberFormat="1" applyFont="1" applyFill="1" applyBorder="1" applyAlignment="1">
      <alignment horizontal="right" wrapText="1"/>
    </xf>
    <xf numFmtId="4" fontId="4" fillId="10" borderId="1" xfId="0" applyNumberFormat="1" applyFont="1" applyFill="1" applyBorder="1" applyAlignment="1">
      <alignment horizontal="right" wrapText="1"/>
    </xf>
    <xf numFmtId="9" fontId="4" fillId="10" borderId="1" xfId="1" applyFont="1" applyFill="1" applyBorder="1"/>
    <xf numFmtId="9" fontId="3" fillId="10" borderId="1" xfId="1" applyFont="1" applyFill="1" applyBorder="1"/>
    <xf numFmtId="4" fontId="4" fillId="13" borderId="1" xfId="0" applyNumberFormat="1" applyFont="1" applyFill="1" applyBorder="1" applyAlignment="1">
      <alignment horizontal="right" wrapText="1"/>
    </xf>
    <xf numFmtId="9" fontId="4" fillId="13" borderId="1" xfId="1" applyFont="1" applyFill="1" applyBorder="1"/>
    <xf numFmtId="9" fontId="3" fillId="13" borderId="1" xfId="1" applyFont="1" applyFill="1" applyBorder="1"/>
    <xf numFmtId="9" fontId="3" fillId="5" borderId="1" xfId="1" applyNumberFormat="1" applyFont="1" applyFill="1" applyBorder="1" applyAlignment="1">
      <alignment horizontal="right" wrapText="1"/>
    </xf>
    <xf numFmtId="9" fontId="4" fillId="4" borderId="1" xfId="1" quotePrefix="1" applyFont="1" applyFill="1" applyBorder="1" applyAlignment="1">
      <alignment horizontal="right" wrapText="1"/>
    </xf>
    <xf numFmtId="4" fontId="3" fillId="5" borderId="4" xfId="0" applyNumberFormat="1" applyFont="1" applyFill="1" applyBorder="1" applyAlignment="1">
      <alignment horizontal="right" wrapText="1"/>
    </xf>
    <xf numFmtId="0" fontId="3" fillId="5" borderId="4" xfId="0" applyFont="1" applyFill="1" applyBorder="1" applyAlignment="1">
      <alignment horizontal="right" wrapText="1"/>
    </xf>
    <xf numFmtId="164" fontId="3" fillId="5" borderId="4" xfId="1" applyNumberFormat="1" applyFont="1" applyFill="1" applyBorder="1" applyAlignment="1">
      <alignment horizontal="right" wrapText="1"/>
    </xf>
    <xf numFmtId="164" fontId="3" fillId="5" borderId="1" xfId="1" applyNumberFormat="1" applyFont="1" applyFill="1" applyBorder="1" applyAlignment="1">
      <alignment horizontal="right" wrapText="1"/>
    </xf>
    <xf numFmtId="4" fontId="3" fillId="4" borderId="11" xfId="0" applyNumberFormat="1" applyFont="1" applyFill="1" applyBorder="1" applyAlignment="1">
      <alignment horizontal="right" wrapText="1"/>
    </xf>
    <xf numFmtId="9" fontId="4" fillId="10" borderId="2" xfId="1" applyFont="1" applyFill="1" applyBorder="1" applyAlignment="1">
      <alignment horizontal="right"/>
    </xf>
    <xf numFmtId="4" fontId="3" fillId="9" borderId="1" xfId="0" applyNumberFormat="1" applyFont="1" applyFill="1" applyBorder="1"/>
    <xf numFmtId="3" fontId="4" fillId="5" borderId="2" xfId="0" applyNumberFormat="1" applyFont="1" applyFill="1" applyBorder="1"/>
    <xf numFmtId="4" fontId="4" fillId="5" borderId="1" xfId="0" quotePrefix="1" applyNumberFormat="1" applyFont="1" applyFill="1" applyBorder="1" applyAlignment="1">
      <alignment horizontal="right" wrapText="1"/>
    </xf>
    <xf numFmtId="9" fontId="4" fillId="5" borderId="1" xfId="1" quotePrefix="1" applyNumberFormat="1" applyFont="1" applyFill="1" applyBorder="1" applyAlignment="1">
      <alignment horizontal="right" wrapText="1"/>
    </xf>
    <xf numFmtId="4" fontId="4" fillId="13" borderId="1" xfId="0" applyNumberFormat="1" applyFont="1" applyFill="1" applyBorder="1" applyAlignment="1">
      <alignment horizontal="right"/>
    </xf>
    <xf numFmtId="2" fontId="4" fillId="5" borderId="1" xfId="0" applyNumberFormat="1" applyFont="1" applyFill="1" applyBorder="1" applyAlignment="1">
      <alignment horizontal="right" wrapText="1"/>
    </xf>
    <xf numFmtId="9" fontId="4" fillId="5" borderId="4" xfId="1" applyFont="1" applyFill="1" applyBorder="1" applyAlignment="1">
      <alignment horizontal="right" wrapText="1"/>
    </xf>
    <xf numFmtId="0" fontId="7" fillId="13" borderId="13" xfId="0" applyFont="1" applyFill="1" applyBorder="1" applyAlignment="1">
      <alignment horizontal="left" vertical="center" wrapText="1"/>
    </xf>
    <xf numFmtId="0" fontId="7" fillId="13" borderId="5" xfId="0" applyFont="1" applyFill="1" applyBorder="1" applyAlignment="1">
      <alignment horizontal="left" vertical="center" wrapText="1"/>
    </xf>
    <xf numFmtId="9" fontId="3" fillId="4" borderId="22" xfId="1" applyFont="1" applyFill="1" applyBorder="1"/>
  </cellXfs>
  <cellStyles count="6">
    <cellStyle name="Komma 2" xfId="2"/>
    <cellStyle name="Prozent" xfId="1" builtinId="5"/>
    <cellStyle name="Prozent 2" xfId="3"/>
    <cellStyle name="Prozent 3" xfId="4"/>
    <cellStyle name="Standard" xfId="0" builtinId="0"/>
    <cellStyle name="Standard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08"/>
  <sheetViews>
    <sheetView tabSelected="1" view="pageBreakPreview" zoomScaleNormal="100" zoomScaleSheetLayoutView="100" workbookViewId="0">
      <pane xSplit="1" ySplit="1" topLeftCell="B2" activePane="bottomRight" state="frozen"/>
      <selection activeCell="D107" sqref="D107"/>
      <selection pane="topRight" activeCell="D107" sqref="D107"/>
      <selection pane="bottomLeft" activeCell="D107" sqref="D107"/>
      <selection pane="bottomRight"/>
    </sheetView>
  </sheetViews>
  <sheetFormatPr baseColWidth="10" defaultColWidth="22.44140625" defaultRowHeight="10.199999999999999" outlineLevelCol="1" x14ac:dyDescent="0.2"/>
  <cols>
    <col min="1" max="1" width="22.44140625" style="13" customWidth="1"/>
    <col min="2" max="4" width="10.88671875" style="42" customWidth="1"/>
    <col min="5" max="11" width="10.88671875" style="42" customWidth="1" outlineLevel="1"/>
    <col min="12" max="18" width="22.44140625" style="19" customWidth="1"/>
    <col min="19" max="16384" width="22.44140625" style="13"/>
  </cols>
  <sheetData>
    <row r="1" spans="1:18" s="2" customFormat="1" ht="24.75" customHeight="1" x14ac:dyDescent="0.2">
      <c r="A1" s="1" t="s">
        <v>0</v>
      </c>
      <c r="B1" s="2" t="s">
        <v>151</v>
      </c>
      <c r="C1" s="2" t="s">
        <v>152</v>
      </c>
      <c r="D1" s="2" t="s">
        <v>153</v>
      </c>
      <c r="E1" s="2">
        <v>2014</v>
      </c>
      <c r="F1" s="2" t="s">
        <v>1</v>
      </c>
      <c r="G1" s="2">
        <v>2013</v>
      </c>
      <c r="H1" s="2" t="s">
        <v>2</v>
      </c>
      <c r="I1" s="2">
        <v>2012</v>
      </c>
      <c r="J1" s="2" t="s">
        <v>3</v>
      </c>
      <c r="K1" s="2">
        <v>2011</v>
      </c>
      <c r="L1" s="3"/>
      <c r="M1" s="3"/>
      <c r="N1" s="3"/>
      <c r="O1" s="3"/>
      <c r="P1" s="3"/>
      <c r="Q1" s="3"/>
      <c r="R1" s="3"/>
    </row>
    <row r="2" spans="1:18" s="4" customFormat="1" x14ac:dyDescent="0.2">
      <c r="A2" s="4" t="s">
        <v>4</v>
      </c>
      <c r="B2" s="6">
        <f>B185</f>
        <v>2468.34</v>
      </c>
      <c r="C2" s="336">
        <f>IF((+B2/D2)&lt;0,"n.m.",IF(B2&lt;0,(+B2/D2-1)*-1,(+B2/D2-1)))</f>
        <v>5.3162893495012353E-2</v>
      </c>
      <c r="D2" s="6">
        <f>D185</f>
        <v>2343.7399999999998</v>
      </c>
      <c r="E2" s="21">
        <f>E185</f>
        <v>13566</v>
      </c>
      <c r="F2" s="5">
        <f>IF((+E2/G2)&lt;0,"n.m.",IF(E2&lt;0,(+E2/G2-1)*-1,(+E2/G2-1)))</f>
        <v>-5.2088436882724576E-4</v>
      </c>
      <c r="G2" s="6">
        <v>13573.069999999998</v>
      </c>
      <c r="H2" s="7">
        <f>(G2-I2)/I2</f>
        <v>-3.3436115819008176E-2</v>
      </c>
      <c r="I2" s="6">
        <v>14042.600000000002</v>
      </c>
      <c r="J2" s="7">
        <v>-1.9771950704495715E-2</v>
      </c>
      <c r="K2" s="6">
        <v>14325.850000000002</v>
      </c>
      <c r="L2" s="8"/>
      <c r="M2" s="8"/>
      <c r="N2" s="8"/>
      <c r="O2" s="8"/>
      <c r="P2" s="8"/>
      <c r="Q2" s="8"/>
      <c r="R2" s="8"/>
    </row>
    <row r="3" spans="1:18" s="4" customFormat="1" x14ac:dyDescent="0.2">
      <c r="A3" s="4" t="s">
        <v>5</v>
      </c>
      <c r="B3" s="6">
        <f>B215</f>
        <v>15128.02</v>
      </c>
      <c r="C3" s="336">
        <f t="shared" ref="C3:C31" si="0">IF((+B3/D3)&lt;0,"n.m.",IF(B3&lt;0,(+B3/D3-1)*-1,(+B3/D3-1)))</f>
        <v>4.4617135344306114E-2</v>
      </c>
      <c r="D3" s="6">
        <f>D215</f>
        <v>14481.88</v>
      </c>
      <c r="E3" s="21">
        <f>E215</f>
        <v>14403.440000000002</v>
      </c>
      <c r="F3" s="5">
        <f t="shared" ref="F3:F28" si="1">IF((+E3/G3)&lt;0,"n.m.",IF(E3&lt;0,(+E3/G3-1)*-1,(+E3/G3-1)))</f>
        <v>6.9323101959363864E-2</v>
      </c>
      <c r="G3" s="6">
        <v>13469.679999999998</v>
      </c>
      <c r="H3" s="7">
        <f>(G3-I3)/I3</f>
        <v>2.0224712292825735E-2</v>
      </c>
      <c r="I3" s="6">
        <v>13202.66</v>
      </c>
      <c r="J3" s="7">
        <v>-1.1332933952373831E-2</v>
      </c>
      <c r="K3" s="6">
        <v>13354</v>
      </c>
      <c r="L3" s="10"/>
      <c r="M3" s="8"/>
      <c r="N3" s="8"/>
      <c r="O3" s="8"/>
      <c r="P3" s="8"/>
      <c r="Q3" s="8"/>
      <c r="R3" s="8"/>
    </row>
    <row r="4" spans="1:18" s="4" customFormat="1" x14ac:dyDescent="0.2">
      <c r="A4" s="4" t="s">
        <v>6</v>
      </c>
      <c r="B4" s="11">
        <v>2283.9589999999998</v>
      </c>
      <c r="C4" s="336">
        <f t="shared" si="0"/>
        <v>5.5453427974639036E-2</v>
      </c>
      <c r="D4" s="11">
        <v>2163.96</v>
      </c>
      <c r="E4" s="11">
        <v>12475.673000000001</v>
      </c>
      <c r="F4" s="5">
        <f t="shared" si="1"/>
        <v>6.5773761690191002E-3</v>
      </c>
      <c r="G4" s="11">
        <v>12394.152</v>
      </c>
      <c r="H4" s="7">
        <f>(G4-I4)/I4</f>
        <v>-4.5372443057903999E-2</v>
      </c>
      <c r="I4" s="12">
        <v>12983.233</v>
      </c>
      <c r="J4" s="7">
        <v>-5.3272673285982494E-2</v>
      </c>
      <c r="K4" s="12">
        <v>13713.804</v>
      </c>
      <c r="L4" s="8"/>
      <c r="M4" s="8"/>
      <c r="N4" s="8"/>
      <c r="O4" s="8"/>
      <c r="P4" s="8"/>
      <c r="Q4" s="8"/>
      <c r="R4" s="8"/>
    </row>
    <row r="5" spans="1:18" x14ac:dyDescent="0.2">
      <c r="A5" s="13" t="s">
        <v>7</v>
      </c>
      <c r="B5" s="15">
        <v>-29.471</v>
      </c>
      <c r="C5" s="307" t="str">
        <f t="shared" si="0"/>
        <v>n.m.</v>
      </c>
      <c r="D5" s="15">
        <v>8.3689999999999998</v>
      </c>
      <c r="E5" s="15">
        <v>-34.43</v>
      </c>
      <c r="F5" s="311" t="str">
        <f t="shared" si="1"/>
        <v>n.m.</v>
      </c>
      <c r="G5" s="15">
        <v>40.090000000000003</v>
      </c>
      <c r="H5" s="16">
        <f t="shared" ref="H5:H33" si="2">(G5-I5)/I5</f>
        <v>-0.2043740573152337</v>
      </c>
      <c r="I5" s="17">
        <v>50.387999999999998</v>
      </c>
      <c r="J5" s="16">
        <f t="shared" ref="J5:J33" si="3">(I5-K5)/K5</f>
        <v>-0.48248343860730242</v>
      </c>
      <c r="K5" s="17">
        <v>97.364999999999995</v>
      </c>
    </row>
    <row r="6" spans="1:18" x14ac:dyDescent="0.2">
      <c r="A6" s="13" t="s">
        <v>8</v>
      </c>
      <c r="B6" s="15">
        <v>1.9370000000000001</v>
      </c>
      <c r="C6" s="307">
        <f t="shared" si="0"/>
        <v>-0.4694604218022459</v>
      </c>
      <c r="D6" s="15">
        <v>3.6509999999999998</v>
      </c>
      <c r="E6" s="15">
        <v>8.77</v>
      </c>
      <c r="F6" s="14">
        <f t="shared" si="1"/>
        <v>2.6694560669456062</v>
      </c>
      <c r="G6" s="15">
        <v>2.39</v>
      </c>
      <c r="H6" s="16">
        <f t="shared" si="2"/>
        <v>-0.33109431849986004</v>
      </c>
      <c r="I6" s="17">
        <v>3.573</v>
      </c>
      <c r="J6" s="16">
        <f t="shared" si="3"/>
        <v>-0.90410885376130534</v>
      </c>
      <c r="K6" s="17">
        <v>37.261000000000003</v>
      </c>
    </row>
    <row r="7" spans="1:18" x14ac:dyDescent="0.2">
      <c r="A7" s="13" t="s">
        <v>9</v>
      </c>
      <c r="B7" s="15">
        <v>53.960999999999999</v>
      </c>
      <c r="C7" s="307">
        <f t="shared" si="0"/>
        <v>0.2736864466789406</v>
      </c>
      <c r="D7" s="15">
        <v>42.366</v>
      </c>
      <c r="E7" s="15">
        <v>225.2149</v>
      </c>
      <c r="F7" s="14">
        <f t="shared" si="1"/>
        <v>-3.0257662266084506E-2</v>
      </c>
      <c r="G7" s="15">
        <v>232.24199999999999</v>
      </c>
      <c r="H7" s="16">
        <f t="shared" si="2"/>
        <v>5.0559790106982076E-2</v>
      </c>
      <c r="I7" s="17">
        <v>221.065</v>
      </c>
      <c r="J7" s="16">
        <f t="shared" si="3"/>
        <v>-0.17310655933927821</v>
      </c>
      <c r="K7" s="17">
        <v>267.34399999999999</v>
      </c>
    </row>
    <row r="8" spans="1:18" ht="30.6" x14ac:dyDescent="0.2">
      <c r="A8" s="13" t="s">
        <v>10</v>
      </c>
      <c r="B8" s="15">
        <v>-1529.45</v>
      </c>
      <c r="C8" s="307">
        <f t="shared" si="0"/>
        <v>-4.1247549975729436E-2</v>
      </c>
      <c r="D8" s="15">
        <v>-1468.8630000000001</v>
      </c>
      <c r="E8" s="15">
        <v>-8163.2550000000001</v>
      </c>
      <c r="F8" s="14">
        <f t="shared" si="1"/>
        <v>5.0089281905331129E-3</v>
      </c>
      <c r="G8" s="15">
        <v>-8204.35</v>
      </c>
      <c r="H8" s="16">
        <f t="shared" si="2"/>
        <v>-5.2079230502336156E-2</v>
      </c>
      <c r="I8" s="17">
        <v>-8655.1010000000006</v>
      </c>
      <c r="J8" s="16">
        <f t="shared" si="3"/>
        <v>-7.1353051248267213E-2</v>
      </c>
      <c r="K8" s="17">
        <v>-9320.1200000000008</v>
      </c>
      <c r="L8" s="20"/>
    </row>
    <row r="9" spans="1:18" x14ac:dyDescent="0.2">
      <c r="A9" s="13" t="s">
        <v>11</v>
      </c>
      <c r="B9" s="15">
        <v>-705.39499999999998</v>
      </c>
      <c r="C9" s="307">
        <f t="shared" si="0"/>
        <v>-3.2745315352642468E-2</v>
      </c>
      <c r="D9" s="15">
        <v>-683.029</v>
      </c>
      <c r="E9" s="15">
        <v>-3057.674</v>
      </c>
      <c r="F9" s="14">
        <f t="shared" si="1"/>
        <v>-1.9684204348092926E-2</v>
      </c>
      <c r="G9" s="15">
        <v>-2998.6480000000001</v>
      </c>
      <c r="H9" s="16">
        <f t="shared" si="2"/>
        <v>-1.7409201262084322E-2</v>
      </c>
      <c r="I9" s="17">
        <v>-3051.777</v>
      </c>
      <c r="J9" s="16">
        <f t="shared" si="3"/>
        <v>1.5748919939023987E-2</v>
      </c>
      <c r="K9" s="17">
        <v>-3004.46</v>
      </c>
      <c r="M9" s="316"/>
    </row>
    <row r="10" spans="1:18" x14ac:dyDescent="0.2">
      <c r="A10" s="13" t="s">
        <v>12</v>
      </c>
      <c r="B10" s="15">
        <v>-145.767</v>
      </c>
      <c r="C10" s="307">
        <f t="shared" si="0"/>
        <v>-0.12377420747502166</v>
      </c>
      <c r="D10" s="15">
        <v>-129.71199999999999</v>
      </c>
      <c r="E10" s="15">
        <v>-791.36300000000006</v>
      </c>
      <c r="F10" s="14">
        <f t="shared" si="1"/>
        <v>-1.5712578662364418E-2</v>
      </c>
      <c r="G10" s="15">
        <v>-779.12099999999998</v>
      </c>
      <c r="H10" s="16">
        <f t="shared" si="2"/>
        <v>-0.16952048588830457</v>
      </c>
      <c r="I10" s="17">
        <v>-938.15800000000002</v>
      </c>
      <c r="J10" s="16">
        <f t="shared" si="3"/>
        <v>-7.4713658299397023E-2</v>
      </c>
      <c r="K10" s="17">
        <v>-1013.9109999999999</v>
      </c>
    </row>
    <row r="11" spans="1:18" ht="20.399999999999999" x14ac:dyDescent="0.2">
      <c r="A11" s="13" t="s">
        <v>13</v>
      </c>
      <c r="B11" s="15">
        <v>4.4969999999999999</v>
      </c>
      <c r="C11" s="307" t="str">
        <f t="shared" si="0"/>
        <v>n.m.</v>
      </c>
      <c r="D11" s="15">
        <v>-7.1669999999999998</v>
      </c>
      <c r="E11" s="15">
        <v>40.274999999999999</v>
      </c>
      <c r="F11" s="14">
        <f t="shared" si="1"/>
        <v>3.4185408667032364</v>
      </c>
      <c r="G11" s="15">
        <v>9.1150000000000002</v>
      </c>
      <c r="H11" s="16" t="s">
        <v>14</v>
      </c>
      <c r="I11" s="17">
        <v>-9.2170000000000005</v>
      </c>
      <c r="J11" s="16">
        <f t="shared" si="3"/>
        <v>-0.7331267915568811</v>
      </c>
      <c r="K11" s="17">
        <v>-34.536999999999999</v>
      </c>
    </row>
    <row r="12" spans="1:18" x14ac:dyDescent="0.2">
      <c r="A12" s="13" t="s">
        <v>15</v>
      </c>
      <c r="B12" s="15">
        <v>-0.36</v>
      </c>
      <c r="C12" s="307" t="str">
        <f t="shared" si="0"/>
        <v>n.m.</v>
      </c>
      <c r="D12" s="15">
        <v>0.51600000000000001</v>
      </c>
      <c r="E12" s="15">
        <v>16.731000000000002</v>
      </c>
      <c r="F12" s="311" t="str">
        <f t="shared" si="1"/>
        <v>n.m.</v>
      </c>
      <c r="G12" s="15">
        <v>-0.95899999999999996</v>
      </c>
      <c r="H12" s="16" t="s">
        <v>14</v>
      </c>
      <c r="I12" s="17">
        <v>4.3479999999999999</v>
      </c>
      <c r="J12" s="16">
        <f t="shared" si="3"/>
        <v>0.21283124128312411</v>
      </c>
      <c r="K12" s="17">
        <v>3.585</v>
      </c>
    </row>
    <row r="13" spans="1:18" s="4" customFormat="1" x14ac:dyDescent="0.2">
      <c r="A13" s="4" t="s">
        <v>149</v>
      </c>
      <c r="B13" s="21">
        <f>SUM(B4:B12)</f>
        <v>-66.08900000000051</v>
      </c>
      <c r="C13" s="336">
        <f t="shared" si="0"/>
        <v>5.4642463774328354E-2</v>
      </c>
      <c r="D13" s="21">
        <f>SUM(D4:D12)</f>
        <v>-69.909000000000034</v>
      </c>
      <c r="E13" s="21">
        <f>SUM(E4:E12)</f>
        <v>719.94190000000151</v>
      </c>
      <c r="F13" s="5">
        <f t="shared" si="1"/>
        <v>3.6014332688172779E-2</v>
      </c>
      <c r="G13" s="21">
        <v>694.91499999999996</v>
      </c>
      <c r="H13" s="7">
        <f t="shared" si="2"/>
        <v>0.14228722092728677</v>
      </c>
      <c r="I13" s="6">
        <f>SUM(I4:I12)</f>
        <v>608.35400000000118</v>
      </c>
      <c r="J13" s="7">
        <f t="shared" si="3"/>
        <v>-0.1848737356481209</v>
      </c>
      <c r="K13" s="6">
        <v>746.33099999999865</v>
      </c>
      <c r="L13" s="8"/>
      <c r="M13" s="8"/>
      <c r="N13" s="8"/>
      <c r="O13" s="8"/>
      <c r="P13" s="8"/>
      <c r="Q13" s="8"/>
      <c r="R13" s="8"/>
    </row>
    <row r="14" spans="1:18" ht="20.399999999999999" x14ac:dyDescent="0.2">
      <c r="A14" s="13" t="s">
        <v>16</v>
      </c>
      <c r="B14" s="15">
        <v>-93.234999999999999</v>
      </c>
      <c r="C14" s="307">
        <f t="shared" si="0"/>
        <v>6.2988936968429998E-3</v>
      </c>
      <c r="D14" s="15">
        <v>-93.825999999999993</v>
      </c>
      <c r="E14" s="15">
        <v>-437.98399999999998</v>
      </c>
      <c r="F14" s="14">
        <f t="shared" si="1"/>
        <v>-1.0723755414377312E-2</v>
      </c>
      <c r="G14" s="15">
        <v>-433.33699999999999</v>
      </c>
      <c r="H14" s="16">
        <f t="shared" si="2"/>
        <v>8.0188350017947552E-2</v>
      </c>
      <c r="I14" s="17">
        <v>-401.16800000000001</v>
      </c>
      <c r="J14" s="16">
        <f t="shared" si="3"/>
        <v>-2.5217108172597928E-2</v>
      </c>
      <c r="K14" s="17">
        <v>-411.54599999999999</v>
      </c>
    </row>
    <row r="15" spans="1:18" s="4" customFormat="1" x14ac:dyDescent="0.2">
      <c r="A15" s="4" t="s">
        <v>137</v>
      </c>
      <c r="B15" s="21">
        <f>B13+B14</f>
        <v>-159.32400000000052</v>
      </c>
      <c r="C15" s="336">
        <f t="shared" si="0"/>
        <v>2.6939872354716399E-2</v>
      </c>
      <c r="D15" s="21">
        <f>D13+D14</f>
        <v>-163.73500000000001</v>
      </c>
      <c r="E15" s="21">
        <f>E13+E14</f>
        <v>281.95790000000153</v>
      </c>
      <c r="F15" s="5">
        <f t="shared" si="1"/>
        <v>7.7890765072659685E-2</v>
      </c>
      <c r="G15" s="21">
        <v>261.58299999999997</v>
      </c>
      <c r="H15" s="7">
        <f t="shared" si="2"/>
        <v>0.26255152375159757</v>
      </c>
      <c r="I15" s="6">
        <f>I13+I14</f>
        <v>207.18600000000117</v>
      </c>
      <c r="J15" s="7">
        <f t="shared" si="3"/>
        <v>-0.38113714772166613</v>
      </c>
      <c r="K15" s="6">
        <v>334.78499999999866</v>
      </c>
      <c r="L15" s="8"/>
      <c r="M15" s="8"/>
      <c r="N15" s="8"/>
      <c r="O15" s="8"/>
      <c r="P15" s="8"/>
      <c r="Q15" s="8"/>
      <c r="R15" s="8"/>
    </row>
    <row r="16" spans="1:18" x14ac:dyDescent="0.2">
      <c r="A16" s="13" t="s">
        <v>17</v>
      </c>
      <c r="B16" s="15">
        <f>29.697-21.998</f>
        <v>7.6989999999999981</v>
      </c>
      <c r="C16" s="307" t="str">
        <f t="shared" si="0"/>
        <v>n.m.</v>
      </c>
      <c r="D16" s="15">
        <f>19.841-23.88</f>
        <v>-4.0389999999999979</v>
      </c>
      <c r="E16" s="15">
        <f>82.169-108.366</f>
        <v>-26.197000000000003</v>
      </c>
      <c r="F16" s="14">
        <f t="shared" si="1"/>
        <v>0.1694039315155359</v>
      </c>
      <c r="G16" s="15">
        <f>66.716-98.256</f>
        <v>-31.540000000000006</v>
      </c>
      <c r="H16" s="16">
        <f t="shared" si="2"/>
        <v>-0.37822812758743035</v>
      </c>
      <c r="I16" s="17">
        <f>73.145-123.871</f>
        <v>-50.725999999999999</v>
      </c>
      <c r="J16" s="16" t="s">
        <v>14</v>
      </c>
      <c r="K16" s="17">
        <v>8.5440000000000111</v>
      </c>
    </row>
    <row r="17" spans="1:18" s="4" customFormat="1" x14ac:dyDescent="0.2">
      <c r="A17" s="4" t="s">
        <v>18</v>
      </c>
      <c r="B17" s="21">
        <f>B16</f>
        <v>7.6989999999999981</v>
      </c>
      <c r="C17" s="336" t="str">
        <f t="shared" si="0"/>
        <v>n.m.</v>
      </c>
      <c r="D17" s="21">
        <f>D16</f>
        <v>-4.0389999999999979</v>
      </c>
      <c r="E17" s="21">
        <f>E16</f>
        <v>-26.197000000000003</v>
      </c>
      <c r="F17" s="5">
        <f t="shared" si="1"/>
        <v>0.1694039315155359</v>
      </c>
      <c r="G17" s="21">
        <f>G16</f>
        <v>-31.540000000000006</v>
      </c>
      <c r="H17" s="7">
        <f t="shared" si="2"/>
        <v>-0.37822812758743035</v>
      </c>
      <c r="I17" s="6">
        <f>I16</f>
        <v>-50.725999999999999</v>
      </c>
      <c r="J17" s="7" t="s">
        <v>14</v>
      </c>
      <c r="K17" s="6">
        <v>8.5440000000000111</v>
      </c>
      <c r="L17" s="8"/>
      <c r="M17" s="8"/>
      <c r="N17" s="8"/>
      <c r="O17" s="8"/>
      <c r="P17" s="8"/>
      <c r="Q17" s="8"/>
      <c r="R17" s="8"/>
    </row>
    <row r="18" spans="1:18" s="4" customFormat="1" x14ac:dyDescent="0.2">
      <c r="A18" s="22" t="s">
        <v>148</v>
      </c>
      <c r="B18" s="11">
        <v>-151.62</v>
      </c>
      <c r="C18" s="336">
        <f t="shared" si="0"/>
        <v>9.6284287195870566E-2</v>
      </c>
      <c r="D18" s="11">
        <f>D15+D17</f>
        <v>-167.774</v>
      </c>
      <c r="E18" s="11">
        <f>SUM(E15:E16)</f>
        <v>255.76090000000153</v>
      </c>
      <c r="F18" s="5">
        <f t="shared" si="1"/>
        <v>0.11179605552006189</v>
      </c>
      <c r="G18" s="11">
        <f>SUM(G15:G16)</f>
        <v>230.04299999999995</v>
      </c>
      <c r="H18" s="7">
        <f t="shared" si="2"/>
        <v>0.47029911798541624</v>
      </c>
      <c r="I18" s="12">
        <f>SUM(I15:I16)</f>
        <v>156.46000000000117</v>
      </c>
      <c r="J18" s="7">
        <f t="shared" si="3"/>
        <v>-0.54428551039964068</v>
      </c>
      <c r="K18" s="12">
        <v>343.3289999999987</v>
      </c>
      <c r="L18" s="8"/>
      <c r="M18" s="8"/>
      <c r="N18" s="8"/>
      <c r="O18" s="8"/>
      <c r="P18" s="8"/>
      <c r="Q18" s="8"/>
      <c r="R18" s="8"/>
    </row>
    <row r="19" spans="1:18" x14ac:dyDescent="0.2">
      <c r="A19" s="23" t="s">
        <v>19</v>
      </c>
      <c r="B19" s="24">
        <v>24.172999999999998</v>
      </c>
      <c r="C19" s="307">
        <f t="shared" si="0"/>
        <v>-0.1201179339715357</v>
      </c>
      <c r="D19" s="24">
        <v>27.472999999999999</v>
      </c>
      <c r="E19" s="24">
        <v>-108.259</v>
      </c>
      <c r="F19" s="14">
        <f t="shared" si="1"/>
        <v>-0.46736154409173447</v>
      </c>
      <c r="G19" s="24">
        <v>-73.778000000000006</v>
      </c>
      <c r="H19" s="16">
        <f t="shared" si="2"/>
        <v>0.58928956098401641</v>
      </c>
      <c r="I19" s="25">
        <v>-46.421999999999997</v>
      </c>
      <c r="J19" s="16">
        <f t="shared" si="3"/>
        <v>-0.553801939657244</v>
      </c>
      <c r="K19" s="25">
        <v>-104.039</v>
      </c>
    </row>
    <row r="20" spans="1:18" s="4" customFormat="1" ht="20.399999999999999" x14ac:dyDescent="0.2">
      <c r="A20" s="22" t="s">
        <v>20</v>
      </c>
      <c r="B20" s="21">
        <f>B18+B19</f>
        <v>-127.447</v>
      </c>
      <c r="C20" s="336">
        <f t="shared" si="0"/>
        <v>9.1617308501008465E-2</v>
      </c>
      <c r="D20" s="21">
        <f>D18+D19</f>
        <v>-140.30099999999999</v>
      </c>
      <c r="E20" s="21">
        <f>E18+E19</f>
        <v>147.50190000000151</v>
      </c>
      <c r="F20" s="5">
        <f t="shared" si="1"/>
        <v>-5.6048252911803931E-2</v>
      </c>
      <c r="G20" s="21">
        <v>156.26</v>
      </c>
      <c r="H20" s="7">
        <f t="shared" si="2"/>
        <v>0.42005489012884933</v>
      </c>
      <c r="I20" s="6">
        <f>I18+I19</f>
        <v>110.03800000000118</v>
      </c>
      <c r="J20" s="7">
        <f t="shared" si="3"/>
        <v>-0.54014793764887059</v>
      </c>
      <c r="K20" s="6">
        <v>239.28999999999871</v>
      </c>
      <c r="L20" s="8"/>
      <c r="M20" s="8"/>
      <c r="N20" s="8"/>
      <c r="O20" s="8"/>
      <c r="P20" s="8"/>
      <c r="Q20" s="8"/>
      <c r="R20" s="8"/>
    </row>
    <row r="21" spans="1:18" ht="20.399999999999999" x14ac:dyDescent="0.2">
      <c r="A21" s="13" t="s">
        <v>21</v>
      </c>
      <c r="B21" s="15">
        <v>-10.984</v>
      </c>
      <c r="C21" s="307">
        <f t="shared" si="0"/>
        <v>-0.32528957528957525</v>
      </c>
      <c r="D21" s="15">
        <v>-8.2880000000000003</v>
      </c>
      <c r="E21" s="15">
        <v>19.533999999999999</v>
      </c>
      <c r="F21" s="14">
        <f t="shared" si="1"/>
        <v>-0.54253998735392617</v>
      </c>
      <c r="G21" s="15">
        <v>42.701000000000001</v>
      </c>
      <c r="H21" s="16">
        <f t="shared" si="2"/>
        <v>-0.13572975489303127</v>
      </c>
      <c r="I21" s="17">
        <v>49.406999999999996</v>
      </c>
      <c r="J21" s="16">
        <f t="shared" si="3"/>
        <v>0.11540805960040625</v>
      </c>
      <c r="K21" s="17">
        <v>44.295000000000002</v>
      </c>
    </row>
    <row r="22" spans="1:18" s="4" customFormat="1" x14ac:dyDescent="0.2">
      <c r="A22" s="4" t="s">
        <v>22</v>
      </c>
      <c r="B22" s="6">
        <v>-116.47</v>
      </c>
      <c r="C22" s="336">
        <f t="shared" si="0"/>
        <v>0.11773840455106677</v>
      </c>
      <c r="D22" s="6">
        <f>D20-D21</f>
        <v>-132.01299999999998</v>
      </c>
      <c r="E22" s="6">
        <f>E20-E21</f>
        <v>127.96790000000152</v>
      </c>
      <c r="F22" s="5">
        <f t="shared" si="1"/>
        <v>0.12688470310588795</v>
      </c>
      <c r="G22" s="6">
        <f>G20-G21</f>
        <v>113.559</v>
      </c>
      <c r="H22" s="7">
        <f t="shared" si="2"/>
        <v>0.87295277993102194</v>
      </c>
      <c r="I22" s="6">
        <f>I20-I21</f>
        <v>60.63100000000118</v>
      </c>
      <c r="J22" s="7">
        <f>(I22-K22)/K22</f>
        <v>-0.68906382214927786</v>
      </c>
      <c r="K22" s="6">
        <v>194.9949999999987</v>
      </c>
      <c r="L22" s="8"/>
      <c r="M22" s="8"/>
      <c r="N22" s="8"/>
      <c r="O22" s="8"/>
      <c r="P22" s="8"/>
      <c r="Q22" s="8"/>
      <c r="R22" s="8"/>
    </row>
    <row r="23" spans="1:18" x14ac:dyDescent="0.2">
      <c r="A23" s="4"/>
      <c r="B23" s="26"/>
      <c r="C23" s="336"/>
      <c r="D23" s="26"/>
      <c r="E23" s="26"/>
      <c r="F23" s="14"/>
      <c r="G23" s="26"/>
      <c r="H23" s="16"/>
      <c r="I23" s="26"/>
      <c r="J23" s="7"/>
      <c r="K23" s="26"/>
    </row>
    <row r="24" spans="1:18" s="4" customFormat="1" x14ac:dyDescent="0.2">
      <c r="A24" s="4" t="s">
        <v>149</v>
      </c>
      <c r="B24" s="6">
        <f>B13</f>
        <v>-66.08900000000051</v>
      </c>
      <c r="C24" s="336">
        <f t="shared" si="0"/>
        <v>5.4642463774328354E-2</v>
      </c>
      <c r="D24" s="6">
        <f>D13</f>
        <v>-69.909000000000034</v>
      </c>
      <c r="E24" s="6">
        <f>E13</f>
        <v>719.94190000000151</v>
      </c>
      <c r="F24" s="5">
        <f t="shared" si="1"/>
        <v>3.6014332688172779E-2</v>
      </c>
      <c r="G24" s="6">
        <f>G13</f>
        <v>694.91499999999996</v>
      </c>
      <c r="H24" s="7">
        <f t="shared" si="2"/>
        <v>0.14228722092728677</v>
      </c>
      <c r="I24" s="6">
        <f>I13</f>
        <v>608.35400000000118</v>
      </c>
      <c r="J24" s="7">
        <f t="shared" si="3"/>
        <v>-0.1848737356481209</v>
      </c>
      <c r="K24" s="6">
        <v>746.33099999999865</v>
      </c>
      <c r="L24" s="8"/>
      <c r="M24" s="8"/>
      <c r="N24" s="8"/>
      <c r="O24" s="8"/>
      <c r="P24" s="8"/>
      <c r="Q24" s="8"/>
      <c r="R24" s="8"/>
    </row>
    <row r="25" spans="1:18" s="27" customFormat="1" x14ac:dyDescent="0.2">
      <c r="A25" s="27" t="s">
        <v>23</v>
      </c>
      <c r="B25" s="28">
        <f>B24/B4</f>
        <v>-2.8936158661342221E-2</v>
      </c>
      <c r="C25" s="336"/>
      <c r="D25" s="28">
        <f>D24/D4</f>
        <v>-3.230605001940888E-2</v>
      </c>
      <c r="E25" s="28">
        <f>E24/E4</f>
        <v>5.7707660340247893E-2</v>
      </c>
      <c r="F25" s="14"/>
      <c r="G25" s="28">
        <f>G24/G4</f>
        <v>5.6067974638361703E-2</v>
      </c>
      <c r="H25" s="7"/>
      <c r="I25" s="28">
        <f>I24/I4</f>
        <v>4.6856896121328269E-2</v>
      </c>
      <c r="J25" s="7"/>
      <c r="K25" s="28">
        <v>5.4421880318546091E-2</v>
      </c>
      <c r="L25" s="29"/>
      <c r="M25" s="29"/>
      <c r="N25" s="29"/>
      <c r="O25" s="29"/>
      <c r="P25" s="29"/>
      <c r="Q25" s="29"/>
      <c r="R25" s="29"/>
    </row>
    <row r="26" spans="1:18" s="4" customFormat="1" x14ac:dyDescent="0.2">
      <c r="A26" s="4" t="s">
        <v>137</v>
      </c>
      <c r="B26" s="6">
        <f>B15</f>
        <v>-159.32400000000052</v>
      </c>
      <c r="C26" s="336">
        <f t="shared" si="0"/>
        <v>2.6939872354716399E-2</v>
      </c>
      <c r="D26" s="6">
        <f>D15</f>
        <v>-163.73500000000001</v>
      </c>
      <c r="E26" s="6">
        <f>E15</f>
        <v>281.95790000000153</v>
      </c>
      <c r="F26" s="5">
        <f t="shared" si="1"/>
        <v>7.7890765072659685E-2</v>
      </c>
      <c r="G26" s="6">
        <f>G15</f>
        <v>261.58299999999997</v>
      </c>
      <c r="H26" s="7">
        <f t="shared" si="2"/>
        <v>0.26255152375159757</v>
      </c>
      <c r="I26" s="6">
        <f>I15</f>
        <v>207.18600000000117</v>
      </c>
      <c r="J26" s="7">
        <f t="shared" si="3"/>
        <v>-0.38113714772166613</v>
      </c>
      <c r="K26" s="6">
        <v>334.78499999999866</v>
      </c>
      <c r="L26" s="8"/>
      <c r="M26" s="8"/>
      <c r="N26" s="8"/>
      <c r="O26" s="8"/>
      <c r="P26" s="8"/>
      <c r="Q26" s="8"/>
      <c r="R26" s="8"/>
    </row>
    <row r="27" spans="1:18" s="4" customFormat="1" x14ac:dyDescent="0.2">
      <c r="A27" s="27" t="s">
        <v>23</v>
      </c>
      <c r="B27" s="28">
        <f>B26/B4</f>
        <v>-6.9757819645624344E-2</v>
      </c>
      <c r="C27" s="336"/>
      <c r="D27" s="28">
        <f>D26/D4</f>
        <v>-7.5664522449583174E-2</v>
      </c>
      <c r="E27" s="28">
        <f>E26/E4</f>
        <v>2.2600616415643589E-2</v>
      </c>
      <c r="F27" s="14"/>
      <c r="G27" s="28">
        <f>G26/G4</f>
        <v>2.1105356784393153E-2</v>
      </c>
      <c r="H27" s="7"/>
      <c r="I27" s="28">
        <f>I26/I4</f>
        <v>1.5957966709832686E-2</v>
      </c>
      <c r="J27" s="7"/>
      <c r="K27" s="28">
        <v>2.4412263730763446E-2</v>
      </c>
      <c r="L27" s="8"/>
      <c r="M27" s="8"/>
      <c r="N27" s="8"/>
      <c r="O27" s="8"/>
      <c r="P27" s="8"/>
      <c r="Q27" s="8"/>
      <c r="R27" s="8"/>
    </row>
    <row r="28" spans="1:18" s="4" customFormat="1" x14ac:dyDescent="0.2">
      <c r="A28" s="4" t="s">
        <v>24</v>
      </c>
      <c r="B28" s="30">
        <f>B22/B31*1000000</f>
        <v>-1.1351851851851853</v>
      </c>
      <c r="C28" s="336">
        <f t="shared" si="0"/>
        <v>0.11773840455106666</v>
      </c>
      <c r="D28" s="30">
        <f>D22/D31*1000000</f>
        <v>-1.2866764132553603</v>
      </c>
      <c r="E28" s="30">
        <f>E22/E31*1000000</f>
        <v>1.2472504873294497</v>
      </c>
      <c r="F28" s="5">
        <f t="shared" si="1"/>
        <v>0.12816809957331432</v>
      </c>
      <c r="G28" s="30">
        <f>G22/G31*1000000</f>
        <v>1.1055537626007805</v>
      </c>
      <c r="H28" s="7">
        <f t="shared" si="2"/>
        <v>0.89786768145948936</v>
      </c>
      <c r="I28" s="30">
        <f>I22/I31*1000000</f>
        <v>0.5825241524480741</v>
      </c>
      <c r="J28" s="7">
        <f t="shared" si="3"/>
        <v>-0.66713362131404896</v>
      </c>
      <c r="K28" s="30">
        <v>1.7500240028677319</v>
      </c>
      <c r="L28" s="8"/>
      <c r="M28" s="8"/>
      <c r="N28" s="8"/>
      <c r="O28" s="8"/>
      <c r="P28" s="8"/>
      <c r="Q28" s="8"/>
      <c r="R28" s="8"/>
    </row>
    <row r="29" spans="1:18" s="27" customFormat="1" ht="20.399999999999999" x14ac:dyDescent="0.2">
      <c r="A29" s="27" t="s">
        <v>25</v>
      </c>
      <c r="B29" s="28">
        <f>B22/B4</f>
        <v>-5.0994785808326684E-2</v>
      </c>
      <c r="C29" s="307"/>
      <c r="D29" s="28">
        <f>D22/D4</f>
        <v>-6.1005286604188608E-2</v>
      </c>
      <c r="E29" s="28">
        <f>E22/E4</f>
        <v>1.0257394530940456E-2</v>
      </c>
      <c r="F29" s="16"/>
      <c r="G29" s="28">
        <f>G22/G4</f>
        <v>9.1623049321970552E-3</v>
      </c>
      <c r="H29" s="16"/>
      <c r="I29" s="28">
        <f>I22/I4</f>
        <v>4.6699462298798134E-3</v>
      </c>
      <c r="J29" s="7"/>
      <c r="K29" s="28">
        <v>1.4218884854997104E-2</v>
      </c>
      <c r="L29" s="29"/>
      <c r="M29" s="29"/>
      <c r="N29" s="29"/>
      <c r="O29" s="29"/>
      <c r="P29" s="29"/>
      <c r="Q29" s="29"/>
      <c r="R29" s="29"/>
    </row>
    <row r="30" spans="1:18" s="4" customFormat="1" x14ac:dyDescent="0.2">
      <c r="B30" s="31"/>
      <c r="C30" s="307"/>
      <c r="D30" s="31"/>
      <c r="E30" s="31"/>
      <c r="F30" s="31"/>
      <c r="G30" s="31"/>
      <c r="H30" s="31"/>
      <c r="I30" s="31"/>
      <c r="J30" s="31"/>
      <c r="K30" s="31"/>
      <c r="L30" s="8"/>
      <c r="M30" s="8"/>
      <c r="N30" s="8"/>
      <c r="O30" s="8"/>
      <c r="P30" s="8"/>
      <c r="Q30" s="8"/>
      <c r="R30" s="8"/>
    </row>
    <row r="31" spans="1:18" ht="20.399999999999999" x14ac:dyDescent="0.2">
      <c r="A31" s="13" t="s">
        <v>26</v>
      </c>
      <c r="B31" s="32">
        <v>102600000</v>
      </c>
      <c r="C31" s="307">
        <f t="shared" si="0"/>
        <v>0</v>
      </c>
      <c r="D31" s="32">
        <v>102600000</v>
      </c>
      <c r="E31" s="32">
        <v>102600000</v>
      </c>
      <c r="F31" s="14">
        <f t="shared" ref="F31" si="4">IF((+E31/G31)&lt;0,"n.m.",IF(E31&lt;0,(+E31/G31-1)*-1,(+E31/G31-1)))</f>
        <v>-1.1375932965234092E-3</v>
      </c>
      <c r="G31" s="32">
        <v>102716850</v>
      </c>
      <c r="H31" s="16">
        <f t="shared" si="2"/>
        <v>-1.3127839085867026E-2</v>
      </c>
      <c r="I31" s="33">
        <v>104083238</v>
      </c>
      <c r="J31" s="16">
        <f>(I31-K31)/K31</f>
        <v>-6.5882895478365885E-2</v>
      </c>
      <c r="K31" s="33">
        <v>111424186</v>
      </c>
    </row>
    <row r="32" spans="1:18" s="4" customFormat="1" x14ac:dyDescent="0.2">
      <c r="B32" s="34"/>
      <c r="C32" s="26"/>
      <c r="D32" s="26"/>
      <c r="E32" s="34"/>
      <c r="F32" s="26"/>
      <c r="G32" s="34"/>
      <c r="H32" s="26"/>
      <c r="I32" s="26"/>
      <c r="J32" s="7"/>
      <c r="K32" s="26"/>
      <c r="L32" s="8"/>
      <c r="M32" s="8"/>
      <c r="N32" s="8"/>
      <c r="O32" s="8"/>
      <c r="P32" s="8"/>
      <c r="Q32" s="8"/>
      <c r="R32" s="8"/>
    </row>
    <row r="33" spans="1:18" x14ac:dyDescent="0.2">
      <c r="A33" s="13" t="s">
        <v>27</v>
      </c>
      <c r="B33" s="36" t="s">
        <v>46</v>
      </c>
      <c r="C33" s="337" t="s">
        <v>46</v>
      </c>
      <c r="D33" s="36" t="s">
        <v>46</v>
      </c>
      <c r="E33" s="35">
        <v>0.5</v>
      </c>
      <c r="F33" s="14">
        <f t="shared" ref="F33" si="5">IF((+E33/G33)&lt;0,"n.m.",IF(E33&lt;0,(+E33/G33-1)*-1,(+E33/G33-1)))</f>
        <v>0.11111111111111116</v>
      </c>
      <c r="G33" s="35">
        <v>0.45</v>
      </c>
      <c r="H33" s="16">
        <f t="shared" si="2"/>
        <v>1.25</v>
      </c>
      <c r="I33" s="36">
        <v>0.2</v>
      </c>
      <c r="J33" s="16">
        <f t="shared" si="3"/>
        <v>-0.66666666666666663</v>
      </c>
      <c r="K33" s="36">
        <v>0.6</v>
      </c>
    </row>
    <row r="34" spans="1:18" x14ac:dyDescent="0.2">
      <c r="A34" s="13" t="s">
        <v>28</v>
      </c>
      <c r="B34" s="36" t="s">
        <v>46</v>
      </c>
      <c r="C34" s="337" t="s">
        <v>46</v>
      </c>
      <c r="D34" s="36" t="s">
        <v>46</v>
      </c>
      <c r="E34" s="37">
        <f>E33/E28</f>
        <v>0.40088178363479737</v>
      </c>
      <c r="F34" s="38"/>
      <c r="G34" s="37">
        <f>G33/G28</f>
        <v>0.40703583599714693</v>
      </c>
      <c r="H34" s="38"/>
      <c r="I34" s="37">
        <f>I33/I28</f>
        <v>0.34333340370436899</v>
      </c>
      <c r="J34" s="16"/>
      <c r="K34" s="37">
        <v>0.34285244031898482</v>
      </c>
    </row>
    <row r="35" spans="1:18" x14ac:dyDescent="0.2">
      <c r="A35" s="13" t="s">
        <v>29</v>
      </c>
      <c r="B35" s="40">
        <v>-0.02</v>
      </c>
      <c r="C35" s="39"/>
      <c r="D35" s="39">
        <v>-2.1999999999999999E-2</v>
      </c>
      <c r="E35" s="40">
        <v>4.2999999999999997E-2</v>
      </c>
      <c r="F35" s="39"/>
      <c r="G35" s="40">
        <v>4.5999999999999999E-2</v>
      </c>
      <c r="H35" s="39"/>
      <c r="I35" s="28">
        <v>0.04</v>
      </c>
      <c r="J35" s="28"/>
      <c r="K35" s="28">
        <v>6.3E-2</v>
      </c>
    </row>
    <row r="36" spans="1:18" x14ac:dyDescent="0.2">
      <c r="B36" s="41"/>
      <c r="E36" s="41"/>
      <c r="G36" s="41"/>
    </row>
    <row r="37" spans="1:18" ht="30.6" x14ac:dyDescent="0.2">
      <c r="A37" s="43"/>
      <c r="B37" s="44"/>
      <c r="C37" s="45" t="s">
        <v>147</v>
      </c>
      <c r="D37" s="314"/>
      <c r="E37" s="44"/>
      <c r="F37" s="45" t="s">
        <v>30</v>
      </c>
      <c r="G37" s="44"/>
      <c r="H37" s="45" t="s">
        <v>31</v>
      </c>
      <c r="I37" s="44"/>
      <c r="J37" s="45" t="s">
        <v>32</v>
      </c>
      <c r="K37" s="44"/>
    </row>
    <row r="38" spans="1:18" s="4" customFormat="1" x14ac:dyDescent="0.2">
      <c r="A38" s="46" t="s">
        <v>33</v>
      </c>
      <c r="B38" s="47">
        <f>SUM(B39:B47)</f>
        <v>4507.91</v>
      </c>
      <c r="C38" s="48">
        <f>B38/$B$70</f>
        <v>0.43847570817477816</v>
      </c>
      <c r="D38" s="342"/>
      <c r="E38" s="47">
        <f>SUM(E39:E47)</f>
        <v>4506.4669999999996</v>
      </c>
      <c r="F38" s="48">
        <f t="shared" ref="F38:F70" si="6">E38/$E$70</f>
        <v>0.43856241952371755</v>
      </c>
      <c r="G38" s="49">
        <v>4416.29</v>
      </c>
      <c r="H38" s="48">
        <f t="shared" ref="H38:H59" si="7">G38/$G$70</f>
        <v>0.41817787736205031</v>
      </c>
      <c r="I38" s="47">
        <f>SUM(I39:I47)</f>
        <v>4546.4570000000003</v>
      </c>
      <c r="J38" s="48">
        <f t="shared" ref="J38:J70" si="8">I38/$I$70</f>
        <v>0.44847075107551632</v>
      </c>
      <c r="K38" s="47">
        <v>4534.3550000000005</v>
      </c>
      <c r="L38" s="8"/>
      <c r="M38" s="8"/>
      <c r="N38" s="8"/>
      <c r="O38" s="8"/>
      <c r="P38" s="8"/>
      <c r="Q38" s="8"/>
      <c r="R38" s="8"/>
    </row>
    <row r="39" spans="1:18" x14ac:dyDescent="0.2">
      <c r="A39" s="13" t="s">
        <v>34</v>
      </c>
      <c r="B39" s="51">
        <v>542.654</v>
      </c>
      <c r="C39" s="50">
        <f t="shared" ref="C39:C70" si="9">B39/$B$70</f>
        <v>5.2782907587746002E-2</v>
      </c>
      <c r="D39" s="61"/>
      <c r="E39" s="51">
        <v>535.72500000000002</v>
      </c>
      <c r="F39" s="50">
        <f t="shared" si="6"/>
        <v>5.2135930918687214E-2</v>
      </c>
      <c r="G39" s="51">
        <v>501.78800000000001</v>
      </c>
      <c r="H39" s="50">
        <f t="shared" si="7"/>
        <v>4.7514234963226716E-2</v>
      </c>
      <c r="I39" s="52">
        <v>530.36099999999999</v>
      </c>
      <c r="J39" s="50">
        <f t="shared" si="8"/>
        <v>5.2315769402671554E-2</v>
      </c>
      <c r="K39" s="52">
        <v>536.51</v>
      </c>
    </row>
    <row r="40" spans="1:18" x14ac:dyDescent="0.2">
      <c r="A40" s="13" t="s">
        <v>35</v>
      </c>
      <c r="B40" s="51">
        <v>2007.9059999999999</v>
      </c>
      <c r="C40" s="50">
        <f t="shared" si="9"/>
        <v>0.19530514258234663</v>
      </c>
      <c r="D40" s="61"/>
      <c r="E40" s="51">
        <v>2015.0609999999999</v>
      </c>
      <c r="F40" s="50">
        <f t="shared" si="6"/>
        <v>0.196102629320903</v>
      </c>
      <c r="G40" s="51">
        <v>2145.5169999999998</v>
      </c>
      <c r="H40" s="50">
        <f t="shared" si="7"/>
        <v>0.2031587021921554</v>
      </c>
      <c r="I40" s="52">
        <v>2225.5720000000001</v>
      </c>
      <c r="J40" s="50">
        <f t="shared" si="8"/>
        <v>0.21953445208271827</v>
      </c>
      <c r="K40" s="52">
        <v>2154.2379999999998</v>
      </c>
    </row>
    <row r="41" spans="1:18" x14ac:dyDescent="0.2">
      <c r="A41" s="13" t="s">
        <v>36</v>
      </c>
      <c r="B41" s="51">
        <v>17.832999999999998</v>
      </c>
      <c r="C41" s="50">
        <f t="shared" si="9"/>
        <v>1.7345815031535278E-3</v>
      </c>
      <c r="D41" s="61"/>
      <c r="E41" s="51">
        <v>33.773000000000003</v>
      </c>
      <c r="F41" s="50">
        <f t="shared" si="6"/>
        <v>3.286736282452421E-3</v>
      </c>
      <c r="G41" s="51">
        <v>36.893999999999998</v>
      </c>
      <c r="H41" s="50">
        <f t="shared" si="7"/>
        <v>3.4934876576029842E-3</v>
      </c>
      <c r="I41" s="52">
        <v>41.667000000000002</v>
      </c>
      <c r="J41" s="50">
        <f t="shared" si="8"/>
        <v>4.1101083294230074E-3</v>
      </c>
      <c r="K41" s="52">
        <v>53.277999999999999</v>
      </c>
    </row>
    <row r="42" spans="1:18" x14ac:dyDescent="0.2">
      <c r="A42" s="13" t="s">
        <v>37</v>
      </c>
      <c r="B42" s="51">
        <v>397.00599999999997</v>
      </c>
      <c r="C42" s="50">
        <f t="shared" si="9"/>
        <v>3.8616007639823327E-2</v>
      </c>
      <c r="D42" s="61"/>
      <c r="E42" s="51">
        <v>401.62200000000001</v>
      </c>
      <c r="F42" s="50">
        <f t="shared" si="6"/>
        <v>3.9085233743851783E-2</v>
      </c>
      <c r="G42" s="51">
        <v>371.596</v>
      </c>
      <c r="H42" s="50">
        <f t="shared" si="7"/>
        <v>3.5186372841509148E-2</v>
      </c>
      <c r="I42" s="52">
        <v>379.12200000000001</v>
      </c>
      <c r="J42" s="50">
        <f t="shared" si="8"/>
        <v>3.7397280583375561E-2</v>
      </c>
      <c r="K42" s="52">
        <v>402.279</v>
      </c>
    </row>
    <row r="43" spans="1:18" x14ac:dyDescent="0.2">
      <c r="A43" s="13" t="s">
        <v>38</v>
      </c>
      <c r="B43" s="51">
        <v>230.428</v>
      </c>
      <c r="C43" s="50">
        <f t="shared" si="9"/>
        <v>2.2413286974073968E-2</v>
      </c>
      <c r="D43" s="61"/>
      <c r="E43" s="51">
        <v>232.64400000000001</v>
      </c>
      <c r="F43" s="50">
        <f t="shared" si="6"/>
        <v>2.2640555345834274E-2</v>
      </c>
      <c r="G43" s="51">
        <v>235.4</v>
      </c>
      <c r="H43" s="50">
        <f t="shared" si="7"/>
        <v>2.2289992806411411E-2</v>
      </c>
      <c r="I43" s="52">
        <v>250.292</v>
      </c>
      <c r="J43" s="50">
        <f t="shared" si="8"/>
        <v>2.4689256101661828E-2</v>
      </c>
      <c r="K43" s="52">
        <v>249.06200000000001</v>
      </c>
    </row>
    <row r="44" spans="1:18" x14ac:dyDescent="0.2">
      <c r="A44" s="13" t="s">
        <v>39</v>
      </c>
      <c r="B44" s="51">
        <v>716.06</v>
      </c>
      <c r="C44" s="50">
        <f t="shared" si="9"/>
        <v>6.9649774639607184E-2</v>
      </c>
      <c r="D44" s="61"/>
      <c r="E44" s="51">
        <v>728.79</v>
      </c>
      <c r="F44" s="50">
        <f t="shared" si="6"/>
        <v>7.0924719014849133E-2</v>
      </c>
      <c r="G44" s="51">
        <v>780.62800000000004</v>
      </c>
      <c r="H44" s="50">
        <f t="shared" si="7"/>
        <v>7.3917555244194244E-2</v>
      </c>
      <c r="I44" s="52">
        <v>782.56700000000001</v>
      </c>
      <c r="J44" s="50">
        <f t="shared" si="8"/>
        <v>7.7193825930150353E-2</v>
      </c>
      <c r="K44" s="52">
        <v>839.33199999999999</v>
      </c>
    </row>
    <row r="45" spans="1:18" x14ac:dyDescent="0.2">
      <c r="A45" s="13" t="s">
        <v>40</v>
      </c>
      <c r="B45" s="51">
        <v>76.162999999999997</v>
      </c>
      <c r="C45" s="50">
        <f t="shared" si="9"/>
        <v>7.4082280617216471E-3</v>
      </c>
      <c r="D45" s="61"/>
      <c r="E45" s="51">
        <v>72.509</v>
      </c>
      <c r="F45" s="50">
        <f t="shared" si="6"/>
        <v>7.0564640720203291E-3</v>
      </c>
      <c r="G45" s="51">
        <v>72.578000000000003</v>
      </c>
      <c r="H45" s="50">
        <f t="shared" si="7"/>
        <v>6.8724005858272191E-3</v>
      </c>
      <c r="I45" s="52">
        <v>91.426000000000002</v>
      </c>
      <c r="J45" s="50">
        <f t="shared" si="8"/>
        <v>9.0184261916103365E-3</v>
      </c>
      <c r="K45" s="52">
        <v>74.081999999999994</v>
      </c>
    </row>
    <row r="46" spans="1:18" ht="20.399999999999999" x14ac:dyDescent="0.2">
      <c r="A46" s="13" t="s">
        <v>41</v>
      </c>
      <c r="B46" s="51">
        <f>2.49+205.062</f>
        <v>207.55200000000002</v>
      </c>
      <c r="C46" s="50">
        <f t="shared" si="9"/>
        <v>2.0188182590843998E-2</v>
      </c>
      <c r="D46" s="61"/>
      <c r="E46" s="51">
        <v>208.22</v>
      </c>
      <c r="F46" s="50">
        <f t="shared" si="6"/>
        <v>2.0263649327339681E-2</v>
      </c>
      <c r="G46" s="51">
        <v>54.5</v>
      </c>
      <c r="H46" s="50">
        <f t="shared" si="7"/>
        <v>5.1605973149932956E-3</v>
      </c>
      <c r="I46" s="52">
        <f>12.009+35.824</f>
        <v>47.832999999999998</v>
      </c>
      <c r="J46" s="50">
        <f t="shared" si="8"/>
        <v>4.7183337346410996E-3</v>
      </c>
      <c r="K46" s="52">
        <v>51.85</v>
      </c>
    </row>
    <row r="47" spans="1:18" x14ac:dyDescent="0.2">
      <c r="A47" s="13" t="s">
        <v>42</v>
      </c>
      <c r="B47" s="51">
        <v>312.30799999999999</v>
      </c>
      <c r="C47" s="50">
        <f t="shared" si="9"/>
        <v>3.0377596595461895E-2</v>
      </c>
      <c r="D47" s="61"/>
      <c r="E47" s="51">
        <v>278.12299999999999</v>
      </c>
      <c r="F47" s="50">
        <f t="shared" si="6"/>
        <v>2.7066501497779723E-2</v>
      </c>
      <c r="G47" s="51">
        <v>217.28800000000001</v>
      </c>
      <c r="H47" s="50">
        <f t="shared" si="7"/>
        <v>2.0574970080371804E-2</v>
      </c>
      <c r="I47" s="52">
        <v>197.61699999999999</v>
      </c>
      <c r="J47" s="50">
        <f t="shared" si="8"/>
        <v>1.9493298719264321E-2</v>
      </c>
      <c r="K47" s="52">
        <v>173.72399999999999</v>
      </c>
    </row>
    <row r="48" spans="1:18" s="4" customFormat="1" x14ac:dyDescent="0.2">
      <c r="A48" s="4" t="s">
        <v>43</v>
      </c>
      <c r="B48" s="49">
        <f>SUM(B49:B53)</f>
        <v>5772.9560000000001</v>
      </c>
      <c r="C48" s="48">
        <f t="shared" si="9"/>
        <v>0.56152429182522168</v>
      </c>
      <c r="D48" s="342"/>
      <c r="E48" s="49">
        <f>SUM(E49:E53)</f>
        <v>5769.0820000000003</v>
      </c>
      <c r="F48" s="48">
        <f t="shared" si="6"/>
        <v>0.56143816438703043</v>
      </c>
      <c r="G48" s="47">
        <v>6144.5</v>
      </c>
      <c r="H48" s="48">
        <f t="shared" si="7"/>
        <v>0.58182183856837255</v>
      </c>
      <c r="I48" s="47">
        <f>SUM(I49:I53)</f>
        <v>5591.232</v>
      </c>
      <c r="J48" s="48">
        <f t="shared" si="8"/>
        <v>0.55152924892448363</v>
      </c>
      <c r="K48" s="47">
        <v>5851.6990000000005</v>
      </c>
      <c r="L48" s="8"/>
      <c r="M48" s="8"/>
      <c r="N48" s="8"/>
      <c r="O48" s="8"/>
      <c r="P48" s="8"/>
      <c r="Q48" s="8"/>
      <c r="R48" s="8"/>
    </row>
    <row r="49" spans="1:18" x14ac:dyDescent="0.2">
      <c r="A49" s="13" t="s">
        <v>44</v>
      </c>
      <c r="B49" s="51">
        <v>892.45699999999999</v>
      </c>
      <c r="C49" s="50">
        <f t="shared" si="9"/>
        <v>8.6807570490657099E-2</v>
      </c>
      <c r="D49" s="61"/>
      <c r="E49" s="51">
        <v>849.4</v>
      </c>
      <c r="F49" s="50">
        <f t="shared" si="6"/>
        <v>8.2662298235723394E-2</v>
      </c>
      <c r="G49" s="51">
        <v>1104.9780000000001</v>
      </c>
      <c r="H49" s="50">
        <f t="shared" si="7"/>
        <v>0.10463021100782867</v>
      </c>
      <c r="I49" s="52">
        <v>1031.557</v>
      </c>
      <c r="J49" s="50">
        <f t="shared" si="8"/>
        <v>0.10175465039418748</v>
      </c>
      <c r="K49" s="52">
        <v>818.39</v>
      </c>
    </row>
    <row r="50" spans="1:18" x14ac:dyDescent="0.2">
      <c r="A50" s="13" t="s">
        <v>39</v>
      </c>
      <c r="B50" s="51">
        <v>27.181999999999999</v>
      </c>
      <c r="C50" s="50">
        <f t="shared" si="9"/>
        <v>2.6439406952682774E-3</v>
      </c>
      <c r="D50" s="61"/>
      <c r="E50" s="51">
        <v>26.654</v>
      </c>
      <c r="F50" s="50">
        <f t="shared" si="6"/>
        <v>2.5939261798622218E-3</v>
      </c>
      <c r="G50" s="51">
        <v>24.643000000000001</v>
      </c>
      <c r="H50" s="50">
        <f t="shared" si="7"/>
        <v>2.3334421951078863E-3</v>
      </c>
      <c r="I50" s="52">
        <v>22.785</v>
      </c>
      <c r="J50" s="50">
        <f t="shared" si="8"/>
        <v>2.2475536584324099E-3</v>
      </c>
      <c r="K50" s="52">
        <v>160.74299999999999</v>
      </c>
    </row>
    <row r="51" spans="1:18" x14ac:dyDescent="0.2">
      <c r="A51" s="13" t="s">
        <v>40</v>
      </c>
      <c r="B51" s="51">
        <v>2377.9859999999999</v>
      </c>
      <c r="C51" s="50">
        <f t="shared" si="9"/>
        <v>0.23130211015297733</v>
      </c>
      <c r="D51" s="61"/>
      <c r="E51" s="51">
        <v>2473.5590000000002</v>
      </c>
      <c r="F51" s="50">
        <f t="shared" si="6"/>
        <v>0.24072294768266747</v>
      </c>
      <c r="G51" s="51">
        <v>2697.645</v>
      </c>
      <c r="H51" s="50">
        <f t="shared" si="7"/>
        <v>0.25543962465697412</v>
      </c>
      <c r="I51" s="52">
        <v>2535.4690000000001</v>
      </c>
      <c r="J51" s="50">
        <f t="shared" si="8"/>
        <v>0.25010325331542521</v>
      </c>
      <c r="K51" s="52">
        <v>2629.7379999999998</v>
      </c>
    </row>
    <row r="52" spans="1:18" ht="20.399999999999999" x14ac:dyDescent="0.2">
      <c r="A52" s="13" t="s">
        <v>41</v>
      </c>
      <c r="B52" s="51">
        <f>90.675+54.473+395.77</f>
        <v>540.91800000000001</v>
      </c>
      <c r="C52" s="50">
        <f t="shared" si="9"/>
        <v>5.2614050217170416E-2</v>
      </c>
      <c r="D52" s="61"/>
      <c r="E52" s="51">
        <f>495.45</f>
        <v>495.45</v>
      </c>
      <c r="F52" s="50">
        <f t="shared" si="6"/>
        <v>4.821643002223823E-2</v>
      </c>
      <c r="G52" s="51">
        <f>605.26</f>
        <v>605.26</v>
      </c>
      <c r="H52" s="50">
        <f t="shared" si="7"/>
        <v>5.7311984052712699E-2</v>
      </c>
      <c r="I52" s="52">
        <f>106.372+520.094</f>
        <v>626.46600000000001</v>
      </c>
      <c r="J52" s="50">
        <f t="shared" si="8"/>
        <v>6.1795740626882513E-2</v>
      </c>
      <c r="K52" s="52">
        <v>542.59100000000001</v>
      </c>
    </row>
    <row r="53" spans="1:18" x14ac:dyDescent="0.2">
      <c r="A53" s="13" t="s">
        <v>45</v>
      </c>
      <c r="B53" s="51">
        <v>1934.413</v>
      </c>
      <c r="C53" s="50">
        <f t="shared" si="9"/>
        <v>0.18815662026914851</v>
      </c>
      <c r="D53" s="61"/>
      <c r="E53" s="51">
        <v>1924.019</v>
      </c>
      <c r="F53" s="50">
        <f t="shared" si="6"/>
        <v>0.18724256226653907</v>
      </c>
      <c r="G53" s="51">
        <v>1711.9680000000001</v>
      </c>
      <c r="H53" s="50">
        <f t="shared" si="7"/>
        <v>0.16210600851659529</v>
      </c>
      <c r="I53" s="52">
        <v>1374.9549999999999</v>
      </c>
      <c r="J53" s="50">
        <f t="shared" si="8"/>
        <v>0.13562805092955602</v>
      </c>
      <c r="K53" s="52">
        <v>1700.2370000000001</v>
      </c>
    </row>
    <row r="54" spans="1:18" s="4" customFormat="1" x14ac:dyDescent="0.2">
      <c r="A54" s="4" t="s">
        <v>47</v>
      </c>
      <c r="B54" s="49">
        <f>SUM(B55:B58)</f>
        <v>3054.3360000000002</v>
      </c>
      <c r="C54" s="48">
        <f t="shared" si="9"/>
        <v>0.2970893697087385</v>
      </c>
      <c r="D54" s="342"/>
      <c r="E54" s="47">
        <f>SUM(E55:E58)</f>
        <v>3144.3</v>
      </c>
      <c r="F54" s="53">
        <f t="shared" si="6"/>
        <v>0.30599842752835543</v>
      </c>
      <c r="G54" s="47">
        <f>3238.76</f>
        <v>3238.76</v>
      </c>
      <c r="H54" s="53">
        <f t="shared" si="7"/>
        <v>0.30667772770472823</v>
      </c>
      <c r="I54" s="47">
        <f>SUM(I55:I58)</f>
        <v>3162.5420000000004</v>
      </c>
      <c r="J54" s="53">
        <f t="shared" si="8"/>
        <v>0.31195886952144619</v>
      </c>
      <c r="K54" s="47">
        <v>3149.8420000000001</v>
      </c>
      <c r="L54" s="8"/>
      <c r="M54" s="8"/>
      <c r="N54" s="8"/>
      <c r="O54" s="8"/>
      <c r="P54" s="8"/>
      <c r="Q54" s="8"/>
      <c r="R54" s="8"/>
    </row>
    <row r="55" spans="1:18" x14ac:dyDescent="0.2">
      <c r="A55" s="13" t="s">
        <v>48</v>
      </c>
      <c r="B55" s="51">
        <v>114</v>
      </c>
      <c r="C55" s="50">
        <f t="shared" si="9"/>
        <v>1.10885600493188E-2</v>
      </c>
      <c r="D55" s="61"/>
      <c r="E55" s="51">
        <v>114</v>
      </c>
      <c r="F55" s="50">
        <f t="shared" si="6"/>
        <v>1.109430421341237E-2</v>
      </c>
      <c r="G55" s="51">
        <v>114</v>
      </c>
      <c r="H55" s="50">
        <f t="shared" si="7"/>
        <v>1.0794643924940105E-2</v>
      </c>
      <c r="I55" s="52">
        <v>114</v>
      </c>
      <c r="J55" s="50">
        <f t="shared" si="8"/>
        <v>1.1245166427969924E-2</v>
      </c>
      <c r="K55" s="52">
        <v>114</v>
      </c>
    </row>
    <row r="56" spans="1:18" x14ac:dyDescent="0.2">
      <c r="A56" s="13" t="s">
        <v>49</v>
      </c>
      <c r="B56" s="51">
        <v>2311.384</v>
      </c>
      <c r="C56" s="50">
        <f t="shared" si="9"/>
        <v>0.22482386211433936</v>
      </c>
      <c r="D56" s="61"/>
      <c r="E56" s="51">
        <v>2311.384</v>
      </c>
      <c r="F56" s="50">
        <f t="shared" si="6"/>
        <v>0.22494032675450823</v>
      </c>
      <c r="G56" s="51">
        <v>2311.384</v>
      </c>
      <c r="H56" s="50">
        <f t="shared" si="7"/>
        <v>0.21886462503336632</v>
      </c>
      <c r="I56" s="52">
        <v>2311.384</v>
      </c>
      <c r="J56" s="50">
        <f t="shared" si="8"/>
        <v>0.22799910314865646</v>
      </c>
      <c r="K56" s="52">
        <v>2311.384</v>
      </c>
    </row>
    <row r="57" spans="1:18" x14ac:dyDescent="0.2">
      <c r="A57" s="13" t="s">
        <v>50</v>
      </c>
      <c r="B57" s="51">
        <v>380.827</v>
      </c>
      <c r="C57" s="50">
        <f t="shared" si="9"/>
        <v>3.7042307525455537E-2</v>
      </c>
      <c r="D57" s="61"/>
      <c r="E57" s="51">
        <v>459.32799999999997</v>
      </c>
      <c r="F57" s="50">
        <f t="shared" si="6"/>
        <v>4.470109268191471E-2</v>
      </c>
      <c r="G57" s="51">
        <v>491.60399999999998</v>
      </c>
      <c r="H57" s="50">
        <f t="shared" si="7"/>
        <v>4.6549913439265393E-2</v>
      </c>
      <c r="I57" s="52">
        <v>436.13</v>
      </c>
      <c r="J57" s="50">
        <f t="shared" si="8"/>
        <v>4.3020652931846697E-2</v>
      </c>
      <c r="K57" s="52">
        <v>513.36</v>
      </c>
    </row>
    <row r="58" spans="1:18" x14ac:dyDescent="0.2">
      <c r="A58" s="13" t="s">
        <v>51</v>
      </c>
      <c r="B58" s="51">
        <v>248.125</v>
      </c>
      <c r="C58" s="50">
        <f t="shared" si="9"/>
        <v>2.4134640019624801E-2</v>
      </c>
      <c r="D58" s="61"/>
      <c r="E58" s="51">
        <v>259.58800000000002</v>
      </c>
      <c r="F58" s="50">
        <f t="shared" si="6"/>
        <v>2.5262703878520091E-2</v>
      </c>
      <c r="G58" s="51">
        <v>321.78100000000001</v>
      </c>
      <c r="H58" s="50">
        <f t="shared" si="7"/>
        <v>3.0469397515887297E-2</v>
      </c>
      <c r="I58" s="52">
        <v>301.02800000000002</v>
      </c>
      <c r="J58" s="50">
        <f t="shared" si="8"/>
        <v>2.9693947012973076E-2</v>
      </c>
      <c r="K58" s="52">
        <v>211.09800000000001</v>
      </c>
    </row>
    <row r="59" spans="1:18" s="4" customFormat="1" x14ac:dyDescent="0.2">
      <c r="A59" s="4" t="s">
        <v>52</v>
      </c>
      <c r="B59" s="49">
        <f>SUM(B60:B64)</f>
        <v>2606.8389999999999</v>
      </c>
      <c r="C59" s="48">
        <f t="shared" si="9"/>
        <v>0.25356219991584361</v>
      </c>
      <c r="D59" s="342"/>
      <c r="E59" s="47">
        <v>2408.71</v>
      </c>
      <c r="F59" s="48">
        <f t="shared" si="6"/>
        <v>0.23441194299902202</v>
      </c>
      <c r="G59" s="47">
        <f>2465.8</f>
        <v>2465.8000000000002</v>
      </c>
      <c r="H59" s="48">
        <f t="shared" si="7"/>
        <v>0.23348625429927466</v>
      </c>
      <c r="I59" s="47">
        <f>SUM(I60:I64)</f>
        <v>2431.9159999999997</v>
      </c>
      <c r="J59" s="48">
        <f t="shared" si="8"/>
        <v>0.23988859788458688</v>
      </c>
      <c r="K59" s="47">
        <v>2358.8539999999998</v>
      </c>
      <c r="L59" s="8"/>
      <c r="M59" s="8"/>
      <c r="N59" s="8"/>
      <c r="O59" s="8"/>
      <c r="P59" s="8"/>
      <c r="Q59" s="8"/>
      <c r="R59" s="8"/>
    </row>
    <row r="60" spans="1:18" x14ac:dyDescent="0.2">
      <c r="A60" s="13" t="s">
        <v>53</v>
      </c>
      <c r="B60" s="51">
        <v>1127.556</v>
      </c>
      <c r="C60" s="50">
        <f t="shared" si="9"/>
        <v>0.10967519662254131</v>
      </c>
      <c r="D60" s="61"/>
      <c r="E60" s="51">
        <v>1121.6089999999999</v>
      </c>
      <c r="F60" s="50">
        <f t="shared" si="6"/>
        <v>0.10915325837281784</v>
      </c>
      <c r="G60" s="51">
        <v>994.75</v>
      </c>
      <c r="H60" s="50">
        <v>0.1</v>
      </c>
      <c r="I60" s="52">
        <v>1025.8330000000001</v>
      </c>
      <c r="J60" s="50">
        <f t="shared" si="8"/>
        <v>0.10119002466933046</v>
      </c>
      <c r="K60" s="52">
        <v>923.976</v>
      </c>
    </row>
    <row r="61" spans="1:18" x14ac:dyDescent="0.2">
      <c r="A61" s="13" t="s">
        <v>54</v>
      </c>
      <c r="B61" s="51">
        <v>1370.479</v>
      </c>
      <c r="C61" s="50">
        <f t="shared" si="9"/>
        <v>0.13330384813886298</v>
      </c>
      <c r="D61" s="61"/>
      <c r="E61" s="51">
        <v>1176.7239999999999</v>
      </c>
      <c r="F61" s="50">
        <f t="shared" si="6"/>
        <v>0.11451696518617067</v>
      </c>
      <c r="G61" s="51">
        <v>1353.87</v>
      </c>
      <c r="H61" s="50">
        <f t="shared" ref="H61:H70" si="10">G61/$G$70</f>
        <v>0.12819775939174261</v>
      </c>
      <c r="I61" s="52">
        <v>1265.982</v>
      </c>
      <c r="J61" s="50">
        <f t="shared" si="8"/>
        <v>0.12487875688433527</v>
      </c>
      <c r="K61" s="52">
        <v>1298.653</v>
      </c>
    </row>
    <row r="62" spans="1:18" x14ac:dyDescent="0.2">
      <c r="A62" s="13" t="s">
        <v>55</v>
      </c>
      <c r="B62" s="51">
        <v>58.164000000000001</v>
      </c>
      <c r="C62" s="50">
        <f t="shared" si="9"/>
        <v>5.6575000588471817E-3</v>
      </c>
      <c r="D62" s="61"/>
      <c r="E62" s="51">
        <v>56.814999999999998</v>
      </c>
      <c r="F62" s="50">
        <f t="shared" si="6"/>
        <v>5.5291481919738927E-3</v>
      </c>
      <c r="G62" s="51">
        <v>48.533999999999999</v>
      </c>
      <c r="H62" s="50">
        <f t="shared" si="10"/>
        <v>4.5956776162547636E-3</v>
      </c>
      <c r="I62" s="52">
        <v>61.006</v>
      </c>
      <c r="J62" s="50">
        <f t="shared" si="8"/>
        <v>6.0177423079362559E-3</v>
      </c>
      <c r="K62" s="52">
        <v>60.423999999999999</v>
      </c>
    </row>
    <row r="63" spans="1:18" x14ac:dyDescent="0.2">
      <c r="A63" s="13" t="s">
        <v>56</v>
      </c>
      <c r="B63" s="51">
        <f>1.167+12.645</f>
        <v>13.811999999999999</v>
      </c>
      <c r="C63" s="50">
        <f t="shared" si="9"/>
        <v>1.3434665912385199E-3</v>
      </c>
      <c r="D63" s="61"/>
      <c r="E63" s="51">
        <f>1.167+13.072</f>
        <v>14.238999999999999</v>
      </c>
      <c r="F63" s="50">
        <f t="shared" si="6"/>
        <v>1.3857175236384098E-3</v>
      </c>
      <c r="G63" s="51">
        <f>29.27</f>
        <v>29.27</v>
      </c>
      <c r="H63" s="50">
        <f t="shared" si="10"/>
        <v>2.7715721726578671E-3</v>
      </c>
      <c r="I63" s="52">
        <f>1.328+33.33</f>
        <v>34.658000000000001</v>
      </c>
      <c r="J63" s="50">
        <f t="shared" si="8"/>
        <v>3.4187278777244004E-3</v>
      </c>
      <c r="K63" s="52">
        <v>27.400000000000002</v>
      </c>
    </row>
    <row r="64" spans="1:18" x14ac:dyDescent="0.2">
      <c r="A64" s="13" t="s">
        <v>57</v>
      </c>
      <c r="B64" s="51">
        <v>36.828000000000003</v>
      </c>
      <c r="C64" s="50">
        <f t="shared" si="9"/>
        <v>3.5821885043536214E-3</v>
      </c>
      <c r="D64" s="61"/>
      <c r="E64" s="51">
        <v>39.317</v>
      </c>
      <c r="F64" s="50">
        <f t="shared" si="6"/>
        <v>3.8262698136731065E-3</v>
      </c>
      <c r="G64" s="51">
        <v>39.377000000000002</v>
      </c>
      <c r="H64" s="50">
        <f t="shared" si="10"/>
        <v>3.7286025774768993E-3</v>
      </c>
      <c r="I64" s="52">
        <v>44.436999999999998</v>
      </c>
      <c r="J64" s="50">
        <f t="shared" si="8"/>
        <v>4.3833461452605221E-3</v>
      </c>
      <c r="K64" s="52">
        <v>48.401000000000003</v>
      </c>
    </row>
    <row r="65" spans="1:18" s="4" customFormat="1" x14ac:dyDescent="0.2">
      <c r="A65" s="4" t="s">
        <v>58</v>
      </c>
      <c r="B65" s="54">
        <f>SUM(B66:B69)</f>
        <v>4619.6910000000007</v>
      </c>
      <c r="C65" s="48">
        <f t="shared" si="9"/>
        <v>0.44934843037541777</v>
      </c>
      <c r="D65" s="79"/>
      <c r="E65" s="54">
        <f>SUM(E66:E69)</f>
        <v>4722.5330000000004</v>
      </c>
      <c r="F65" s="48">
        <f t="shared" si="6"/>
        <v>0.4595896294726225</v>
      </c>
      <c r="G65" s="54">
        <f>SUM(G66:G69)</f>
        <v>4856.2330000000002</v>
      </c>
      <c r="H65" s="48">
        <f t="shared" si="10"/>
        <v>0.45983601799599705</v>
      </c>
      <c r="I65" s="55">
        <f>SUM(I66:I69)</f>
        <v>4543.2309999999998</v>
      </c>
      <c r="J65" s="48">
        <f t="shared" si="8"/>
        <v>0.44815253259396687</v>
      </c>
      <c r="K65" s="55">
        <v>4877.3580000000002</v>
      </c>
      <c r="L65" s="8"/>
      <c r="M65" s="8"/>
      <c r="N65" s="8"/>
      <c r="O65" s="8"/>
      <c r="P65" s="8"/>
      <c r="Q65" s="8"/>
      <c r="R65" s="8"/>
    </row>
    <row r="66" spans="1:18" x14ac:dyDescent="0.2">
      <c r="A66" s="13" t="s">
        <v>53</v>
      </c>
      <c r="B66" s="51">
        <v>661.07</v>
      </c>
      <c r="C66" s="50">
        <f t="shared" si="9"/>
        <v>6.4301003436869994E-2</v>
      </c>
      <c r="D66" s="60"/>
      <c r="E66" s="51">
        <v>667.36099999999999</v>
      </c>
      <c r="F66" s="50">
        <f t="shared" si="6"/>
        <v>6.4946543457606074E-2</v>
      </c>
      <c r="G66" s="51">
        <v>695.82399999999996</v>
      </c>
      <c r="H66" s="50">
        <f t="shared" si="10"/>
        <v>6.5887476442346687E-2</v>
      </c>
      <c r="I66" s="51">
        <v>665.21</v>
      </c>
      <c r="J66" s="50">
        <f t="shared" si="8"/>
        <v>6.5617518943419953E-2</v>
      </c>
      <c r="K66" s="52">
        <v>790.976</v>
      </c>
    </row>
    <row r="67" spans="1:18" x14ac:dyDescent="0.2">
      <c r="A67" s="13" t="s">
        <v>54</v>
      </c>
      <c r="B67" s="51">
        <v>446.87799999999999</v>
      </c>
      <c r="C67" s="50">
        <f t="shared" si="9"/>
        <v>4.3466960857188479E-2</v>
      </c>
      <c r="D67" s="60"/>
      <c r="E67" s="51">
        <v>433.19799999999998</v>
      </c>
      <c r="F67" s="50">
        <f t="shared" si="6"/>
        <v>4.2158161374050977E-2</v>
      </c>
      <c r="G67" s="51">
        <v>368.83</v>
      </c>
      <c r="H67" s="50">
        <f t="shared" si="10"/>
        <v>3.4924460691540864E-2</v>
      </c>
      <c r="I67" s="51">
        <v>384.00200000000001</v>
      </c>
      <c r="J67" s="50">
        <f t="shared" si="8"/>
        <v>3.7878652619941292E-2</v>
      </c>
      <c r="K67" s="52">
        <v>433.30399999999997</v>
      </c>
    </row>
    <row r="68" spans="1:18" x14ac:dyDescent="0.2">
      <c r="A68" s="13" t="s">
        <v>55</v>
      </c>
      <c r="B68" s="51">
        <v>2747.0140000000001</v>
      </c>
      <c r="C68" s="50">
        <f t="shared" si="9"/>
        <v>0.26719675171332841</v>
      </c>
      <c r="D68" s="60"/>
      <c r="E68" s="51">
        <v>2729.7539999999999</v>
      </c>
      <c r="F68" s="50">
        <f t="shared" si="6"/>
        <v>0.2656554500331515</v>
      </c>
      <c r="G68" s="51">
        <v>2936.0509999999999</v>
      </c>
      <c r="H68" s="50">
        <f t="shared" si="10"/>
        <v>0.27801425517951156</v>
      </c>
      <c r="I68" s="51">
        <v>2724.1190000000001</v>
      </c>
      <c r="J68" s="50">
        <f t="shared" si="8"/>
        <v>0.26871203091750007</v>
      </c>
      <c r="K68" s="52">
        <v>2910.1529999999998</v>
      </c>
    </row>
    <row r="69" spans="1:18" x14ac:dyDescent="0.2">
      <c r="A69" s="13" t="s">
        <v>56</v>
      </c>
      <c r="B69" s="51">
        <f>310.644+99.981+354.104</f>
        <v>764.72900000000004</v>
      </c>
      <c r="C69" s="50">
        <f t="shared" si="9"/>
        <v>7.4383714368030859E-2</v>
      </c>
      <c r="D69" s="60"/>
      <c r="E69" s="51">
        <f>422.419+104.03+365.771</f>
        <v>892.22</v>
      </c>
      <c r="F69" s="50">
        <f t="shared" si="6"/>
        <v>8.68294746078139E-2</v>
      </c>
      <c r="G69" s="51">
        <f>391.6+97.281+366.647</f>
        <v>855.52800000000002</v>
      </c>
      <c r="H69" s="50">
        <f t="shared" si="10"/>
        <v>8.1009825682597875E-2</v>
      </c>
      <c r="I69" s="51">
        <v>769.9</v>
      </c>
      <c r="J69" s="50">
        <f t="shared" si="8"/>
        <v>7.5944330113105654E-2</v>
      </c>
      <c r="K69" s="52">
        <v>742.92499999999995</v>
      </c>
    </row>
    <row r="70" spans="1:18" s="4" customFormat="1" x14ac:dyDescent="0.2">
      <c r="A70" s="4" t="s">
        <v>59</v>
      </c>
      <c r="B70" s="54">
        <f>B54+B59+B65</f>
        <v>10280.866000000002</v>
      </c>
      <c r="C70" s="56">
        <f t="shared" si="9"/>
        <v>1</v>
      </c>
      <c r="D70" s="79"/>
      <c r="E70" s="55">
        <f>E54+E59+E65</f>
        <v>10275.543000000001</v>
      </c>
      <c r="F70" s="56">
        <f t="shared" si="6"/>
        <v>1</v>
      </c>
      <c r="G70" s="55">
        <f>G54+G59+G65</f>
        <v>10560.793000000001</v>
      </c>
      <c r="H70" s="56">
        <f t="shared" si="10"/>
        <v>1</v>
      </c>
      <c r="I70" s="55">
        <f>I54+I59+I65</f>
        <v>10137.689</v>
      </c>
      <c r="J70" s="56">
        <f t="shared" si="8"/>
        <v>1</v>
      </c>
      <c r="K70" s="55">
        <v>10386.054</v>
      </c>
      <c r="L70" s="8"/>
      <c r="M70" s="8"/>
      <c r="N70" s="8"/>
      <c r="O70" s="8"/>
      <c r="P70" s="8"/>
      <c r="Q70" s="8"/>
      <c r="R70" s="8"/>
    </row>
    <row r="71" spans="1:18" x14ac:dyDescent="0.2">
      <c r="B71" s="350"/>
      <c r="C71" s="58"/>
      <c r="D71" s="57"/>
      <c r="E71" s="57"/>
      <c r="F71" s="58"/>
      <c r="G71" s="57"/>
      <c r="H71" s="58"/>
      <c r="I71" s="41"/>
      <c r="J71" s="58"/>
      <c r="K71" s="59"/>
    </row>
    <row r="72" spans="1:18" x14ac:dyDescent="0.2">
      <c r="A72" s="13" t="s">
        <v>60</v>
      </c>
      <c r="B72" s="60">
        <v>-55.87</v>
      </c>
      <c r="C72" s="307" t="str">
        <f>IF((+B72/D72)&lt;0,"n.m.",IF(B72&lt;0,(+B72/D72-1)*-1,(+B72/D72-1)))</f>
        <v>n.m.</v>
      </c>
      <c r="D72" s="60">
        <v>98.4</v>
      </c>
      <c r="E72" s="60">
        <v>-249.11</v>
      </c>
      <c r="F72" s="16">
        <f>(E72/G72)-1</f>
        <v>2.3786789637867898</v>
      </c>
      <c r="G72" s="60">
        <v>-73.73</v>
      </c>
      <c r="H72" s="16" t="s">
        <v>14</v>
      </c>
      <c r="I72" s="61">
        <v>154.55000000000001</v>
      </c>
      <c r="J72" s="16" t="s">
        <v>14</v>
      </c>
      <c r="K72" s="61">
        <v>-267.81</v>
      </c>
    </row>
    <row r="73" spans="1:18" s="62" customFormat="1" x14ac:dyDescent="0.2">
      <c r="A73" s="62" t="s">
        <v>61</v>
      </c>
      <c r="B73" s="40">
        <v>0.29699999999999999</v>
      </c>
      <c r="C73" s="39"/>
      <c r="D73" s="40">
        <v>0.31</v>
      </c>
      <c r="E73" s="40">
        <v>0.30599999999999999</v>
      </c>
      <c r="F73" s="39"/>
      <c r="G73" s="40">
        <v>0.307</v>
      </c>
      <c r="H73" s="39"/>
      <c r="I73" s="63">
        <v>0.312</v>
      </c>
      <c r="J73" s="28"/>
      <c r="K73" s="63">
        <v>0.30299999999999999</v>
      </c>
      <c r="L73" s="20"/>
      <c r="M73" s="20"/>
      <c r="N73" s="20"/>
      <c r="O73" s="20"/>
      <c r="P73" s="20"/>
      <c r="Q73" s="20"/>
      <c r="R73" s="20"/>
    </row>
    <row r="74" spans="1:18" s="62" customFormat="1" x14ac:dyDescent="0.2">
      <c r="A74" s="62" t="s">
        <v>62</v>
      </c>
      <c r="B74" s="65">
        <v>-1.7999999999999999E-2</v>
      </c>
      <c r="C74" s="64"/>
      <c r="D74" s="65">
        <v>3.2000000000000001E-2</v>
      </c>
      <c r="E74" s="65">
        <v>-7.9000000000000001E-2</v>
      </c>
      <c r="F74" s="64"/>
      <c r="G74" s="65">
        <v>-2.3E-2</v>
      </c>
      <c r="H74" s="64"/>
      <c r="I74" s="66">
        <v>4.9000000000000002E-2</v>
      </c>
      <c r="J74" s="67"/>
      <c r="K74" s="66">
        <v>-8.5000000000000006E-2</v>
      </c>
      <c r="L74" s="20"/>
      <c r="M74" s="20"/>
      <c r="N74" s="20"/>
      <c r="O74" s="20"/>
      <c r="P74" s="20"/>
      <c r="Q74" s="20"/>
      <c r="R74" s="20"/>
    </row>
    <row r="75" spans="1:18" s="62" customFormat="1" x14ac:dyDescent="0.2">
      <c r="A75" s="62" t="s">
        <v>63</v>
      </c>
      <c r="B75" s="40">
        <f>(B48-B65-B53+B67)/B4</f>
        <v>-0.14635551688975179</v>
      </c>
      <c r="C75" s="39"/>
      <c r="D75" s="40">
        <v>-1.2E-2</v>
      </c>
      <c r="E75" s="40">
        <f>(E48-E65-E53+E67)/E4</f>
        <v>-3.5611064829929415E-2</v>
      </c>
      <c r="F75" s="28"/>
      <c r="G75" s="40">
        <f>(G48-G65-G53+G67)/G4</f>
        <v>-4.4271685549765946E-3</v>
      </c>
      <c r="H75" s="28"/>
      <c r="I75" s="63">
        <f>(I48-I65-I53+I67)/I4</f>
        <v>4.3939749059421704E-3</v>
      </c>
      <c r="J75" s="28"/>
      <c r="K75" s="63">
        <v>-2.1335582745677258E-2</v>
      </c>
      <c r="L75" s="20"/>
      <c r="M75" s="20"/>
      <c r="N75" s="20"/>
      <c r="O75" s="20"/>
      <c r="P75" s="20"/>
      <c r="Q75" s="20"/>
      <c r="R75" s="20"/>
    </row>
    <row r="76" spans="1:18" s="62" customFormat="1" x14ac:dyDescent="0.2">
      <c r="B76" s="63"/>
      <c r="C76" s="38"/>
      <c r="D76" s="57"/>
      <c r="E76" s="63"/>
      <c r="F76" s="38"/>
      <c r="G76" s="63"/>
      <c r="H76" s="38"/>
      <c r="I76" s="57"/>
      <c r="J76" s="38"/>
      <c r="K76" s="57"/>
      <c r="L76" s="20"/>
      <c r="M76" s="20"/>
      <c r="N76" s="20"/>
      <c r="O76" s="20"/>
      <c r="P76" s="20"/>
      <c r="Q76" s="20"/>
      <c r="R76" s="20"/>
    </row>
    <row r="77" spans="1:18" x14ac:dyDescent="0.2">
      <c r="B77" s="41"/>
      <c r="D77" s="41"/>
      <c r="E77" s="41"/>
      <c r="G77" s="41"/>
      <c r="I77" s="41"/>
      <c r="K77" s="41"/>
    </row>
    <row r="78" spans="1:18" x14ac:dyDescent="0.2">
      <c r="A78" s="13" t="s">
        <v>64</v>
      </c>
      <c r="B78" s="60">
        <f>B20</f>
        <v>-127.447</v>
      </c>
      <c r="C78" s="307">
        <f t="shared" ref="C78:C118" si="11">IF((+B78/D78)&lt;0,"n.m.",IF(B78&lt;0,(+B78/D78-1)*-1,(+B78/D78-1)))</f>
        <v>9.1617308501008465E-2</v>
      </c>
      <c r="D78" s="60">
        <f>D20</f>
        <v>-140.30099999999999</v>
      </c>
      <c r="E78" s="61">
        <f>E20</f>
        <v>147.50190000000151</v>
      </c>
      <c r="F78" s="14">
        <f t="shared" ref="F78:F118" si="12">IF((+E78/G78)&lt;0,"n.m.",IF(E78&lt;0,(+E78/G78-1)*-1,(+E78/G78-1)))</f>
        <v>-5.6048252911803931E-2</v>
      </c>
      <c r="G78" s="61">
        <f>G20</f>
        <v>156.26</v>
      </c>
      <c r="H78" s="16">
        <f t="shared" ref="H78:H118" si="13">(G78-I78)/I78</f>
        <v>0.42005489012884933</v>
      </c>
      <c r="I78" s="61">
        <f>I20</f>
        <v>110.03800000000118</v>
      </c>
      <c r="J78" s="16">
        <f>(I78-K78)/K78</f>
        <v>-0.54014793764887059</v>
      </c>
      <c r="K78" s="61">
        <v>239.28999999999871</v>
      </c>
    </row>
    <row r="79" spans="1:18" x14ac:dyDescent="0.2">
      <c r="A79" s="13" t="s">
        <v>42</v>
      </c>
      <c r="B79" s="35">
        <v>-34.457000000000001</v>
      </c>
      <c r="C79" s="307">
        <f>IF((+B79/D79)&lt;0,"n.m.",IF(B79&lt;0,(+B79/D79-1)*-1,(+B79/D79-1)))</f>
        <v>2.4406127013788637E-2</v>
      </c>
      <c r="D79" s="35">
        <v>-35.319000000000003</v>
      </c>
      <c r="E79" s="35">
        <v>0.65400000000000003</v>
      </c>
      <c r="F79" s="311" t="str">
        <f t="shared" si="12"/>
        <v>n.m.</v>
      </c>
      <c r="G79" s="35">
        <v>-36.085000000000001</v>
      </c>
      <c r="H79" s="16">
        <f t="shared" si="13"/>
        <v>-0.30248965863841959</v>
      </c>
      <c r="I79" s="68">
        <v>-51.734000000000002</v>
      </c>
      <c r="J79" s="16" t="s">
        <v>14</v>
      </c>
      <c r="K79" s="68">
        <v>20.827000000000002</v>
      </c>
    </row>
    <row r="80" spans="1:18" s="69" customFormat="1" ht="20.399999999999999" x14ac:dyDescent="0.2">
      <c r="A80" s="69" t="s">
        <v>65</v>
      </c>
      <c r="B80" s="35">
        <v>0.122</v>
      </c>
      <c r="C80" s="307" t="str">
        <f>IF((+B80/D80)&lt;0,"n.m.",IF(B80&lt;0,(+B80/D80-1)*-1,(+B80/D80-1)))</f>
        <v>n.m.</v>
      </c>
      <c r="D80" s="35">
        <v>-2.9580000000000002</v>
      </c>
      <c r="E80" s="35">
        <v>-2.2330000000000001</v>
      </c>
      <c r="F80" s="311" t="str">
        <f t="shared" si="12"/>
        <v>n.m.</v>
      </c>
      <c r="G80" s="35">
        <v>2E-3</v>
      </c>
      <c r="H80" s="16">
        <f t="shared" si="13"/>
        <v>-0.99978007477457653</v>
      </c>
      <c r="I80" s="70">
        <v>9.0939999999999994</v>
      </c>
      <c r="J80" s="16" t="s">
        <v>14</v>
      </c>
      <c r="K80" s="68">
        <v>-2.8250000000000002</v>
      </c>
      <c r="L80" s="19"/>
      <c r="M80" s="19"/>
      <c r="N80" s="19"/>
      <c r="O80" s="19"/>
      <c r="P80" s="19"/>
      <c r="Q80" s="19"/>
      <c r="R80" s="19"/>
    </row>
    <row r="81" spans="1:18" ht="20.399999999999999" x14ac:dyDescent="0.2">
      <c r="A81" s="13" t="s">
        <v>66</v>
      </c>
      <c r="B81" s="35">
        <v>6.4109999999999996</v>
      </c>
      <c r="C81" s="307">
        <f t="shared" si="11"/>
        <v>0.42625139043381521</v>
      </c>
      <c r="D81" s="35">
        <v>4.4950000000000001</v>
      </c>
      <c r="E81" s="35">
        <v>36.081000000000003</v>
      </c>
      <c r="F81" s="311">
        <f t="shared" si="12"/>
        <v>29.193305439330544</v>
      </c>
      <c r="G81" s="35">
        <v>1.1950000000000001</v>
      </c>
      <c r="H81" s="16">
        <f t="shared" si="13"/>
        <v>-0.93835439773020379</v>
      </c>
      <c r="I81" s="70">
        <v>19.385000000000002</v>
      </c>
      <c r="J81" s="16">
        <f t="shared" ref="J81:J118" si="14">(I81-K81)/K81</f>
        <v>-0.52136984271993281</v>
      </c>
      <c r="K81" s="68">
        <v>40.500999999999998</v>
      </c>
    </row>
    <row r="82" spans="1:18" x14ac:dyDescent="0.2">
      <c r="A82" s="13" t="s">
        <v>67</v>
      </c>
      <c r="B82" s="35">
        <v>93.245999999999995</v>
      </c>
      <c r="C82" s="307">
        <f t="shared" si="11"/>
        <v>-1.2507016001779281E-2</v>
      </c>
      <c r="D82" s="35">
        <v>94.427000000000007</v>
      </c>
      <c r="E82" s="35">
        <v>451.12</v>
      </c>
      <c r="F82" s="311">
        <f t="shared" si="12"/>
        <v>3.3138358205635488E-3</v>
      </c>
      <c r="G82" s="35">
        <v>449.63</v>
      </c>
      <c r="H82" s="16">
        <f t="shared" si="13"/>
        <v>7.4525923359103352E-2</v>
      </c>
      <c r="I82" s="70">
        <v>418.44499999999999</v>
      </c>
      <c r="J82" s="16">
        <f t="shared" si="14"/>
        <v>-3.954121449163598E-2</v>
      </c>
      <c r="K82" s="68">
        <v>435.67200000000003</v>
      </c>
    </row>
    <row r="83" spans="1:18" x14ac:dyDescent="0.2">
      <c r="A83" s="13" t="s">
        <v>68</v>
      </c>
      <c r="B83" s="35">
        <v>-2.3130000000000002</v>
      </c>
      <c r="C83" s="307">
        <f t="shared" si="11"/>
        <v>0.8157412570700231</v>
      </c>
      <c r="D83" s="35">
        <v>-12.553000000000001</v>
      </c>
      <c r="E83" s="35">
        <v>19.861000000000001</v>
      </c>
      <c r="F83" s="311" t="str">
        <f t="shared" si="12"/>
        <v>n.m.</v>
      </c>
      <c r="G83" s="35">
        <v>-18.899999999999999</v>
      </c>
      <c r="H83" s="16" t="s">
        <v>14</v>
      </c>
      <c r="I83" s="70">
        <v>36.944000000000003</v>
      </c>
      <c r="J83" s="16">
        <f t="shared" si="14"/>
        <v>22.104440275171985</v>
      </c>
      <c r="K83" s="68">
        <v>1.599</v>
      </c>
    </row>
    <row r="84" spans="1:18" ht="20.399999999999999" x14ac:dyDescent="0.2">
      <c r="A84" s="13" t="s">
        <v>69</v>
      </c>
      <c r="B84" s="35">
        <v>-13.404</v>
      </c>
      <c r="C84" s="307">
        <f t="shared" si="11"/>
        <v>-1.174561972744971</v>
      </c>
      <c r="D84" s="35">
        <v>-6.1639999999999997</v>
      </c>
      <c r="E84" s="35">
        <v>-32.747999999999998</v>
      </c>
      <c r="F84" s="311">
        <f t="shared" si="12"/>
        <v>0.16189793724727441</v>
      </c>
      <c r="G84" s="35">
        <v>-39.073999999999998</v>
      </c>
      <c r="H84" s="16">
        <f t="shared" si="13"/>
        <v>0.16433743556125036</v>
      </c>
      <c r="I84" s="70">
        <v>-33.558999999999997</v>
      </c>
      <c r="J84" s="16">
        <f t="shared" si="14"/>
        <v>8.6931174089068738E-2</v>
      </c>
      <c r="K84" s="68">
        <v>-30.875</v>
      </c>
    </row>
    <row r="85" spans="1:18" s="4" customFormat="1" x14ac:dyDescent="0.2">
      <c r="A85" s="4" t="s">
        <v>70</v>
      </c>
      <c r="B85" s="312">
        <f>SUM(B78:B84)</f>
        <v>-77.841999999999985</v>
      </c>
      <c r="C85" s="336">
        <f t="shared" si="11"/>
        <v>0.20870564077541609</v>
      </c>
      <c r="D85" s="312">
        <f>SUM(D78:D84)</f>
        <v>-98.37299999999999</v>
      </c>
      <c r="E85" s="312">
        <v>620.23</v>
      </c>
      <c r="F85" s="5">
        <f t="shared" si="12"/>
        <v>0.20895935504494889</v>
      </c>
      <c r="G85" s="71">
        <f>SUM(G78:G84)</f>
        <v>513.02800000000002</v>
      </c>
      <c r="H85" s="7">
        <f t="shared" si="13"/>
        <v>8.6804702199881172E-3</v>
      </c>
      <c r="I85" s="72">
        <f>SUM(I78:I84)</f>
        <v>508.61300000000119</v>
      </c>
      <c r="J85" s="7">
        <f t="shared" si="14"/>
        <v>-0.27773225653907962</v>
      </c>
      <c r="K85" s="71">
        <v>704.18899999999883</v>
      </c>
      <c r="L85" s="8"/>
      <c r="M85" s="8"/>
      <c r="N85" s="8"/>
      <c r="O85" s="8"/>
      <c r="P85" s="8"/>
      <c r="Q85" s="8"/>
      <c r="R85" s="8"/>
    </row>
    <row r="86" spans="1:18" s="4" customFormat="1" x14ac:dyDescent="0.2">
      <c r="A86" s="4" t="s">
        <v>71</v>
      </c>
      <c r="B86" s="339"/>
      <c r="C86" s="307"/>
      <c r="D86" s="339"/>
      <c r="E86" s="34"/>
      <c r="F86" s="16"/>
      <c r="G86" s="34"/>
      <c r="H86" s="16"/>
      <c r="I86" s="73"/>
      <c r="J86" s="16"/>
      <c r="K86" s="34"/>
      <c r="L86" s="8"/>
      <c r="M86" s="8"/>
      <c r="N86" s="8"/>
      <c r="O86" s="8"/>
      <c r="P86" s="8"/>
      <c r="Q86" s="8"/>
      <c r="R86" s="8"/>
    </row>
    <row r="87" spans="1:18" x14ac:dyDescent="0.2">
      <c r="A87" s="13" t="s">
        <v>72</v>
      </c>
      <c r="B87" s="60">
        <v>-36.024999999999999</v>
      </c>
      <c r="C87" s="307">
        <f t="shared" si="11"/>
        <v>-9.4086919549305925E-2</v>
      </c>
      <c r="D87" s="60">
        <v>-32.927</v>
      </c>
      <c r="E87" s="60">
        <v>79.626999999999995</v>
      </c>
      <c r="F87" s="313" t="str">
        <f t="shared" si="12"/>
        <v>n.m.</v>
      </c>
      <c r="G87" s="60">
        <v>-83.442999999999998</v>
      </c>
      <c r="H87" s="16">
        <f t="shared" si="13"/>
        <v>-0.2024030281595901</v>
      </c>
      <c r="I87" s="74">
        <v>-104.61799999999999</v>
      </c>
      <c r="J87" s="16">
        <f t="shared" si="14"/>
        <v>0.56060086221042094</v>
      </c>
      <c r="K87" s="61">
        <v>-67.037000000000006</v>
      </c>
    </row>
    <row r="88" spans="1:18" ht="20.399999999999999" x14ac:dyDescent="0.2">
      <c r="A88" s="13" t="s">
        <v>73</v>
      </c>
      <c r="B88" s="60">
        <v>122.962</v>
      </c>
      <c r="C88" s="307">
        <f t="shared" si="11"/>
        <v>-0.73714779210729398</v>
      </c>
      <c r="D88" s="60">
        <v>467.79899999999998</v>
      </c>
      <c r="E88" s="60">
        <v>247.81700000000001</v>
      </c>
      <c r="F88" s="313" t="str">
        <f t="shared" si="12"/>
        <v>n.m.</v>
      </c>
      <c r="G88" s="60">
        <v>-69.016000000000005</v>
      </c>
      <c r="H88" s="16" t="s">
        <v>14</v>
      </c>
      <c r="I88" s="74">
        <v>303.221</v>
      </c>
      <c r="J88" s="16" t="s">
        <v>14</v>
      </c>
      <c r="K88" s="61">
        <v>-120.98399999999999</v>
      </c>
      <c r="L88" s="316"/>
    </row>
    <row r="89" spans="1:18" ht="30.6" x14ac:dyDescent="0.2">
      <c r="A89" s="13" t="s">
        <v>74</v>
      </c>
      <c r="B89" s="60">
        <v>-2.9329999999999998</v>
      </c>
      <c r="C89" s="307" t="str">
        <f t="shared" si="11"/>
        <v>n.m.</v>
      </c>
      <c r="D89" s="60">
        <v>1.976</v>
      </c>
      <c r="E89" s="60">
        <v>56.6</v>
      </c>
      <c r="F89" s="313" t="str">
        <f t="shared" si="12"/>
        <v>n.m.</v>
      </c>
      <c r="G89" s="60">
        <v>-27.484000000000002</v>
      </c>
      <c r="H89" s="16">
        <f t="shared" si="13"/>
        <v>-0.6072760527556692</v>
      </c>
      <c r="I89" s="74">
        <v>-69.983000000000004</v>
      </c>
      <c r="J89" s="16">
        <f t="shared" si="14"/>
        <v>0.25186483730747911</v>
      </c>
      <c r="K89" s="61">
        <v>-55.902999999999999</v>
      </c>
    </row>
    <row r="90" spans="1:18" x14ac:dyDescent="0.2">
      <c r="A90" s="13" t="s">
        <v>75</v>
      </c>
      <c r="B90" s="60">
        <v>-40.406999999999996</v>
      </c>
      <c r="C90" s="307">
        <f t="shared" si="11"/>
        <v>6.2808767250376984E-2</v>
      </c>
      <c r="D90" s="60">
        <v>-43.115000000000002</v>
      </c>
      <c r="E90" s="60">
        <v>-24.306999999999999</v>
      </c>
      <c r="F90" s="313" t="str">
        <f t="shared" si="12"/>
        <v>n.m.</v>
      </c>
      <c r="G90" s="60">
        <v>29.488</v>
      </c>
      <c r="H90" s="16">
        <f t="shared" si="13"/>
        <v>0.10099690101930323</v>
      </c>
      <c r="I90" s="74">
        <v>26.783000000000001</v>
      </c>
      <c r="J90" s="16">
        <f t="shared" si="14"/>
        <v>5.0349256421811637</v>
      </c>
      <c r="K90" s="61">
        <v>4.4379999999999997</v>
      </c>
    </row>
    <row r="91" spans="1:18" ht="23.25" customHeight="1" x14ac:dyDescent="0.2">
      <c r="A91" s="13" t="s">
        <v>76</v>
      </c>
      <c r="B91" s="60">
        <v>-8.9499999999999993</v>
      </c>
      <c r="C91" s="307">
        <f t="shared" si="11"/>
        <v>0.9660964300866719</v>
      </c>
      <c r="D91" s="60">
        <v>-263.98399999999998</v>
      </c>
      <c r="E91" s="60">
        <v>-167.01400000000001</v>
      </c>
      <c r="F91" s="313" t="str">
        <f t="shared" si="12"/>
        <v>n.m.</v>
      </c>
      <c r="G91" s="60">
        <v>224.124</v>
      </c>
      <c r="H91" s="16" t="s">
        <v>14</v>
      </c>
      <c r="I91" s="74">
        <v>-252.28</v>
      </c>
      <c r="J91" s="16">
        <f t="shared" si="14"/>
        <v>25.611814345991561</v>
      </c>
      <c r="K91" s="61">
        <v>-9.48</v>
      </c>
    </row>
    <row r="92" spans="1:18" ht="30.6" x14ac:dyDescent="0.2">
      <c r="A92" s="13" t="s">
        <v>77</v>
      </c>
      <c r="B92" s="60">
        <v>-8.9589999999999996</v>
      </c>
      <c r="C92" s="307">
        <f t="shared" si="11"/>
        <v>-2.5133333333333336</v>
      </c>
      <c r="D92" s="60">
        <v>-2.5499999999999998</v>
      </c>
      <c r="E92" s="60">
        <v>4.4329999999999998</v>
      </c>
      <c r="F92" s="313">
        <f t="shared" si="12"/>
        <v>-0.90159167092148196</v>
      </c>
      <c r="G92" s="60">
        <v>45.046999999999997</v>
      </c>
      <c r="H92" s="16">
        <f t="shared" si="13"/>
        <v>6.1333333333333329</v>
      </c>
      <c r="I92" s="74">
        <v>6.3150000000000004</v>
      </c>
      <c r="J92" s="16">
        <f t="shared" si="14"/>
        <v>-4.8085619535725044E-2</v>
      </c>
      <c r="K92" s="61">
        <v>6.6340000000000003</v>
      </c>
    </row>
    <row r="93" spans="1:18" x14ac:dyDescent="0.2">
      <c r="A93" s="13" t="s">
        <v>78</v>
      </c>
      <c r="B93" s="60">
        <v>-119.42100000000001</v>
      </c>
      <c r="C93" s="307">
        <f t="shared" si="11"/>
        <v>0.14099207319704787</v>
      </c>
      <c r="D93" s="60">
        <v>-139.02199999999999</v>
      </c>
      <c r="E93" s="60">
        <v>21.402000000000001</v>
      </c>
      <c r="F93" s="313">
        <f t="shared" si="12"/>
        <v>-0.247230136119025</v>
      </c>
      <c r="G93" s="60">
        <v>28.431000000000001</v>
      </c>
      <c r="H93" s="16" t="s">
        <v>14</v>
      </c>
      <c r="I93" s="74">
        <v>-70.12</v>
      </c>
      <c r="J93" s="16">
        <f t="shared" si="14"/>
        <v>1.4287347164975239</v>
      </c>
      <c r="K93" s="61">
        <v>-28.870999999999999</v>
      </c>
    </row>
    <row r="94" spans="1:18" x14ac:dyDescent="0.2">
      <c r="A94" s="13" t="s">
        <v>79</v>
      </c>
      <c r="B94" s="60">
        <v>-13.085000000000001</v>
      </c>
      <c r="C94" s="307">
        <f t="shared" si="11"/>
        <v>-0.82700363027087409</v>
      </c>
      <c r="D94" s="60">
        <v>-7.1619999999999999</v>
      </c>
      <c r="E94" s="60">
        <v>-33.463999999999999</v>
      </c>
      <c r="F94" s="313" t="str">
        <f t="shared" si="12"/>
        <v>n.m.</v>
      </c>
      <c r="G94" s="60">
        <v>33.521000000000001</v>
      </c>
      <c r="H94" s="16" t="s">
        <v>14</v>
      </c>
      <c r="I94" s="74">
        <v>-79.13</v>
      </c>
      <c r="J94" s="16" t="s">
        <v>14</v>
      </c>
      <c r="K94" s="61">
        <v>68.16</v>
      </c>
    </row>
    <row r="95" spans="1:18" s="4" customFormat="1" ht="20.399999999999999" x14ac:dyDescent="0.2">
      <c r="A95" s="4" t="s">
        <v>80</v>
      </c>
      <c r="B95" s="312">
        <f>SUM(B85:B94)</f>
        <v>-184.66</v>
      </c>
      <c r="C95" s="336">
        <f t="shared" si="11"/>
        <v>-0.57347603060720242</v>
      </c>
      <c r="D95" s="312">
        <f>SUM(D85:D94)</f>
        <v>-117.35799999999996</v>
      </c>
      <c r="E95" s="71">
        <v>805.33</v>
      </c>
      <c r="F95" s="5">
        <f t="shared" si="12"/>
        <v>0.16092640003690373</v>
      </c>
      <c r="G95" s="71">
        <f>SUM(G85:G94)</f>
        <v>693.69600000000003</v>
      </c>
      <c r="H95" s="7">
        <f t="shared" si="13"/>
        <v>1.5807046848783917</v>
      </c>
      <c r="I95" s="72">
        <f>SUM(I85:I94)</f>
        <v>268.80100000000135</v>
      </c>
      <c r="J95" s="7">
        <f t="shared" si="14"/>
        <v>-0.46362736607694754</v>
      </c>
      <c r="K95" s="71">
        <v>501.14599999999871</v>
      </c>
      <c r="L95" s="8"/>
      <c r="M95" s="8"/>
      <c r="N95" s="8"/>
      <c r="O95" s="8"/>
      <c r="P95" s="8"/>
      <c r="Q95" s="8"/>
      <c r="R95" s="8"/>
    </row>
    <row r="96" spans="1:18" x14ac:dyDescent="0.2">
      <c r="A96" s="13" t="s">
        <v>81</v>
      </c>
      <c r="B96" s="60">
        <v>-0.501</v>
      </c>
      <c r="C96" s="307">
        <f t="shared" si="11"/>
        <v>0.59694288012872088</v>
      </c>
      <c r="D96" s="24">
        <v>-1.2430000000000001</v>
      </c>
      <c r="E96" s="60">
        <v>-21.024000000000001</v>
      </c>
      <c r="F96" s="14">
        <f t="shared" si="12"/>
        <v>8.0877852583719378E-2</v>
      </c>
      <c r="G96" s="60">
        <v>-22.873999999999999</v>
      </c>
      <c r="H96" s="16">
        <f t="shared" si="13"/>
        <v>-0.44441475796070051</v>
      </c>
      <c r="I96" s="25">
        <v>-41.170999999999999</v>
      </c>
      <c r="J96" s="16">
        <f t="shared" si="14"/>
        <v>-0.74464746452317165</v>
      </c>
      <c r="K96" s="61">
        <v>-161.232</v>
      </c>
    </row>
    <row r="97" spans="1:18" ht="20.399999999999999" x14ac:dyDescent="0.2">
      <c r="A97" s="13" t="s">
        <v>82</v>
      </c>
      <c r="B97" s="60">
        <v>-66.411000000000001</v>
      </c>
      <c r="C97" s="307">
        <f t="shared" si="11"/>
        <v>-9.5963429929368349E-2</v>
      </c>
      <c r="D97" s="24">
        <v>-60.595999999999997</v>
      </c>
      <c r="E97" s="60">
        <v>-346.48700000000002</v>
      </c>
      <c r="F97" s="14">
        <f t="shared" si="12"/>
        <v>0.10551914105963167</v>
      </c>
      <c r="G97" s="60">
        <v>-387.36099999999999</v>
      </c>
      <c r="H97" s="16">
        <f t="shared" si="13"/>
        <v>-0.15475590410292336</v>
      </c>
      <c r="I97" s="25">
        <v>-458.28300000000002</v>
      </c>
      <c r="J97" s="16">
        <f t="shared" si="14"/>
        <v>-3.9541024834957479E-2</v>
      </c>
      <c r="K97" s="61">
        <v>-477.15</v>
      </c>
    </row>
    <row r="98" spans="1:18" ht="20.399999999999999" x14ac:dyDescent="0.2">
      <c r="A98" s="13" t="s">
        <v>83</v>
      </c>
      <c r="B98" s="60">
        <v>13.404</v>
      </c>
      <c r="C98" s="307">
        <f t="shared" si="11"/>
        <v>1.174561972744971</v>
      </c>
      <c r="D98" s="24">
        <v>6.1639999999999997</v>
      </c>
      <c r="E98" s="60">
        <v>32.747999999999998</v>
      </c>
      <c r="F98" s="14">
        <f t="shared" si="12"/>
        <v>-0.16189793724727441</v>
      </c>
      <c r="G98" s="60">
        <v>39.073999999999998</v>
      </c>
      <c r="H98" s="16">
        <f t="shared" si="13"/>
        <v>0.16433743556125036</v>
      </c>
      <c r="I98" s="75">
        <v>33.558999999999997</v>
      </c>
      <c r="J98" s="76">
        <f t="shared" si="14"/>
        <v>8.6931174089068738E-2</v>
      </c>
      <c r="K98" s="74">
        <v>30.875</v>
      </c>
    </row>
    <row r="99" spans="1:18" ht="20.399999999999999" x14ac:dyDescent="0.2">
      <c r="A99" s="13" t="s">
        <v>84</v>
      </c>
      <c r="B99" s="60">
        <v>12.04</v>
      </c>
      <c r="C99" s="307">
        <f t="shared" si="11"/>
        <v>0.30969215707603603</v>
      </c>
      <c r="D99" s="24">
        <v>9.1929999999999996</v>
      </c>
      <c r="E99" s="60">
        <v>57.360999999999997</v>
      </c>
      <c r="F99" s="14">
        <f t="shared" si="12"/>
        <v>0.23039468039468036</v>
      </c>
      <c r="G99" s="60">
        <v>46.62</v>
      </c>
      <c r="H99" s="16">
        <f t="shared" si="13"/>
        <v>0.17454398871309074</v>
      </c>
      <c r="I99" s="75">
        <v>39.692</v>
      </c>
      <c r="J99" s="76">
        <f t="shared" si="14"/>
        <v>-0.59082099707228575</v>
      </c>
      <c r="K99" s="74">
        <v>97.004000000000005</v>
      </c>
    </row>
    <row r="100" spans="1:18" ht="20.399999999999999" x14ac:dyDescent="0.2">
      <c r="A100" s="13" t="s">
        <v>85</v>
      </c>
      <c r="B100" s="60">
        <v>4.0419999999999998</v>
      </c>
      <c r="C100" s="307">
        <f t="shared" si="11"/>
        <v>50.820512820512818</v>
      </c>
      <c r="D100" s="24">
        <v>7.8E-2</v>
      </c>
      <c r="E100" s="60">
        <v>-98.606999999999999</v>
      </c>
      <c r="F100" s="311" t="str">
        <f t="shared" si="12"/>
        <v>n.m.</v>
      </c>
      <c r="G100" s="60">
        <v>2.75</v>
      </c>
      <c r="H100" s="16">
        <f t="shared" si="13"/>
        <v>12.546798029556649</v>
      </c>
      <c r="I100" s="75">
        <v>0.20300000000000001</v>
      </c>
      <c r="J100" s="76">
        <f t="shared" si="14"/>
        <v>-0.97553037608486026</v>
      </c>
      <c r="K100" s="74">
        <v>8.2959999999999994</v>
      </c>
    </row>
    <row r="101" spans="1:18" x14ac:dyDescent="0.2">
      <c r="A101" s="13" t="s">
        <v>86</v>
      </c>
      <c r="B101" s="60">
        <v>4.6059999999999999</v>
      </c>
      <c r="C101" s="307" t="str">
        <f t="shared" si="11"/>
        <v>n.m.</v>
      </c>
      <c r="D101" s="24">
        <v>-1.7450000000000001</v>
      </c>
      <c r="E101" s="60">
        <v>-59.292000000000002</v>
      </c>
      <c r="F101" s="14">
        <f t="shared" si="12"/>
        <v>-4.5983382116891702</v>
      </c>
      <c r="G101" s="60">
        <v>-10.590999999999999</v>
      </c>
      <c r="H101" s="16">
        <f t="shared" si="13"/>
        <v>-0.50021235430135436</v>
      </c>
      <c r="I101" s="75">
        <v>-21.190999999999999</v>
      </c>
      <c r="J101" s="76">
        <f t="shared" si="14"/>
        <v>-0.81388874251286647</v>
      </c>
      <c r="K101" s="74">
        <v>-113.86199999999999</v>
      </c>
    </row>
    <row r="102" spans="1:18" s="4" customFormat="1" ht="20.399999999999999" x14ac:dyDescent="0.2">
      <c r="A102" s="4" t="s">
        <v>87</v>
      </c>
      <c r="B102" s="312">
        <f>SUM(B96:B101)</f>
        <v>-32.820000000000007</v>
      </c>
      <c r="C102" s="336">
        <f t="shared" si="11"/>
        <v>0.31836590583397351</v>
      </c>
      <c r="D102" s="312">
        <f>SUM(D96:D101)</f>
        <v>-48.148999999999994</v>
      </c>
      <c r="E102" s="71">
        <f>SUM(E96:E101)</f>
        <v>-435.30100000000004</v>
      </c>
      <c r="F102" s="353">
        <f t="shared" si="12"/>
        <v>-0.30964071459946707</v>
      </c>
      <c r="G102" s="71">
        <f>SUM(G96:G101)</f>
        <v>-332.38200000000001</v>
      </c>
      <c r="H102" s="7">
        <f t="shared" si="13"/>
        <v>-0.2567336999179321</v>
      </c>
      <c r="I102" s="72">
        <f>SUM(I96:I101)</f>
        <v>-447.19099999999997</v>
      </c>
      <c r="J102" s="77">
        <f t="shared" si="14"/>
        <v>-0.27412189219064748</v>
      </c>
      <c r="K102" s="72">
        <v>-616.06899999999996</v>
      </c>
      <c r="L102" s="8"/>
      <c r="M102" s="8"/>
      <c r="N102" s="8"/>
      <c r="O102" s="8"/>
      <c r="P102" s="8"/>
      <c r="Q102" s="8"/>
      <c r="R102" s="8"/>
    </row>
    <row r="103" spans="1:18" x14ac:dyDescent="0.2">
      <c r="A103" s="13" t="s">
        <v>88</v>
      </c>
      <c r="B103" s="60">
        <v>7.2329999999999997</v>
      </c>
      <c r="C103" s="307" t="str">
        <f t="shared" si="11"/>
        <v>n.m.</v>
      </c>
      <c r="D103" s="24">
        <v>-9.1340000000000003</v>
      </c>
      <c r="E103" s="60">
        <v>-92.247</v>
      </c>
      <c r="F103" s="319">
        <f t="shared" si="12"/>
        <v>-0.97012152147448893</v>
      </c>
      <c r="G103" s="60">
        <v>-46.823</v>
      </c>
      <c r="H103" s="16">
        <f t="shared" si="13"/>
        <v>-0.80818028750629867</v>
      </c>
      <c r="I103" s="75">
        <v>-244.09899999999999</v>
      </c>
      <c r="J103" s="76" t="s">
        <v>14</v>
      </c>
      <c r="K103" s="70">
        <v>79.173000000000002</v>
      </c>
    </row>
    <row r="104" spans="1:18" x14ac:dyDescent="0.2">
      <c r="A104" s="13" t="s">
        <v>89</v>
      </c>
      <c r="B104" s="35">
        <v>200</v>
      </c>
      <c r="C104" s="307" t="str">
        <f t="shared" si="11"/>
        <v>n.m.</v>
      </c>
      <c r="D104" s="346">
        <v>-7.5</v>
      </c>
      <c r="E104" s="35">
        <v>-7.5</v>
      </c>
      <c r="F104" s="311" t="str">
        <f t="shared" si="12"/>
        <v>n.m.</v>
      </c>
      <c r="G104" s="35">
        <v>105</v>
      </c>
      <c r="H104" s="16">
        <f t="shared" si="13"/>
        <v>-0.36363636363636365</v>
      </c>
      <c r="I104" s="78">
        <f>140+25</f>
        <v>165</v>
      </c>
      <c r="J104" s="76">
        <f>(I104-K104)/K104</f>
        <v>0.65</v>
      </c>
      <c r="K104" s="70">
        <v>100</v>
      </c>
    </row>
    <row r="105" spans="1:18" ht="20.399999999999999" x14ac:dyDescent="0.2">
      <c r="A105" s="13" t="s">
        <v>90</v>
      </c>
      <c r="B105" s="35">
        <v>-0.192</v>
      </c>
      <c r="C105" s="307">
        <f t="shared" si="11"/>
        <v>0.79509071504802564</v>
      </c>
      <c r="D105" s="35">
        <v>-0.93700000000000006</v>
      </c>
      <c r="E105" s="35">
        <v>-11.340999999999999</v>
      </c>
      <c r="F105" s="14">
        <f t="shared" si="12"/>
        <v>0.44941256432663368</v>
      </c>
      <c r="G105" s="35">
        <v>-20.597999999999999</v>
      </c>
      <c r="H105" s="16">
        <f t="shared" si="13"/>
        <v>4.6572370227959352</v>
      </c>
      <c r="I105" s="70">
        <v>-3.641</v>
      </c>
      <c r="J105" s="76">
        <f>(I105-K105)/K105</f>
        <v>-0.77455108359133129</v>
      </c>
      <c r="K105" s="74">
        <v>-16.149999999999999</v>
      </c>
    </row>
    <row r="106" spans="1:18" ht="20.399999999999999" x14ac:dyDescent="0.2">
      <c r="A106" s="13" t="s">
        <v>85</v>
      </c>
      <c r="B106" s="60">
        <v>-0.35099999999999998</v>
      </c>
      <c r="C106" s="307">
        <f t="shared" si="11"/>
        <v>0.36297640653357544</v>
      </c>
      <c r="D106" s="346">
        <v>-0.55100000000000005</v>
      </c>
      <c r="E106" s="60">
        <v>23.584</v>
      </c>
      <c r="F106" s="14">
        <f t="shared" si="12"/>
        <v>9.7985347985347975</v>
      </c>
      <c r="G106" s="60">
        <v>2.1840000000000002</v>
      </c>
      <c r="H106" s="16">
        <f t="shared" si="13"/>
        <v>-0.70712082606946491</v>
      </c>
      <c r="I106" s="78">
        <v>7.4569999999999999</v>
      </c>
      <c r="J106" s="76">
        <f t="shared" si="14"/>
        <v>-0.42354669140383427</v>
      </c>
      <c r="K106" s="74">
        <v>12.936</v>
      </c>
    </row>
    <row r="107" spans="1:18" ht="20.399999999999999" x14ac:dyDescent="0.2">
      <c r="A107" s="23" t="s">
        <v>91</v>
      </c>
      <c r="B107" s="35">
        <v>-7.8E-2</v>
      </c>
      <c r="C107" s="347" t="s">
        <v>46</v>
      </c>
      <c r="D107" s="35">
        <v>0</v>
      </c>
      <c r="E107" s="60">
        <v>2.7090000000000001</v>
      </c>
      <c r="F107" s="14">
        <f t="shared" si="12"/>
        <v>6.9442815249266863</v>
      </c>
      <c r="G107" s="60">
        <v>0.34100000000000003</v>
      </c>
      <c r="H107" s="16">
        <f t="shared" si="13"/>
        <v>-0.97045060658578863</v>
      </c>
      <c r="I107" s="75">
        <v>11.54</v>
      </c>
      <c r="J107" s="76" t="s">
        <v>14</v>
      </c>
      <c r="K107" s="74">
        <v>-5.4139999999999997</v>
      </c>
    </row>
    <row r="108" spans="1:18" x14ac:dyDescent="0.2">
      <c r="A108" s="69" t="s">
        <v>92</v>
      </c>
      <c r="B108" s="35">
        <v>0</v>
      </c>
      <c r="C108" s="347" t="s">
        <v>46</v>
      </c>
      <c r="D108" s="35">
        <v>0</v>
      </c>
      <c r="E108" s="35">
        <v>0</v>
      </c>
      <c r="F108" s="14">
        <f t="shared" si="12"/>
        <v>-1</v>
      </c>
      <c r="G108" s="35">
        <v>-8.8629999999999995</v>
      </c>
      <c r="H108" s="16">
        <f t="shared" si="13"/>
        <v>-0.79330690298507467</v>
      </c>
      <c r="I108" s="70">
        <v>-42.88</v>
      </c>
      <c r="J108" s="76">
        <f t="shared" si="14"/>
        <v>-0.76850902102205865</v>
      </c>
      <c r="K108" s="70">
        <v>-185.23400000000001</v>
      </c>
    </row>
    <row r="109" spans="1:18" ht="20.399999999999999" x14ac:dyDescent="0.2">
      <c r="A109" s="13" t="s">
        <v>93</v>
      </c>
      <c r="B109" s="60">
        <v>-2.4039999999999999</v>
      </c>
      <c r="C109" s="307">
        <f t="shared" si="11"/>
        <v>-159.26666666666668</v>
      </c>
      <c r="D109" s="24">
        <v>-1.4999999999999999E-2</v>
      </c>
      <c r="E109" s="60">
        <v>-57.628</v>
      </c>
      <c r="F109" s="14">
        <f t="shared" si="12"/>
        <v>-0.52741922658962603</v>
      </c>
      <c r="G109" s="60">
        <v>-37.728999999999999</v>
      </c>
      <c r="H109" s="16">
        <f t="shared" si="13"/>
        <v>-0.45822025014718759</v>
      </c>
      <c r="I109" s="25">
        <v>-69.638999999999996</v>
      </c>
      <c r="J109" s="16">
        <f t="shared" si="14"/>
        <v>3.912440127131922E-2</v>
      </c>
      <c r="K109" s="61">
        <v>-67.016999999999996</v>
      </c>
    </row>
    <row r="110" spans="1:18" s="4" customFormat="1" ht="20.399999999999999" x14ac:dyDescent="0.2">
      <c r="A110" s="4" t="s">
        <v>94</v>
      </c>
      <c r="B110" s="312">
        <f>SUM(B103:B109)</f>
        <v>204.208</v>
      </c>
      <c r="C110" s="336" t="str">
        <f t="shared" si="11"/>
        <v>n.m.</v>
      </c>
      <c r="D110" s="312">
        <f>SUM(D103:D109)</f>
        <v>-18.137</v>
      </c>
      <c r="E110" s="312">
        <f>-142.424</f>
        <v>-142.42400000000001</v>
      </c>
      <c r="F110" s="5">
        <f t="shared" si="12"/>
        <v>-20.951911220715168</v>
      </c>
      <c r="G110" s="71">
        <f>SUM(G103:G109)</f>
        <v>-6.4879999999999995</v>
      </c>
      <c r="H110" s="7">
        <f t="shared" si="13"/>
        <v>-0.96319115861615101</v>
      </c>
      <c r="I110" s="71">
        <f>SUM(I103:I109)</f>
        <v>-176.262</v>
      </c>
      <c r="J110" s="7">
        <f t="shared" si="14"/>
        <v>1.1572711918341374</v>
      </c>
      <c r="K110" s="71">
        <v>-81.705999999999989</v>
      </c>
      <c r="L110" s="8"/>
      <c r="M110" s="8"/>
      <c r="N110" s="8"/>
      <c r="O110" s="8"/>
      <c r="P110" s="8"/>
      <c r="Q110" s="8"/>
      <c r="R110" s="8"/>
    </row>
    <row r="111" spans="1:18" s="4" customFormat="1" ht="20.399999999999999" x14ac:dyDescent="0.2">
      <c r="A111" s="4" t="s">
        <v>95</v>
      </c>
      <c r="B111" s="338">
        <f>B95+B102+B110</f>
        <v>-13.27200000000002</v>
      </c>
      <c r="C111" s="336">
        <f t="shared" si="11"/>
        <v>0.9277297379712921</v>
      </c>
      <c r="D111" s="79">
        <f>D95+D102+D110</f>
        <v>-183.64399999999995</v>
      </c>
      <c r="E111" s="79">
        <f>E95+E102+E110</f>
        <v>227.60499999999999</v>
      </c>
      <c r="F111" s="5">
        <f t="shared" si="12"/>
        <v>-0.35854475151200882</v>
      </c>
      <c r="G111" s="79">
        <f>G95+G102+G110</f>
        <v>354.82600000000002</v>
      </c>
      <c r="H111" s="7">
        <f t="shared" si="13"/>
        <v>-2.0004906217926348</v>
      </c>
      <c r="I111" s="79">
        <f>I95+I102+I110</f>
        <v>-354.65199999999862</v>
      </c>
      <c r="J111" s="7">
        <f t="shared" si="14"/>
        <v>0.80366070111731425</v>
      </c>
      <c r="K111" s="79">
        <v>-196.62900000000124</v>
      </c>
      <c r="L111" s="8"/>
      <c r="M111" s="8"/>
      <c r="N111" s="8"/>
      <c r="O111" s="8"/>
      <c r="P111" s="8"/>
      <c r="Q111" s="8"/>
      <c r="R111" s="8"/>
    </row>
    <row r="112" spans="1:18" ht="20.399999999999999" x14ac:dyDescent="0.2">
      <c r="A112" s="13" t="s">
        <v>96</v>
      </c>
      <c r="B112" s="60">
        <f>E115</f>
        <v>1906.0420000000001</v>
      </c>
      <c r="C112" s="307">
        <f t="shared" si="11"/>
        <v>0.13138362913278323</v>
      </c>
      <c r="D112" s="25">
        <f>G115</f>
        <v>1684.7</v>
      </c>
      <c r="E112" s="61">
        <f>G115</f>
        <v>1684.7</v>
      </c>
      <c r="F112" s="14">
        <f t="shared" si="12"/>
        <v>0.24731058603681455</v>
      </c>
      <c r="G112" s="61">
        <f>I115</f>
        <v>1350.6659999999999</v>
      </c>
      <c r="H112" s="16">
        <f t="shared" si="13"/>
        <v>-0.20013099539324916</v>
      </c>
      <c r="I112" s="25">
        <f>K115</f>
        <v>1688.6089999999988</v>
      </c>
      <c r="J112" s="16">
        <f t="shared" si="14"/>
        <v>-0.12197677405399621</v>
      </c>
      <c r="K112" s="79">
        <v>1923.194</v>
      </c>
    </row>
    <row r="113" spans="1:18" ht="30.6" x14ac:dyDescent="0.2">
      <c r="A113" s="13" t="s">
        <v>97</v>
      </c>
      <c r="B113" s="60">
        <v>23.670999999999999</v>
      </c>
      <c r="C113" s="307" t="str">
        <f t="shared" si="11"/>
        <v>n.m.</v>
      </c>
      <c r="D113" s="24">
        <v>-8.8409999999999993</v>
      </c>
      <c r="E113" s="60">
        <v>-15.55</v>
      </c>
      <c r="F113" s="14">
        <f t="shared" si="12"/>
        <v>0.12733598967394344</v>
      </c>
      <c r="G113" s="60">
        <v>-17.818999999999999</v>
      </c>
      <c r="H113" s="16">
        <f t="shared" si="13"/>
        <v>-1.6067075246850526</v>
      </c>
      <c r="I113" s="25">
        <v>29.37</v>
      </c>
      <c r="J113" s="16" t="s">
        <v>14</v>
      </c>
      <c r="K113" s="61">
        <v>-55.585999999999999</v>
      </c>
    </row>
    <row r="114" spans="1:18" ht="20.399999999999999" x14ac:dyDescent="0.2">
      <c r="A114" s="13" t="s">
        <v>98</v>
      </c>
      <c r="B114" s="60">
        <v>-0.38600000000000001</v>
      </c>
      <c r="C114" s="307" t="str">
        <f t="shared" si="11"/>
        <v>n.m.</v>
      </c>
      <c r="D114" s="60">
        <v>5.3250000000000002</v>
      </c>
      <c r="E114" s="60">
        <v>9.2870000000000008</v>
      </c>
      <c r="F114" s="311" t="str">
        <f t="shared" si="12"/>
        <v>n.m.</v>
      </c>
      <c r="G114" s="60">
        <v>-2.9820000000000002</v>
      </c>
      <c r="H114" s="16">
        <f t="shared" si="13"/>
        <v>-0.76447358028591728</v>
      </c>
      <c r="I114" s="61">
        <v>-12.661</v>
      </c>
      <c r="J114" s="16" t="s">
        <v>14</v>
      </c>
      <c r="K114" s="61">
        <v>17.63</v>
      </c>
    </row>
    <row r="115" spans="1:18" s="4" customFormat="1" ht="20.399999999999999" x14ac:dyDescent="0.2">
      <c r="A115" s="4" t="s">
        <v>99</v>
      </c>
      <c r="B115" s="79">
        <f>B111+B112+B113+B114</f>
        <v>1916.0550000000003</v>
      </c>
      <c r="C115" s="336">
        <f t="shared" si="11"/>
        <v>0.27946832805801525</v>
      </c>
      <c r="D115" s="79">
        <f>D111+D112+D113+D114</f>
        <v>1497.5400000000002</v>
      </c>
      <c r="E115" s="79">
        <f>E111+E112+E113+E114</f>
        <v>1906.0420000000001</v>
      </c>
      <c r="F115" s="5">
        <f t="shared" si="12"/>
        <v>0.13138362913278323</v>
      </c>
      <c r="G115" s="79">
        <v>1684.7</v>
      </c>
      <c r="H115" s="7">
        <f t="shared" si="13"/>
        <v>0.24731058603681452</v>
      </c>
      <c r="I115" s="79">
        <f>I111+I112+I113+I114</f>
        <v>1350.6659999999999</v>
      </c>
      <c r="J115" s="16">
        <f t="shared" si="14"/>
        <v>-0.20013099539324916</v>
      </c>
      <c r="K115" s="79">
        <v>1688.6089999999988</v>
      </c>
      <c r="L115" s="8"/>
      <c r="M115" s="8"/>
      <c r="N115" s="8"/>
      <c r="O115" s="8"/>
      <c r="P115" s="8"/>
      <c r="Q115" s="8"/>
      <c r="R115" s="8"/>
    </row>
    <row r="116" spans="1:18" x14ac:dyDescent="0.2">
      <c r="A116" s="13" t="s">
        <v>100</v>
      </c>
      <c r="B116" s="80">
        <v>13.301</v>
      </c>
      <c r="C116" s="307">
        <f t="shared" si="11"/>
        <v>0.43252557889068388</v>
      </c>
      <c r="D116" s="349">
        <v>9.2850000000000001</v>
      </c>
      <c r="E116" s="80">
        <v>62.314</v>
      </c>
      <c r="F116" s="14">
        <f t="shared" si="12"/>
        <v>-3.9697950377562075E-2</v>
      </c>
      <c r="G116" s="80">
        <v>64.89</v>
      </c>
      <c r="H116" s="16">
        <f t="shared" si="13"/>
        <v>-9.4562350872786652E-2</v>
      </c>
      <c r="I116" s="81">
        <v>71.667000000000002</v>
      </c>
      <c r="J116" s="16">
        <f t="shared" si="14"/>
        <v>0.20073384043159204</v>
      </c>
      <c r="K116" s="82">
        <v>59.686</v>
      </c>
    </row>
    <row r="117" spans="1:18" x14ac:dyDescent="0.2">
      <c r="A117" s="13" t="s">
        <v>101</v>
      </c>
      <c r="B117" s="80">
        <v>11.429</v>
      </c>
      <c r="C117" s="307">
        <f t="shared" si="11"/>
        <v>5.5017077448536789E-2</v>
      </c>
      <c r="D117" s="349">
        <v>10.833</v>
      </c>
      <c r="E117" s="80">
        <v>50.844999999999999</v>
      </c>
      <c r="F117" s="14">
        <f t="shared" si="12"/>
        <v>0.13729393607265084</v>
      </c>
      <c r="G117" s="80">
        <v>44.707000000000001</v>
      </c>
      <c r="H117" s="16">
        <f t="shared" si="13"/>
        <v>-0.233340192749597</v>
      </c>
      <c r="I117" s="81">
        <v>58.314</v>
      </c>
      <c r="J117" s="16">
        <f t="shared" si="14"/>
        <v>-5.7703805445584518E-2</v>
      </c>
      <c r="K117" s="82">
        <v>61.884999999999998</v>
      </c>
    </row>
    <row r="118" spans="1:18" x14ac:dyDescent="0.2">
      <c r="A118" s="13" t="s">
        <v>102</v>
      </c>
      <c r="B118" s="80">
        <v>22.533000000000001</v>
      </c>
      <c r="C118" s="307">
        <f t="shared" si="11"/>
        <v>-0.2399824608742579</v>
      </c>
      <c r="D118" s="349">
        <v>29.648</v>
      </c>
      <c r="E118" s="80">
        <v>90.847999999999999</v>
      </c>
      <c r="F118" s="14">
        <f t="shared" si="12"/>
        <v>0.35729759610356604</v>
      </c>
      <c r="G118" s="80">
        <v>66.933000000000007</v>
      </c>
      <c r="H118" s="16">
        <f t="shared" si="13"/>
        <v>-0.52763957402663386</v>
      </c>
      <c r="I118" s="81">
        <v>141.69900000000001</v>
      </c>
      <c r="J118" s="16">
        <f t="shared" si="14"/>
        <v>0.31384039090968108</v>
      </c>
      <c r="K118" s="82">
        <v>107.851</v>
      </c>
    </row>
    <row r="119" spans="1:18" s="85" customFormat="1" x14ac:dyDescent="0.2">
      <c r="A119" s="4" t="s">
        <v>103</v>
      </c>
      <c r="B119" s="340">
        <f>-B19/B18</f>
        <v>0.15943147342039307</v>
      </c>
      <c r="C119" s="341"/>
      <c r="D119" s="340">
        <f>-D19/D18</f>
        <v>0.16375004470299331</v>
      </c>
      <c r="E119" s="83">
        <f>-E19/E18</f>
        <v>0.4232820575779932</v>
      </c>
      <c r="F119" s="84"/>
      <c r="G119" s="83">
        <f>-G19/G18</f>
        <v>0.32071395347826287</v>
      </c>
      <c r="H119" s="84"/>
      <c r="I119" s="83">
        <f>-I19/I18</f>
        <v>0.2967020324683603</v>
      </c>
      <c r="J119" s="84"/>
      <c r="K119" s="83">
        <v>0.30303003824320229</v>
      </c>
      <c r="L119" s="8"/>
      <c r="M119" s="8"/>
      <c r="N119" s="8"/>
      <c r="O119" s="8"/>
      <c r="P119" s="8"/>
      <c r="Q119" s="8"/>
      <c r="R119" s="8"/>
    </row>
    <row r="120" spans="1:18" x14ac:dyDescent="0.2">
      <c r="B120" s="41"/>
      <c r="E120" s="61">
        <f>E115-E113</f>
        <v>1921.5920000000001</v>
      </c>
      <c r="G120" s="41"/>
      <c r="K120" s="41"/>
    </row>
    <row r="121" spans="1:18" s="4" customFormat="1" x14ac:dyDescent="0.2">
      <c r="B121" s="34"/>
      <c r="C121" s="26"/>
      <c r="D121" s="26"/>
      <c r="E121" s="34"/>
      <c r="F121" s="26"/>
      <c r="G121" s="34"/>
      <c r="H121" s="26"/>
      <c r="I121" s="26"/>
      <c r="J121" s="26"/>
      <c r="K121" s="34"/>
      <c r="L121" s="8"/>
      <c r="M121" s="8"/>
      <c r="N121" s="8"/>
      <c r="O121" s="8"/>
      <c r="P121" s="8"/>
      <c r="Q121" s="8"/>
      <c r="R121" s="8"/>
    </row>
    <row r="122" spans="1:18" s="4" customFormat="1" x14ac:dyDescent="0.2">
      <c r="A122" s="4" t="s">
        <v>104</v>
      </c>
      <c r="B122" s="79">
        <f>-B97-B96-B101</f>
        <v>62.306000000000004</v>
      </c>
      <c r="C122" s="6"/>
      <c r="D122" s="79">
        <f>-D97-D96-D101</f>
        <v>63.583999999999996</v>
      </c>
      <c r="E122" s="79">
        <f>-E97-E96-E101</f>
        <v>426.803</v>
      </c>
      <c r="F122" s="6"/>
      <c r="G122" s="79">
        <f>-G97-G96-G101</f>
        <v>420.82600000000002</v>
      </c>
      <c r="H122" s="6"/>
      <c r="I122" s="79">
        <f>-I97-I96-I101</f>
        <v>520.64499999999998</v>
      </c>
      <c r="J122" s="7">
        <f>(I122-K122)/K122</f>
        <v>-0.30787749719505897</v>
      </c>
      <c r="K122" s="79">
        <v>752.24399999999991</v>
      </c>
      <c r="L122" s="8"/>
      <c r="M122" s="8"/>
      <c r="N122" s="8"/>
      <c r="O122" s="8"/>
      <c r="P122" s="8"/>
      <c r="Q122" s="8"/>
      <c r="R122" s="8"/>
    </row>
    <row r="123" spans="1:18" x14ac:dyDescent="0.2">
      <c r="B123" s="41"/>
      <c r="E123" s="41"/>
      <c r="G123" s="41"/>
      <c r="K123" s="41"/>
    </row>
    <row r="124" spans="1:18" s="4" customFormat="1" x14ac:dyDescent="0.2">
      <c r="A124" s="4" t="s">
        <v>105</v>
      </c>
      <c r="B124" s="34"/>
      <c r="C124" s="26"/>
      <c r="D124" s="26"/>
      <c r="E124" s="99"/>
      <c r="F124" s="100"/>
      <c r="G124" s="34"/>
      <c r="H124" s="26"/>
      <c r="I124" s="26"/>
      <c r="J124" s="26"/>
      <c r="K124" s="26"/>
      <c r="L124" s="8"/>
      <c r="M124" s="8"/>
      <c r="N124" s="8"/>
      <c r="O124" s="8"/>
      <c r="P124" s="8"/>
      <c r="Q124" s="8"/>
      <c r="R124" s="8"/>
    </row>
    <row r="125" spans="1:18" s="4" customFormat="1" x14ac:dyDescent="0.2">
      <c r="A125" s="13" t="s">
        <v>106</v>
      </c>
      <c r="B125" s="86">
        <v>28548</v>
      </c>
      <c r="C125" s="307">
        <f t="shared" ref="C125:C155" si="15">IF((+B125/D125)&lt;0,"n.m.",IF(B125&lt;0,(+B125/D125-1)*-1,(+B125/D125-1)))</f>
        <v>6.9654164637116489E-2</v>
      </c>
      <c r="D125" s="86">
        <v>26689</v>
      </c>
      <c r="E125" s="345">
        <v>27551</v>
      </c>
      <c r="F125" s="14">
        <f>IF((+E125/G125)&lt;0,"n.m.",IF(E125&lt;0,(+E125/G125-1)*-1,(+E125/G125-1)))</f>
        <v>1.5143699336772398E-2</v>
      </c>
      <c r="G125" s="86">
        <v>27140</v>
      </c>
      <c r="H125" s="16"/>
      <c r="I125" s="87"/>
      <c r="J125" s="16"/>
      <c r="K125" s="88"/>
      <c r="L125" s="8"/>
      <c r="M125" s="8"/>
      <c r="N125" s="8"/>
      <c r="O125" s="8"/>
      <c r="P125" s="8"/>
      <c r="Q125" s="8"/>
      <c r="R125" s="8"/>
    </row>
    <row r="126" spans="1:18" s="4" customFormat="1" x14ac:dyDescent="0.2">
      <c r="A126" s="13" t="s">
        <v>107</v>
      </c>
      <c r="B126" s="86">
        <v>8887</v>
      </c>
      <c r="C126" s="307">
        <f t="shared" si="15"/>
        <v>8.0749118326644886E-2</v>
      </c>
      <c r="D126" s="86">
        <v>8223</v>
      </c>
      <c r="E126" s="345">
        <v>9860</v>
      </c>
      <c r="F126" s="14">
        <f t="shared" ref="F126:F152" si="16">IF((+E126/G126)&lt;0,"n.m.",IF(E126&lt;0,(+E126/G126-1)*-1,(+E126/G126-1)))</f>
        <v>1.7019082001031416E-2</v>
      </c>
      <c r="G126" s="86">
        <v>9695</v>
      </c>
      <c r="H126" s="16"/>
      <c r="I126" s="87"/>
      <c r="J126" s="16"/>
      <c r="K126" s="88"/>
      <c r="L126" s="8"/>
      <c r="M126" s="8"/>
      <c r="N126" s="8"/>
      <c r="O126" s="8"/>
      <c r="P126" s="8"/>
      <c r="Q126" s="8"/>
      <c r="R126" s="8"/>
    </row>
    <row r="127" spans="1:18" s="4" customFormat="1" x14ac:dyDescent="0.2">
      <c r="A127" s="23" t="s">
        <v>108</v>
      </c>
      <c r="B127" s="86">
        <v>4207</v>
      </c>
      <c r="C127" s="307">
        <f t="shared" si="15"/>
        <v>-5.1195308976093812E-2</v>
      </c>
      <c r="D127" s="86">
        <v>4434</v>
      </c>
      <c r="E127" s="345">
        <v>4322</v>
      </c>
      <c r="F127" s="14">
        <f t="shared" si="16"/>
        <v>-0.12065106815869786</v>
      </c>
      <c r="G127" s="86">
        <v>4915</v>
      </c>
      <c r="H127" s="16"/>
      <c r="I127" s="87"/>
      <c r="J127" s="16"/>
      <c r="K127" s="88"/>
      <c r="L127" s="8"/>
      <c r="M127" s="8"/>
      <c r="N127" s="8"/>
      <c r="O127" s="8"/>
      <c r="P127" s="8"/>
      <c r="Q127" s="8"/>
      <c r="R127" s="8"/>
    </row>
    <row r="128" spans="1:18" s="4" customFormat="1" x14ac:dyDescent="0.2">
      <c r="A128" s="23" t="s">
        <v>109</v>
      </c>
      <c r="B128" s="86">
        <v>3239</v>
      </c>
      <c r="C128" s="307">
        <f t="shared" si="15"/>
        <v>-7.6593137254902244E-3</v>
      </c>
      <c r="D128" s="86">
        <v>3264</v>
      </c>
      <c r="E128" s="345">
        <v>3653</v>
      </c>
      <c r="F128" s="14">
        <f t="shared" si="16"/>
        <v>-3.7163943068002081E-2</v>
      </c>
      <c r="G128" s="86">
        <v>3794</v>
      </c>
      <c r="H128" s="16"/>
      <c r="I128" s="87"/>
      <c r="J128" s="16"/>
      <c r="K128" s="88"/>
      <c r="L128" s="8"/>
      <c r="M128" s="8"/>
      <c r="N128" s="8"/>
      <c r="O128" s="8"/>
      <c r="P128" s="8"/>
      <c r="Q128" s="8"/>
      <c r="R128" s="8"/>
    </row>
    <row r="129" spans="1:18" x14ac:dyDescent="0.2">
      <c r="A129" s="23" t="s">
        <v>110</v>
      </c>
      <c r="B129" s="86">
        <v>2708</v>
      </c>
      <c r="C129" s="307">
        <f t="shared" si="15"/>
        <v>3.3982436044291742E-2</v>
      </c>
      <c r="D129" s="86">
        <v>2619</v>
      </c>
      <c r="E129" s="345">
        <v>2716</v>
      </c>
      <c r="F129" s="14">
        <f t="shared" si="16"/>
        <v>7.8205637157602315E-2</v>
      </c>
      <c r="G129" s="86">
        <v>2519</v>
      </c>
      <c r="H129" s="16"/>
      <c r="I129" s="87"/>
      <c r="J129" s="16"/>
      <c r="K129" s="88"/>
    </row>
    <row r="130" spans="1:18" x14ac:dyDescent="0.2">
      <c r="A130" s="23" t="s">
        <v>111</v>
      </c>
      <c r="B130" s="86">
        <v>1498</v>
      </c>
      <c r="C130" s="307">
        <f t="shared" si="15"/>
        <v>-0.26748166259168704</v>
      </c>
      <c r="D130" s="86">
        <v>2045</v>
      </c>
      <c r="E130" s="345">
        <v>1972</v>
      </c>
      <c r="F130" s="14">
        <f t="shared" si="16"/>
        <v>-0.23536254362155873</v>
      </c>
      <c r="G130" s="86">
        <v>2579</v>
      </c>
      <c r="H130" s="16"/>
      <c r="I130" s="87"/>
      <c r="J130" s="16"/>
      <c r="K130" s="88"/>
    </row>
    <row r="131" spans="1:18" x14ac:dyDescent="0.2">
      <c r="A131" s="23" t="s">
        <v>112</v>
      </c>
      <c r="B131" s="86">
        <v>1690</v>
      </c>
      <c r="C131" s="307">
        <f t="shared" si="15"/>
        <v>-4.6813310772701677E-2</v>
      </c>
      <c r="D131" s="86">
        <v>1773</v>
      </c>
      <c r="E131" s="345">
        <v>1788</v>
      </c>
      <c r="F131" s="14">
        <f t="shared" si="16"/>
        <v>-2.0273972602739776E-2</v>
      </c>
      <c r="G131" s="86">
        <v>1825</v>
      </c>
      <c r="H131" s="16"/>
      <c r="I131" s="87"/>
      <c r="J131" s="16"/>
      <c r="K131" s="88"/>
    </row>
    <row r="132" spans="1:18" x14ac:dyDescent="0.2">
      <c r="A132" s="23" t="s">
        <v>113</v>
      </c>
      <c r="B132" s="86">
        <v>1230</v>
      </c>
      <c r="C132" s="307">
        <f t="shared" si="15"/>
        <v>-7.3097211755840275E-2</v>
      </c>
      <c r="D132" s="86">
        <v>1327</v>
      </c>
      <c r="E132" s="345">
        <v>1284</v>
      </c>
      <c r="F132" s="14">
        <f t="shared" si="16"/>
        <v>-0.14854111405835546</v>
      </c>
      <c r="G132" s="86">
        <v>1508</v>
      </c>
      <c r="H132" s="16"/>
      <c r="I132" s="87"/>
      <c r="J132" s="16"/>
      <c r="K132" s="88"/>
    </row>
    <row r="133" spans="1:18" x14ac:dyDescent="0.2">
      <c r="A133" s="23" t="s">
        <v>114</v>
      </c>
      <c r="B133" s="86">
        <v>692</v>
      </c>
      <c r="C133" s="307">
        <f t="shared" si="15"/>
        <v>-9.1863517060367439E-2</v>
      </c>
      <c r="D133" s="86">
        <v>762</v>
      </c>
      <c r="E133" s="345">
        <v>741</v>
      </c>
      <c r="F133" s="14">
        <f t="shared" si="16"/>
        <v>-7.7210460772104583E-2</v>
      </c>
      <c r="G133" s="86">
        <v>803</v>
      </c>
      <c r="H133" s="16"/>
      <c r="I133" s="87"/>
      <c r="J133" s="16"/>
      <c r="K133" s="88"/>
    </row>
    <row r="134" spans="1:18" x14ac:dyDescent="0.2">
      <c r="A134" s="23" t="s">
        <v>115</v>
      </c>
      <c r="B134" s="86">
        <v>223</v>
      </c>
      <c r="C134" s="307">
        <f t="shared" si="15"/>
        <v>0.2320441988950277</v>
      </c>
      <c r="D134" s="86">
        <v>181</v>
      </c>
      <c r="E134" s="345">
        <v>187</v>
      </c>
      <c r="F134" s="14">
        <f t="shared" si="16"/>
        <v>1.08108108108107E-2</v>
      </c>
      <c r="G134" s="86">
        <v>185</v>
      </c>
      <c r="H134" s="16"/>
      <c r="I134" s="87"/>
      <c r="J134" s="16"/>
      <c r="K134" s="88"/>
    </row>
    <row r="135" spans="1:18" x14ac:dyDescent="0.2">
      <c r="A135" s="23" t="s">
        <v>116</v>
      </c>
      <c r="B135" s="86">
        <v>669</v>
      </c>
      <c r="C135" s="307">
        <f t="shared" si="15"/>
        <v>3.4003091190108137E-2</v>
      </c>
      <c r="D135" s="86">
        <v>647</v>
      </c>
      <c r="E135" s="345">
        <v>656</v>
      </c>
      <c r="F135" s="14">
        <f t="shared" si="16"/>
        <v>1.8633540372670732E-2</v>
      </c>
      <c r="G135" s="86">
        <v>644</v>
      </c>
      <c r="H135" s="16"/>
      <c r="I135" s="87"/>
      <c r="J135" s="16"/>
      <c r="K135" s="88"/>
    </row>
    <row r="136" spans="1:18" x14ac:dyDescent="0.2">
      <c r="A136" s="23" t="s">
        <v>117</v>
      </c>
      <c r="B136" s="86">
        <v>322</v>
      </c>
      <c r="C136" s="307">
        <f t="shared" si="15"/>
        <v>0.31967213114754101</v>
      </c>
      <c r="D136" s="86">
        <v>244</v>
      </c>
      <c r="E136" s="345">
        <v>299</v>
      </c>
      <c r="F136" s="14">
        <f t="shared" si="16"/>
        <v>0.32888888888888879</v>
      </c>
      <c r="G136" s="86">
        <v>225</v>
      </c>
      <c r="H136" s="16"/>
      <c r="I136" s="87"/>
      <c r="J136" s="16"/>
      <c r="K136" s="88"/>
    </row>
    <row r="137" spans="1:18" x14ac:dyDescent="0.2">
      <c r="A137" s="23" t="s">
        <v>118</v>
      </c>
      <c r="B137" s="86">
        <v>1375</v>
      </c>
      <c r="C137" s="307">
        <f t="shared" si="15"/>
        <v>-0.11003236245954695</v>
      </c>
      <c r="D137" s="86">
        <v>1545</v>
      </c>
      <c r="E137" s="345">
        <v>1523</v>
      </c>
      <c r="F137" s="14">
        <f t="shared" si="16"/>
        <v>-0.11504938988959912</v>
      </c>
      <c r="G137" s="86">
        <v>1721</v>
      </c>
      <c r="H137" s="16"/>
      <c r="I137" s="87"/>
      <c r="J137" s="16"/>
      <c r="K137" s="88"/>
    </row>
    <row r="138" spans="1:18" x14ac:dyDescent="0.2">
      <c r="A138" s="13" t="s">
        <v>119</v>
      </c>
      <c r="B138" s="90">
        <v>726</v>
      </c>
      <c r="C138" s="307">
        <f t="shared" si="15"/>
        <v>-0.10148514851485146</v>
      </c>
      <c r="D138" s="90">
        <v>808</v>
      </c>
      <c r="E138" s="345">
        <v>806</v>
      </c>
      <c r="F138" s="14">
        <f t="shared" si="16"/>
        <v>-0.18668012108980825</v>
      </c>
      <c r="G138" s="90">
        <v>991</v>
      </c>
      <c r="H138" s="16"/>
      <c r="I138" s="91"/>
      <c r="J138" s="16"/>
    </row>
    <row r="139" spans="1:18" x14ac:dyDescent="0.2">
      <c r="A139" s="13" t="s">
        <v>120</v>
      </c>
      <c r="B139" s="86">
        <v>505</v>
      </c>
      <c r="C139" s="307">
        <f t="shared" si="15"/>
        <v>-0.24174174174174179</v>
      </c>
      <c r="D139" s="86">
        <v>666</v>
      </c>
      <c r="E139" s="345">
        <v>602</v>
      </c>
      <c r="F139" s="14">
        <f t="shared" si="16"/>
        <v>-0.17307692307692313</v>
      </c>
      <c r="G139" s="86">
        <v>728</v>
      </c>
      <c r="H139" s="16"/>
      <c r="I139" s="87"/>
      <c r="J139" s="16"/>
      <c r="K139" s="88"/>
    </row>
    <row r="140" spans="1:18" s="4" customFormat="1" x14ac:dyDescent="0.2">
      <c r="A140" s="13" t="s">
        <v>121</v>
      </c>
      <c r="B140" s="86">
        <v>395</v>
      </c>
      <c r="C140" s="307">
        <f t="shared" si="15"/>
        <v>0.26198083067092659</v>
      </c>
      <c r="D140" s="86">
        <v>313</v>
      </c>
      <c r="E140" s="345">
        <v>356</v>
      </c>
      <c r="F140" s="14">
        <f t="shared" si="16"/>
        <v>0.29454545454545444</v>
      </c>
      <c r="G140" s="86">
        <v>275</v>
      </c>
      <c r="H140" s="16"/>
      <c r="I140" s="87"/>
      <c r="J140" s="16"/>
      <c r="K140" s="88"/>
      <c r="L140" s="8"/>
      <c r="M140" s="8"/>
      <c r="N140" s="8"/>
      <c r="O140" s="8"/>
      <c r="P140" s="8"/>
      <c r="Q140" s="8"/>
      <c r="R140" s="8"/>
    </row>
    <row r="141" spans="1:18" x14ac:dyDescent="0.2">
      <c r="A141" s="13" t="s">
        <v>122</v>
      </c>
      <c r="B141" s="86">
        <v>552</v>
      </c>
      <c r="C141" s="307">
        <f t="shared" si="15"/>
        <v>0.2517006802721089</v>
      </c>
      <c r="D141" s="86">
        <v>441</v>
      </c>
      <c r="E141" s="345">
        <v>568</v>
      </c>
      <c r="F141" s="14">
        <f t="shared" si="16"/>
        <v>1.3089430894308944</v>
      </c>
      <c r="G141" s="86">
        <v>246</v>
      </c>
      <c r="H141" s="16"/>
      <c r="I141" s="87"/>
      <c r="J141" s="16"/>
      <c r="K141" s="88"/>
    </row>
    <row r="142" spans="1:18" x14ac:dyDescent="0.2">
      <c r="A142" s="13" t="s">
        <v>123</v>
      </c>
      <c r="B142" s="86">
        <v>914</v>
      </c>
      <c r="C142" s="307">
        <f t="shared" si="15"/>
        <v>-6.1601642710472304E-2</v>
      </c>
      <c r="D142" s="86">
        <v>974</v>
      </c>
      <c r="E142" s="345">
        <v>1004</v>
      </c>
      <c r="F142" s="14">
        <f t="shared" si="16"/>
        <v>0.13063063063063063</v>
      </c>
      <c r="G142" s="86">
        <v>888</v>
      </c>
      <c r="H142" s="16"/>
      <c r="I142" s="87"/>
      <c r="J142" s="16"/>
      <c r="K142" s="88"/>
    </row>
    <row r="143" spans="1:18" x14ac:dyDescent="0.2">
      <c r="A143" s="13" t="s">
        <v>124</v>
      </c>
      <c r="B143" s="86">
        <v>6312</v>
      </c>
      <c r="C143" s="307">
        <f t="shared" si="15"/>
        <v>-3.5304906006419112E-2</v>
      </c>
      <c r="D143" s="86">
        <v>6543</v>
      </c>
      <c r="E143" s="345">
        <v>6732</v>
      </c>
      <c r="F143" s="14">
        <f t="shared" si="16"/>
        <v>4.5828802237066979E-2</v>
      </c>
      <c r="G143" s="86">
        <v>6437</v>
      </c>
      <c r="H143" s="16"/>
      <c r="I143" s="87"/>
      <c r="J143" s="16"/>
      <c r="K143" s="88"/>
    </row>
    <row r="144" spans="1:18" x14ac:dyDescent="0.2">
      <c r="A144" s="13" t="s">
        <v>125</v>
      </c>
      <c r="B144" s="86">
        <v>4012</v>
      </c>
      <c r="C144" s="307">
        <f t="shared" si="15"/>
        <v>0.64628641772671314</v>
      </c>
      <c r="D144" s="86">
        <v>2437</v>
      </c>
      <c r="E144" s="86">
        <v>3123</v>
      </c>
      <c r="F144" s="14">
        <f t="shared" si="16"/>
        <v>0.19243986254295531</v>
      </c>
      <c r="G144" s="86">
        <v>2619</v>
      </c>
      <c r="H144" s="92"/>
      <c r="I144" s="87"/>
      <c r="J144" s="92"/>
      <c r="K144" s="88"/>
    </row>
    <row r="145" spans="1:18" x14ac:dyDescent="0.2">
      <c r="A145" s="13" t="s">
        <v>126</v>
      </c>
      <c r="B145" s="95">
        <v>1658</v>
      </c>
      <c r="C145" s="307">
        <f t="shared" si="15"/>
        <v>-0.38954344624447712</v>
      </c>
      <c r="D145" s="95">
        <v>2716</v>
      </c>
      <c r="E145" s="95">
        <v>2447</v>
      </c>
      <c r="F145" s="14">
        <f t="shared" si="16"/>
        <v>-7.5207860922146597E-2</v>
      </c>
      <c r="G145" s="95">
        <v>2646</v>
      </c>
      <c r="H145" s="16"/>
      <c r="I145" s="96"/>
      <c r="J145" s="16"/>
      <c r="K145" s="95"/>
    </row>
    <row r="146" spans="1:18" x14ac:dyDescent="0.2">
      <c r="A146" s="13" t="s">
        <v>127</v>
      </c>
      <c r="B146" s="95">
        <v>814</v>
      </c>
      <c r="C146" s="307">
        <f t="shared" si="15"/>
        <v>0.19005847953216382</v>
      </c>
      <c r="D146" s="95">
        <v>684</v>
      </c>
      <c r="E146" s="95">
        <v>716</v>
      </c>
      <c r="F146" s="14">
        <f t="shared" si="16"/>
        <v>-1.3947001394699621E-3</v>
      </c>
      <c r="G146" s="95">
        <v>717</v>
      </c>
      <c r="H146" s="16"/>
      <c r="I146" s="96"/>
      <c r="J146" s="16"/>
      <c r="K146" s="95"/>
    </row>
    <row r="147" spans="1:18" x14ac:dyDescent="0.2">
      <c r="A147" s="42" t="s">
        <v>106</v>
      </c>
      <c r="B147" s="97">
        <f>B125</f>
        <v>28548</v>
      </c>
      <c r="C147" s="307">
        <f t="shared" si="15"/>
        <v>6.9654164637116489E-2</v>
      </c>
      <c r="D147" s="97">
        <f>D125</f>
        <v>26689</v>
      </c>
      <c r="E147" s="97">
        <f>E125</f>
        <v>27551</v>
      </c>
      <c r="F147" s="14">
        <f t="shared" si="16"/>
        <v>1.5143699336772398E-2</v>
      </c>
      <c r="G147" s="97">
        <f>G125</f>
        <v>27140</v>
      </c>
      <c r="H147" s="16"/>
      <c r="I147" s="98"/>
      <c r="J147" s="16"/>
      <c r="K147" s="95"/>
    </row>
    <row r="148" spans="1:18" x14ac:dyDescent="0.2">
      <c r="A148" s="42" t="s">
        <v>107</v>
      </c>
      <c r="B148" s="97">
        <f>B126</f>
        <v>8887</v>
      </c>
      <c r="C148" s="307">
        <f t="shared" si="15"/>
        <v>8.0749118326644886E-2</v>
      </c>
      <c r="D148" s="97">
        <f>D126</f>
        <v>8223</v>
      </c>
      <c r="E148" s="97">
        <f>E126</f>
        <v>9860</v>
      </c>
      <c r="F148" s="14">
        <f t="shared" si="16"/>
        <v>1.7019082001031416E-2</v>
      </c>
      <c r="G148" s="97">
        <f>G126</f>
        <v>9695</v>
      </c>
      <c r="H148" s="16"/>
      <c r="I148" s="98"/>
      <c r="J148" s="16"/>
      <c r="K148" s="95"/>
    </row>
    <row r="149" spans="1:18" s="4" customFormat="1" x14ac:dyDescent="0.2">
      <c r="A149" s="42" t="s">
        <v>128</v>
      </c>
      <c r="B149" s="90">
        <f>B127+B128+B129+B130+B131+B132+B133+B134+B135+B136</f>
        <v>16478</v>
      </c>
      <c r="C149" s="307">
        <f t="shared" si="15"/>
        <v>-4.729417206290476E-2</v>
      </c>
      <c r="D149" s="90">
        <f>D127+D128+D129+D130+D131+D132+D133+D134+D135+D136</f>
        <v>17296</v>
      </c>
      <c r="E149" s="90">
        <f>E127+E128+E129+E130+E131+E132+E133+E134+E135+E136</f>
        <v>17618</v>
      </c>
      <c r="F149" s="14">
        <f t="shared" si="16"/>
        <v>-7.2590409011949242E-2</v>
      </c>
      <c r="G149" s="90">
        <f>G127+G128+G129+G130+G131+G132+G133+G134+G135+G136</f>
        <v>18997</v>
      </c>
      <c r="H149" s="16"/>
      <c r="I149" s="91"/>
      <c r="J149" s="16"/>
      <c r="K149" s="33"/>
      <c r="L149" s="8"/>
      <c r="M149" s="8"/>
      <c r="N149" s="8"/>
      <c r="O149" s="8"/>
      <c r="P149" s="8"/>
      <c r="Q149" s="8"/>
      <c r="R149" s="8"/>
    </row>
    <row r="150" spans="1:18" s="4" customFormat="1" x14ac:dyDescent="0.2">
      <c r="A150" s="42" t="s">
        <v>129</v>
      </c>
      <c r="B150" s="90">
        <f>B137+B138+B139+B140+B141+B142</f>
        <v>4467</v>
      </c>
      <c r="C150" s="307">
        <f t="shared" si="15"/>
        <v>-5.8984621866441933E-2</v>
      </c>
      <c r="D150" s="90">
        <f>D137+D138+D139+D140+D141+D142</f>
        <v>4747</v>
      </c>
      <c r="E150" s="90">
        <f>E137+E138+E139+E140+E141+E142</f>
        <v>4859</v>
      </c>
      <c r="F150" s="14">
        <f t="shared" si="16"/>
        <v>2.0622808826562533E-3</v>
      </c>
      <c r="G150" s="90">
        <f>G137+G138+G139+G140+G141+G142</f>
        <v>4849</v>
      </c>
      <c r="H150" s="16"/>
      <c r="I150" s="91"/>
      <c r="J150" s="16"/>
      <c r="K150" s="33"/>
      <c r="L150" s="8"/>
      <c r="M150" s="8"/>
      <c r="N150" s="8"/>
      <c r="O150" s="8"/>
      <c r="P150" s="8"/>
      <c r="Q150" s="8"/>
      <c r="R150" s="8"/>
    </row>
    <row r="151" spans="1:18" x14ac:dyDescent="0.2">
      <c r="A151" s="42" t="s">
        <v>130</v>
      </c>
      <c r="B151" s="90">
        <f>B143+B144+B145+B146</f>
        <v>12796</v>
      </c>
      <c r="C151" s="307">
        <f t="shared" si="15"/>
        <v>3.3602584814216518E-2</v>
      </c>
      <c r="D151" s="90">
        <f>D143+D144+D145+D146</f>
        <v>12380</v>
      </c>
      <c r="E151" s="90">
        <f>E143+E144+E145+E146</f>
        <v>13018</v>
      </c>
      <c r="F151" s="14">
        <f t="shared" si="16"/>
        <v>4.8232546903937523E-2</v>
      </c>
      <c r="G151" s="90">
        <f>G143+G144+G145+G146</f>
        <v>12419</v>
      </c>
      <c r="H151" s="16"/>
      <c r="I151" s="91"/>
      <c r="J151" s="16"/>
      <c r="K151" s="33"/>
    </row>
    <row r="152" spans="1:18" s="4" customFormat="1" x14ac:dyDescent="0.2">
      <c r="A152" s="4" t="s">
        <v>131</v>
      </c>
      <c r="B152" s="99">
        <f>SUM(B147:B151)</f>
        <v>71176</v>
      </c>
      <c r="C152" s="336">
        <f t="shared" si="15"/>
        <v>2.6552246340232122E-2</v>
      </c>
      <c r="D152" s="99">
        <f>SUM(D147:D151)</f>
        <v>69335</v>
      </c>
      <c r="E152" s="99">
        <f>SUM(E147:E151)</f>
        <v>72906</v>
      </c>
      <c r="F152" s="5">
        <f t="shared" si="16"/>
        <v>-2.653898768809837E-3</v>
      </c>
      <c r="G152" s="99">
        <f>SUM(G147:G151)</f>
        <v>73100</v>
      </c>
      <c r="H152" s="7">
        <f>(G152-I152)/I152</f>
        <v>-1.229563572490204E-2</v>
      </c>
      <c r="I152" s="100">
        <v>74010</v>
      </c>
      <c r="J152" s="7">
        <v>-3.715556943251893E-2</v>
      </c>
      <c r="K152" s="100">
        <v>76866</v>
      </c>
      <c r="L152" s="8"/>
      <c r="M152" s="8"/>
      <c r="N152" s="8"/>
      <c r="O152" s="8"/>
      <c r="P152" s="8"/>
      <c r="Q152" s="8"/>
      <c r="R152" s="8"/>
    </row>
    <row r="153" spans="1:18" x14ac:dyDescent="0.2">
      <c r="B153" s="101"/>
      <c r="C153" s="307"/>
      <c r="D153" s="102"/>
      <c r="E153" s="101"/>
      <c r="F153" s="16"/>
      <c r="G153" s="101"/>
      <c r="H153" s="16"/>
      <c r="I153" s="102"/>
      <c r="J153" s="7"/>
      <c r="K153" s="102"/>
    </row>
    <row r="154" spans="1:18" x14ac:dyDescent="0.2">
      <c r="A154" s="13" t="s">
        <v>132</v>
      </c>
      <c r="B154" s="104">
        <v>28098</v>
      </c>
      <c r="C154" s="307">
        <f t="shared" si="15"/>
        <v>2.3830345430695177E-2</v>
      </c>
      <c r="D154" s="104">
        <v>27444</v>
      </c>
      <c r="E154" s="103">
        <v>27887</v>
      </c>
      <c r="F154" s="16">
        <f>(E154-G154)/G154</f>
        <v>-7.2621124203481541E-3</v>
      </c>
      <c r="G154" s="103">
        <v>28091</v>
      </c>
      <c r="H154" s="16">
        <f>(G154-I154)/I154</f>
        <v>-7.2097543735642339E-3</v>
      </c>
      <c r="I154" s="104">
        <v>28295</v>
      </c>
      <c r="J154" s="16">
        <f>(I154-K154)/K154</f>
        <v>-0.11669216120875348</v>
      </c>
      <c r="K154" s="104">
        <v>32033</v>
      </c>
    </row>
    <row r="155" spans="1:18" x14ac:dyDescent="0.2">
      <c r="A155" s="13" t="s">
        <v>133</v>
      </c>
      <c r="B155" s="104">
        <v>43078</v>
      </c>
      <c r="C155" s="307">
        <f t="shared" si="15"/>
        <v>2.8335441980377629E-2</v>
      </c>
      <c r="D155" s="104">
        <v>41891</v>
      </c>
      <c r="E155" s="103">
        <v>45019</v>
      </c>
      <c r="F155" s="16">
        <f>(E155-G155)/G155</f>
        <v>2.2217778666488923E-4</v>
      </c>
      <c r="G155" s="103">
        <v>45009</v>
      </c>
      <c r="H155" s="16">
        <f>(G155-I155)/I155</f>
        <v>-1.5443508695176638E-2</v>
      </c>
      <c r="I155" s="104">
        <v>45715</v>
      </c>
      <c r="J155" s="16">
        <f>(I155-K155)/K155</f>
        <v>1.9673008721254433E-2</v>
      </c>
      <c r="K155" s="104">
        <v>44833</v>
      </c>
    </row>
    <row r="156" spans="1:18" x14ac:dyDescent="0.2">
      <c r="B156" s="105"/>
      <c r="C156" s="106"/>
      <c r="E156" s="105"/>
      <c r="F156" s="106"/>
      <c r="G156" s="105"/>
      <c r="H156" s="106"/>
      <c r="I156" s="106"/>
      <c r="J156" s="16"/>
      <c r="K156" s="106"/>
    </row>
    <row r="157" spans="1:18" s="4" customFormat="1" x14ac:dyDescent="0.2">
      <c r="A157" s="4" t="s">
        <v>4</v>
      </c>
      <c r="B157" s="34"/>
      <c r="C157" s="26"/>
      <c r="D157" s="26"/>
      <c r="E157" s="34"/>
      <c r="F157" s="26"/>
      <c r="G157" s="34"/>
      <c r="H157" s="26"/>
      <c r="I157" s="26"/>
      <c r="J157" s="16"/>
      <c r="K157" s="26"/>
      <c r="L157" s="8"/>
      <c r="M157" s="8"/>
      <c r="N157" s="8"/>
      <c r="O157" s="8"/>
      <c r="P157" s="8"/>
      <c r="Q157" s="8"/>
      <c r="R157" s="8"/>
    </row>
    <row r="158" spans="1:18" s="4" customFormat="1" x14ac:dyDescent="0.2">
      <c r="A158" s="13" t="s">
        <v>106</v>
      </c>
      <c r="B158" s="107">
        <v>1134.68</v>
      </c>
      <c r="C158" s="307">
        <f t="shared" ref="C158:C215" si="17">IF((+B158/D158)&lt;0,"n.m.",IF(B158&lt;0,(+B158/D158-1)*-1,(+B158/D158-1)))</f>
        <v>2.7157185791360394E-2</v>
      </c>
      <c r="D158" s="107">
        <v>1104.68</v>
      </c>
      <c r="E158" s="107">
        <v>6080.29</v>
      </c>
      <c r="F158" s="14">
        <f t="shared" ref="F158:F185" si="18">IF((+E158/G158)&lt;0,"n.m.",IF(E158&lt;0,(+E158/G158-1)*-1,(+E158/G158-1)))</f>
        <v>5.0352317661142676E-2</v>
      </c>
      <c r="G158" s="107">
        <v>5788.81</v>
      </c>
      <c r="H158" s="307"/>
      <c r="I158" s="88"/>
      <c r="J158" s="16"/>
      <c r="K158" s="88"/>
      <c r="L158" s="8"/>
      <c r="M158" s="8"/>
      <c r="N158" s="8"/>
      <c r="O158" s="8"/>
      <c r="P158" s="8"/>
      <c r="Q158" s="8"/>
      <c r="R158" s="8"/>
    </row>
    <row r="159" spans="1:18" s="4" customFormat="1" x14ac:dyDescent="0.2">
      <c r="A159" s="13" t="s">
        <v>107</v>
      </c>
      <c r="B159" s="107">
        <v>322.88</v>
      </c>
      <c r="C159" s="307">
        <f t="shared" si="17"/>
        <v>-4.5862884160756567E-2</v>
      </c>
      <c r="D159" s="107">
        <v>338.40000000000003</v>
      </c>
      <c r="E159" s="107">
        <v>2057.59</v>
      </c>
      <c r="F159" s="14">
        <f t="shared" si="18"/>
        <v>3.8400201867272443E-2</v>
      </c>
      <c r="G159" s="107">
        <v>1981.5</v>
      </c>
      <c r="H159" s="307"/>
      <c r="I159" s="88"/>
      <c r="J159" s="16"/>
      <c r="K159" s="88"/>
      <c r="L159" s="8"/>
      <c r="M159" s="8"/>
      <c r="N159" s="8"/>
      <c r="O159" s="8"/>
      <c r="P159" s="8"/>
      <c r="Q159" s="8"/>
      <c r="R159" s="8"/>
    </row>
    <row r="160" spans="1:18" s="4" customFormat="1" x14ac:dyDescent="0.2">
      <c r="A160" s="23" t="s">
        <v>108</v>
      </c>
      <c r="B160" s="107">
        <v>138.79999999999998</v>
      </c>
      <c r="C160" s="307">
        <f t="shared" si="17"/>
        <v>0.40528500556849245</v>
      </c>
      <c r="D160" s="107">
        <v>98.77</v>
      </c>
      <c r="E160" s="107">
        <v>816.82</v>
      </c>
      <c r="F160" s="14">
        <f t="shared" si="18"/>
        <v>3.7495236885558114E-2</v>
      </c>
      <c r="G160" s="107">
        <v>787.30000000000007</v>
      </c>
      <c r="H160" s="307"/>
      <c r="I160" s="88"/>
      <c r="J160" s="16"/>
      <c r="K160" s="88"/>
      <c r="L160" s="8"/>
      <c r="M160" s="8"/>
      <c r="N160" s="8"/>
      <c r="O160" s="8"/>
      <c r="P160" s="8"/>
      <c r="Q160" s="8"/>
      <c r="R160" s="8"/>
    </row>
    <row r="161" spans="1:18" s="4" customFormat="1" x14ac:dyDescent="0.2">
      <c r="A161" s="23" t="s">
        <v>109</v>
      </c>
      <c r="B161" s="107">
        <v>61.68</v>
      </c>
      <c r="C161" s="307">
        <f t="shared" si="17"/>
        <v>1.2987012987013546E-3</v>
      </c>
      <c r="D161" s="107">
        <v>61.599999999999994</v>
      </c>
      <c r="E161" s="107">
        <v>619.57999999999993</v>
      </c>
      <c r="F161" s="14">
        <f t="shared" si="18"/>
        <v>-3.8904228585610934E-2</v>
      </c>
      <c r="G161" s="107">
        <v>644.65999999999985</v>
      </c>
      <c r="H161" s="307"/>
      <c r="I161" s="88"/>
      <c r="J161" s="16"/>
      <c r="K161" s="88"/>
      <c r="L161" s="8"/>
      <c r="M161" s="8"/>
      <c r="N161" s="8"/>
      <c r="O161" s="8"/>
      <c r="P161" s="8"/>
      <c r="Q161" s="8"/>
      <c r="R161" s="8"/>
    </row>
    <row r="162" spans="1:18" x14ac:dyDescent="0.2">
      <c r="A162" s="23" t="s">
        <v>110</v>
      </c>
      <c r="B162" s="107">
        <v>89.8</v>
      </c>
      <c r="C162" s="307">
        <f t="shared" si="17"/>
        <v>0.27920227920227902</v>
      </c>
      <c r="D162" s="107">
        <v>70.2</v>
      </c>
      <c r="E162" s="107">
        <v>544.28</v>
      </c>
      <c r="F162" s="14">
        <f t="shared" si="18"/>
        <v>9.7471468322780863E-2</v>
      </c>
      <c r="G162" s="107">
        <v>495.94</v>
      </c>
      <c r="H162" s="307"/>
      <c r="I162" s="88"/>
      <c r="J162" s="16"/>
      <c r="K162" s="88"/>
    </row>
    <row r="163" spans="1:18" x14ac:dyDescent="0.2">
      <c r="A163" s="23" t="s">
        <v>111</v>
      </c>
      <c r="B163" s="107">
        <v>27.019999999999996</v>
      </c>
      <c r="C163" s="307">
        <f t="shared" si="17"/>
        <v>-0.42947635135135143</v>
      </c>
      <c r="D163" s="107">
        <v>47.36</v>
      </c>
      <c r="E163" s="107">
        <v>302.07</v>
      </c>
      <c r="F163" s="14">
        <f t="shared" si="18"/>
        <v>-0.46183858898984509</v>
      </c>
      <c r="G163" s="107">
        <v>561.30000000000007</v>
      </c>
      <c r="H163" s="307"/>
      <c r="I163" s="88"/>
      <c r="J163" s="16"/>
      <c r="K163" s="88"/>
    </row>
    <row r="164" spans="1:18" x14ac:dyDescent="0.2">
      <c r="A164" s="23" t="s">
        <v>112</v>
      </c>
      <c r="B164" s="107">
        <v>87.72999999999999</v>
      </c>
      <c r="C164" s="307">
        <f t="shared" si="17"/>
        <v>0.50068422853232963</v>
      </c>
      <c r="D164" s="107">
        <v>58.46</v>
      </c>
      <c r="E164" s="107">
        <v>427.13</v>
      </c>
      <c r="F164" s="14">
        <f t="shared" si="18"/>
        <v>0.25471476411491678</v>
      </c>
      <c r="G164" s="107">
        <v>340.42</v>
      </c>
      <c r="H164" s="307"/>
      <c r="I164" s="88"/>
      <c r="J164" s="16"/>
      <c r="K164" s="88"/>
    </row>
    <row r="165" spans="1:18" x14ac:dyDescent="0.2">
      <c r="A165" s="23" t="s">
        <v>113</v>
      </c>
      <c r="B165" s="107">
        <v>40.660000000000004</v>
      </c>
      <c r="C165" s="307">
        <f t="shared" si="17"/>
        <v>1.1422550052687046</v>
      </c>
      <c r="D165" s="107">
        <v>18.979999999999997</v>
      </c>
      <c r="E165" s="107">
        <v>181.34000000000003</v>
      </c>
      <c r="F165" s="14">
        <f t="shared" si="18"/>
        <v>-0.43653481651803749</v>
      </c>
      <c r="G165" s="107">
        <v>321.83000000000004</v>
      </c>
      <c r="H165" s="307"/>
      <c r="I165" s="88"/>
      <c r="J165" s="16"/>
      <c r="K165" s="88"/>
    </row>
    <row r="166" spans="1:18" x14ac:dyDescent="0.2">
      <c r="A166" s="23" t="s">
        <v>114</v>
      </c>
      <c r="B166" s="107">
        <v>12.189999999999998</v>
      </c>
      <c r="C166" s="307">
        <f t="shared" si="17"/>
        <v>-0.638386235538416</v>
      </c>
      <c r="D166" s="107">
        <v>33.71</v>
      </c>
      <c r="E166" s="107">
        <v>120.74000000000001</v>
      </c>
      <c r="F166" s="14">
        <f t="shared" si="18"/>
        <v>-9.5241663544398669E-2</v>
      </c>
      <c r="G166" s="107">
        <v>133.45000000000002</v>
      </c>
      <c r="H166" s="307"/>
      <c r="I166" s="88"/>
      <c r="J166" s="16"/>
      <c r="K166" s="88"/>
    </row>
    <row r="167" spans="1:18" x14ac:dyDescent="0.2">
      <c r="A167" s="23" t="s">
        <v>115</v>
      </c>
      <c r="B167" s="107">
        <v>22.580000000000002</v>
      </c>
      <c r="C167" s="307">
        <f t="shared" si="17"/>
        <v>1.140284360189574</v>
      </c>
      <c r="D167" s="107">
        <v>10.549999999999999</v>
      </c>
      <c r="E167" s="107">
        <v>68.169999999999987</v>
      </c>
      <c r="F167" s="14">
        <f t="shared" si="18"/>
        <v>1.1424332344213362E-2</v>
      </c>
      <c r="G167" s="107">
        <v>67.400000000000006</v>
      </c>
      <c r="H167" s="307"/>
      <c r="I167" s="88"/>
      <c r="J167" s="16"/>
      <c r="K167" s="88"/>
    </row>
    <row r="168" spans="1:18" x14ac:dyDescent="0.2">
      <c r="A168" s="23" t="s">
        <v>116</v>
      </c>
      <c r="B168" s="107">
        <v>5.49</v>
      </c>
      <c r="C168" s="307">
        <f t="shared" si="17"/>
        <v>-3.3450704225352124E-2</v>
      </c>
      <c r="D168" s="107">
        <v>5.6800000000000006</v>
      </c>
      <c r="E168" s="107">
        <v>37.96</v>
      </c>
      <c r="F168" s="14">
        <f t="shared" si="18"/>
        <v>0.21433141394753696</v>
      </c>
      <c r="G168" s="107">
        <v>31.259999999999998</v>
      </c>
      <c r="H168" s="307"/>
      <c r="I168" s="306"/>
      <c r="J168" s="16"/>
      <c r="K168" s="88"/>
    </row>
    <row r="169" spans="1:18" x14ac:dyDescent="0.2">
      <c r="A169" s="23" t="s">
        <v>117</v>
      </c>
      <c r="B169" s="107">
        <v>4.2</v>
      </c>
      <c r="C169" s="307">
        <f t="shared" si="17"/>
        <v>-0.22365988909426981</v>
      </c>
      <c r="D169" s="107">
        <v>5.41</v>
      </c>
      <c r="E169" s="107">
        <v>39.32</v>
      </c>
      <c r="F169" s="14">
        <f t="shared" si="18"/>
        <v>0.98887202832574572</v>
      </c>
      <c r="G169" s="107">
        <v>19.770000000000003</v>
      </c>
      <c r="H169" s="307"/>
      <c r="I169" s="308"/>
      <c r="J169" s="16"/>
      <c r="K169" s="88"/>
    </row>
    <row r="170" spans="1:18" x14ac:dyDescent="0.2">
      <c r="A170" s="23" t="s">
        <v>118</v>
      </c>
      <c r="B170" s="107">
        <v>66.309999999999988</v>
      </c>
      <c r="C170" s="307">
        <f t="shared" si="17"/>
        <v>-6.1450839328538454E-3</v>
      </c>
      <c r="D170" s="107">
        <v>66.72</v>
      </c>
      <c r="E170" s="107">
        <v>358.65</v>
      </c>
      <c r="F170" s="14">
        <f t="shared" si="18"/>
        <v>-7.138418517943157E-2</v>
      </c>
      <c r="G170" s="107">
        <v>386.22</v>
      </c>
      <c r="H170" s="307"/>
      <c r="J170" s="16"/>
      <c r="K170" s="88"/>
    </row>
    <row r="171" spans="1:18" x14ac:dyDescent="0.2">
      <c r="A171" s="13" t="s">
        <v>119</v>
      </c>
      <c r="B171" s="61">
        <v>67.33</v>
      </c>
      <c r="C171" s="307">
        <f t="shared" si="17"/>
        <v>-0.16804645990362055</v>
      </c>
      <c r="D171" s="61">
        <v>80.930000000000007</v>
      </c>
      <c r="E171" s="61">
        <v>324.07</v>
      </c>
      <c r="F171" s="14">
        <f t="shared" si="18"/>
        <v>-0.18913576540059052</v>
      </c>
      <c r="G171" s="61">
        <v>399.66</v>
      </c>
      <c r="H171" s="307"/>
      <c r="J171" s="16"/>
    </row>
    <row r="172" spans="1:18" x14ac:dyDescent="0.2">
      <c r="A172" s="13" t="s">
        <v>120</v>
      </c>
      <c r="B172" s="107">
        <v>59.259999999999991</v>
      </c>
      <c r="C172" s="307">
        <f t="shared" si="17"/>
        <v>-0.2559949780288765</v>
      </c>
      <c r="D172" s="107">
        <v>79.650000000000006</v>
      </c>
      <c r="E172" s="107">
        <v>270.82</v>
      </c>
      <c r="F172" s="14">
        <f t="shared" si="18"/>
        <v>-0.14085400672546156</v>
      </c>
      <c r="G172" s="107">
        <v>315.21999999999997</v>
      </c>
      <c r="H172" s="307"/>
      <c r="I172" s="309"/>
      <c r="J172" s="16"/>
      <c r="K172" s="88"/>
    </row>
    <row r="173" spans="1:18" s="4" customFormat="1" x14ac:dyDescent="0.2">
      <c r="A173" s="13" t="s">
        <v>121</v>
      </c>
      <c r="B173" s="107">
        <v>48.51</v>
      </c>
      <c r="C173" s="307">
        <f t="shared" si="17"/>
        <v>0.73435824097247027</v>
      </c>
      <c r="D173" s="107">
        <v>27.970000000000002</v>
      </c>
      <c r="E173" s="107">
        <v>179.10000000000002</v>
      </c>
      <c r="F173" s="14">
        <f t="shared" si="18"/>
        <v>6.4044676806083833E-2</v>
      </c>
      <c r="G173" s="107">
        <v>168.32</v>
      </c>
      <c r="H173" s="307"/>
      <c r="I173" s="88"/>
      <c r="J173" s="16"/>
      <c r="K173" s="88"/>
      <c r="L173" s="8"/>
      <c r="M173" s="8"/>
      <c r="N173" s="8"/>
      <c r="O173" s="8"/>
      <c r="P173" s="8"/>
      <c r="Q173" s="8"/>
      <c r="R173" s="8"/>
    </row>
    <row r="174" spans="1:18" x14ac:dyDescent="0.2">
      <c r="A174" s="13" t="s">
        <v>122</v>
      </c>
      <c r="B174" s="107">
        <v>46.129999999999995</v>
      </c>
      <c r="C174" s="307">
        <f t="shared" si="17"/>
        <v>0.15498247371056584</v>
      </c>
      <c r="D174" s="107">
        <v>39.94</v>
      </c>
      <c r="E174" s="107">
        <v>196.76000000000002</v>
      </c>
      <c r="F174" s="14">
        <f t="shared" si="18"/>
        <v>0.29806043013590178</v>
      </c>
      <c r="G174" s="107">
        <v>151.58000000000001</v>
      </c>
      <c r="H174" s="307"/>
      <c r="I174" s="88"/>
      <c r="J174" s="16"/>
      <c r="K174" s="88"/>
    </row>
    <row r="175" spans="1:18" x14ac:dyDescent="0.2">
      <c r="A175" s="13" t="s">
        <v>123</v>
      </c>
      <c r="B175" s="107">
        <v>30.15</v>
      </c>
      <c r="C175" s="307">
        <f t="shared" si="17"/>
        <v>-6.4826302729528607E-2</v>
      </c>
      <c r="D175" s="107">
        <v>32.24</v>
      </c>
      <c r="E175" s="107">
        <v>170.01000000000002</v>
      </c>
      <c r="F175" s="14">
        <f t="shared" si="18"/>
        <v>0.36302413212539086</v>
      </c>
      <c r="G175" s="107">
        <v>124.73</v>
      </c>
      <c r="H175" s="307"/>
      <c r="I175" s="88"/>
      <c r="J175" s="16"/>
      <c r="K175" s="88"/>
    </row>
    <row r="176" spans="1:18" x14ac:dyDescent="0.2">
      <c r="A176" s="13" t="s">
        <v>124</v>
      </c>
      <c r="B176" s="107">
        <v>78.12</v>
      </c>
      <c r="C176" s="307">
        <f t="shared" si="17"/>
        <v>0.20221606648199453</v>
      </c>
      <c r="D176" s="107">
        <v>64.98</v>
      </c>
      <c r="E176" s="107">
        <v>271.63</v>
      </c>
      <c r="F176" s="14">
        <f t="shared" si="18"/>
        <v>-0.15940459243671468</v>
      </c>
      <c r="G176" s="107">
        <v>323.14</v>
      </c>
      <c r="H176" s="307"/>
      <c r="I176" s="88"/>
      <c r="J176" s="16"/>
      <c r="K176" s="88"/>
    </row>
    <row r="177" spans="1:18" x14ac:dyDescent="0.2">
      <c r="A177" s="13" t="s">
        <v>125</v>
      </c>
      <c r="B177" s="107">
        <v>78.89</v>
      </c>
      <c r="C177" s="307">
        <f t="shared" si="17"/>
        <v>0.63740141137401407</v>
      </c>
      <c r="D177" s="107">
        <v>48.18</v>
      </c>
      <c r="E177" s="107">
        <v>254.76</v>
      </c>
      <c r="F177" s="14">
        <f t="shared" si="18"/>
        <v>-2.9818347994973071E-2</v>
      </c>
      <c r="G177" s="107">
        <v>262.58999999999997</v>
      </c>
      <c r="H177" s="307"/>
      <c r="I177" s="88"/>
      <c r="J177" s="92"/>
      <c r="K177" s="88"/>
    </row>
    <row r="178" spans="1:18" x14ac:dyDescent="0.2">
      <c r="A178" s="13" t="s">
        <v>126</v>
      </c>
      <c r="B178" s="108">
        <v>31.04</v>
      </c>
      <c r="C178" s="307">
        <f t="shared" si="17"/>
        <v>-0.10211165750650852</v>
      </c>
      <c r="D178" s="108">
        <v>34.57</v>
      </c>
      <c r="E178" s="108">
        <v>158</v>
      </c>
      <c r="F178" s="14">
        <f t="shared" si="18"/>
        <v>-4.1552926903245302E-2</v>
      </c>
      <c r="G178" s="108">
        <v>164.85</v>
      </c>
      <c r="H178" s="307"/>
      <c r="I178" s="95"/>
      <c r="J178" s="16"/>
      <c r="K178" s="95"/>
    </row>
    <row r="179" spans="1:18" x14ac:dyDescent="0.2">
      <c r="A179" s="13" t="s">
        <v>127</v>
      </c>
      <c r="B179" s="108">
        <v>14.889999999999999</v>
      </c>
      <c r="C179" s="307">
        <f t="shared" si="17"/>
        <v>8.8075880758806679E-3</v>
      </c>
      <c r="D179" s="108">
        <v>14.760000000000002</v>
      </c>
      <c r="E179" s="108">
        <v>86.910000000000011</v>
      </c>
      <c r="F179" s="14">
        <f t="shared" si="18"/>
        <v>-0.15719550038789754</v>
      </c>
      <c r="G179" s="108">
        <v>103.12</v>
      </c>
      <c r="H179" s="307"/>
      <c r="I179" s="95"/>
      <c r="J179" s="16"/>
      <c r="K179" s="95"/>
    </row>
    <row r="180" spans="1:18" x14ac:dyDescent="0.2">
      <c r="A180" s="310" t="s">
        <v>106</v>
      </c>
      <c r="B180" s="109">
        <f>B158</f>
        <v>1134.68</v>
      </c>
      <c r="C180" s="307">
        <f t="shared" si="17"/>
        <v>2.7157185791360394E-2</v>
      </c>
      <c r="D180" s="109">
        <f>D158</f>
        <v>1104.68</v>
      </c>
      <c r="E180" s="109">
        <f>E158</f>
        <v>6080.29</v>
      </c>
      <c r="F180" s="14">
        <f t="shared" si="18"/>
        <v>5.0352317661142676E-2</v>
      </c>
      <c r="G180" s="109">
        <f>G158</f>
        <v>5788.81</v>
      </c>
      <c r="H180" s="39"/>
      <c r="I180" s="95"/>
      <c r="J180" s="16"/>
      <c r="K180" s="95"/>
    </row>
    <row r="181" spans="1:18" x14ac:dyDescent="0.2">
      <c r="A181" s="310" t="s">
        <v>107</v>
      </c>
      <c r="B181" s="109">
        <f>B159</f>
        <v>322.88</v>
      </c>
      <c r="C181" s="307">
        <f t="shared" si="17"/>
        <v>-4.5862884160756567E-2</v>
      </c>
      <c r="D181" s="109">
        <f>D159</f>
        <v>338.40000000000003</v>
      </c>
      <c r="E181" s="109">
        <f>E159</f>
        <v>2057.59</v>
      </c>
      <c r="F181" s="14">
        <f t="shared" si="18"/>
        <v>3.8400201867272443E-2</v>
      </c>
      <c r="G181" s="109">
        <f>G159</f>
        <v>1981.5</v>
      </c>
      <c r="H181" s="39"/>
      <c r="I181" s="95"/>
      <c r="J181" s="16"/>
      <c r="K181" s="95"/>
    </row>
    <row r="182" spans="1:18" s="4" customFormat="1" x14ac:dyDescent="0.2">
      <c r="A182" s="310" t="s">
        <v>128</v>
      </c>
      <c r="B182" s="61">
        <f>B160+B161+B162+B163+B164+B165+B166+B167+B168+B169</f>
        <v>490.15</v>
      </c>
      <c r="C182" s="307">
        <f t="shared" si="17"/>
        <v>0.19339209193611206</v>
      </c>
      <c r="D182" s="61">
        <f>D160+D161+D162+D163+D164+D165+D166+D167+D168+D169</f>
        <v>410.72</v>
      </c>
      <c r="E182" s="61">
        <f>E160+E161+E162+E163+E164+E165+E166+E167+E168+E169</f>
        <v>3157.4100000000003</v>
      </c>
      <c r="F182" s="14">
        <f t="shared" si="18"/>
        <v>-7.2258640801802998E-2</v>
      </c>
      <c r="G182" s="61">
        <f>G160+G161+G162+G163+G164+G165+G166+G167+G168+G169</f>
        <v>3403.3300000000004</v>
      </c>
      <c r="H182" s="39"/>
      <c r="I182" s="33"/>
      <c r="J182" s="16"/>
      <c r="K182" s="33"/>
      <c r="L182" s="8"/>
      <c r="M182" s="8"/>
      <c r="N182" s="8"/>
      <c r="O182" s="8"/>
      <c r="P182" s="8"/>
      <c r="Q182" s="8"/>
      <c r="R182" s="8"/>
    </row>
    <row r="183" spans="1:18" s="4" customFormat="1" x14ac:dyDescent="0.2">
      <c r="A183" s="310" t="s">
        <v>129</v>
      </c>
      <c r="B183" s="61">
        <f>B170+B171+B172+B173+B174+B175</f>
        <v>317.68999999999994</v>
      </c>
      <c r="C183" s="307">
        <f t="shared" si="17"/>
        <v>-2.9806077263704656E-2</v>
      </c>
      <c r="D183" s="61">
        <f>D170+D171+D172+D173+D174+D175</f>
        <v>327.45000000000005</v>
      </c>
      <c r="E183" s="61">
        <f>E170+E171+E172+E173+E174+E175</f>
        <v>1499.4099999999999</v>
      </c>
      <c r="F183" s="14">
        <f t="shared" si="18"/>
        <v>-2.9966423631552885E-2</v>
      </c>
      <c r="G183" s="61">
        <f>G170+G171+G172+G173+G174+G175</f>
        <v>1545.73</v>
      </c>
      <c r="H183" s="39"/>
      <c r="I183" s="33"/>
      <c r="J183" s="16"/>
      <c r="K183" s="33"/>
      <c r="L183" s="8"/>
      <c r="M183" s="8"/>
      <c r="N183" s="8"/>
      <c r="O183" s="8"/>
      <c r="P183" s="8"/>
      <c r="Q183" s="8"/>
      <c r="R183" s="8"/>
    </row>
    <row r="184" spans="1:18" x14ac:dyDescent="0.2">
      <c r="A184" s="310" t="s">
        <v>130</v>
      </c>
      <c r="B184" s="61">
        <f>B176+B177+B178+B179</f>
        <v>202.93999999999997</v>
      </c>
      <c r="C184" s="307">
        <f t="shared" si="17"/>
        <v>0.24893839620899749</v>
      </c>
      <c r="D184" s="61">
        <f>D176+D177+D178+D179</f>
        <v>162.48999999999998</v>
      </c>
      <c r="E184" s="61">
        <f>E176+E177+E178+E179</f>
        <v>771.3</v>
      </c>
      <c r="F184" s="14">
        <f t="shared" si="18"/>
        <v>-9.6521026121588527E-2</v>
      </c>
      <c r="G184" s="61">
        <f>G176+G177+G178+G179</f>
        <v>853.7</v>
      </c>
      <c r="H184" s="39"/>
      <c r="I184" s="33"/>
      <c r="J184" s="16"/>
      <c r="K184" s="33"/>
    </row>
    <row r="185" spans="1:18" s="4" customFormat="1" x14ac:dyDescent="0.2">
      <c r="A185" s="4" t="s">
        <v>134</v>
      </c>
      <c r="B185" s="12">
        <f>SUM(B180:B184)</f>
        <v>2468.34</v>
      </c>
      <c r="C185" s="336">
        <f t="shared" si="17"/>
        <v>5.3162893495012353E-2</v>
      </c>
      <c r="D185" s="12">
        <f>SUM(D180:D184)</f>
        <v>2343.7399999999998</v>
      </c>
      <c r="E185" s="12">
        <f>SUM(E180:E184)</f>
        <v>13566</v>
      </c>
      <c r="F185" s="5">
        <f t="shared" si="18"/>
        <v>-5.208843688274678E-4</v>
      </c>
      <c r="G185" s="12">
        <f>SUM(G180:G184)</f>
        <v>13573.070000000002</v>
      </c>
      <c r="H185" s="7">
        <f>(G185-I185)/I185</f>
        <v>-3.3436115819007919E-2</v>
      </c>
      <c r="I185" s="12">
        <v>14042.600000000002</v>
      </c>
      <c r="J185" s="7">
        <v>-1.9771950704495715E-2</v>
      </c>
      <c r="K185" s="12">
        <v>14325.850000000002</v>
      </c>
      <c r="L185" s="8"/>
      <c r="M185" s="8"/>
      <c r="N185" s="8"/>
      <c r="O185" s="8"/>
      <c r="P185" s="8"/>
      <c r="Q185" s="8"/>
      <c r="R185" s="8"/>
    </row>
    <row r="186" spans="1:18" x14ac:dyDescent="0.2">
      <c r="C186" s="307"/>
      <c r="F186" s="16"/>
      <c r="H186" s="16"/>
      <c r="J186" s="16"/>
    </row>
    <row r="187" spans="1:18" x14ac:dyDescent="0.2">
      <c r="A187" s="12" t="s">
        <v>5</v>
      </c>
      <c r="B187" s="6"/>
      <c r="C187" s="307"/>
      <c r="D187" s="6"/>
      <c r="E187" s="6"/>
      <c r="F187" s="16"/>
      <c r="G187" s="6"/>
      <c r="H187" s="16"/>
      <c r="I187" s="6"/>
      <c r="J187" s="16"/>
      <c r="K187" s="6"/>
    </row>
    <row r="188" spans="1:18" s="4" customFormat="1" x14ac:dyDescent="0.2">
      <c r="A188" s="13" t="s">
        <v>106</v>
      </c>
      <c r="B188" s="107">
        <v>5286.1100000000006</v>
      </c>
      <c r="C188" s="307">
        <f t="shared" si="17"/>
        <v>-2.0838697368396719E-2</v>
      </c>
      <c r="D188" s="107">
        <v>5398.6100000000006</v>
      </c>
      <c r="E188" s="107">
        <v>4937.9799999999996</v>
      </c>
      <c r="F188" s="14">
        <f t="shared" ref="F188:F215" si="19">IF((+E188/G188)&lt;0,"n.m.",IF(E188&lt;0,(+E188/G188-1)*-1,(+E188/G188-1)))</f>
        <v>-2.2642794089122509E-2</v>
      </c>
      <c r="G188" s="107">
        <v>5052.38</v>
      </c>
      <c r="H188" s="16"/>
      <c r="I188" s="88"/>
      <c r="J188" s="16"/>
      <c r="K188" s="88"/>
      <c r="L188" s="8"/>
      <c r="M188" s="8"/>
      <c r="N188" s="8"/>
      <c r="O188" s="8"/>
      <c r="P188" s="8"/>
      <c r="Q188" s="8"/>
      <c r="R188" s="8"/>
    </row>
    <row r="189" spans="1:18" s="4" customFormat="1" x14ac:dyDescent="0.2">
      <c r="A189" s="13" t="s">
        <v>107</v>
      </c>
      <c r="B189" s="107">
        <v>1647.87</v>
      </c>
      <c r="C189" s="307">
        <f t="shared" si="17"/>
        <v>6.8001026430586364E-3</v>
      </c>
      <c r="D189" s="107">
        <v>1636.74</v>
      </c>
      <c r="E189" s="107">
        <v>1541.7000000000003</v>
      </c>
      <c r="F189" s="14">
        <f t="shared" si="19"/>
        <v>2.5543803632009698E-2</v>
      </c>
      <c r="G189" s="107">
        <v>1503.3</v>
      </c>
      <c r="H189" s="16"/>
      <c r="I189" s="308"/>
      <c r="J189" s="16"/>
      <c r="K189" s="88"/>
      <c r="L189" s="8"/>
      <c r="M189" s="8"/>
      <c r="N189" s="8"/>
      <c r="O189" s="8"/>
      <c r="P189" s="8"/>
      <c r="Q189" s="8"/>
      <c r="R189" s="8"/>
    </row>
    <row r="190" spans="1:18" s="4" customFormat="1" x14ac:dyDescent="0.2">
      <c r="A190" s="23" t="s">
        <v>108</v>
      </c>
      <c r="B190" s="107">
        <v>916.64999999999986</v>
      </c>
      <c r="C190" s="307">
        <f t="shared" si="17"/>
        <v>0.35810060004444755</v>
      </c>
      <c r="D190" s="107">
        <v>674.95</v>
      </c>
      <c r="E190" s="107">
        <v>845.12</v>
      </c>
      <c r="F190" s="14">
        <f t="shared" si="19"/>
        <v>0.39783985841644776</v>
      </c>
      <c r="G190" s="107">
        <v>604.58999999999992</v>
      </c>
      <c r="H190" s="16"/>
      <c r="I190" s="88"/>
      <c r="J190" s="16"/>
      <c r="K190" s="88"/>
      <c r="L190" s="8"/>
      <c r="M190" s="8"/>
      <c r="N190" s="8"/>
      <c r="O190" s="8"/>
      <c r="P190" s="8"/>
      <c r="Q190" s="8"/>
      <c r="R190" s="8"/>
    </row>
    <row r="191" spans="1:18" s="4" customFormat="1" x14ac:dyDescent="0.2">
      <c r="A191" s="23" t="s">
        <v>109</v>
      </c>
      <c r="B191" s="107">
        <v>384.71999999999997</v>
      </c>
      <c r="C191" s="307">
        <f t="shared" si="17"/>
        <v>-8.6110649214908519E-2</v>
      </c>
      <c r="D191" s="107">
        <v>420.97</v>
      </c>
      <c r="E191" s="107">
        <v>347.61</v>
      </c>
      <c r="F191" s="14">
        <f t="shared" si="19"/>
        <v>-4.5787696615333995E-2</v>
      </c>
      <c r="G191" s="107">
        <v>364.29</v>
      </c>
      <c r="H191" s="16"/>
      <c r="I191" s="88"/>
      <c r="J191" s="16"/>
      <c r="K191" s="88"/>
      <c r="L191" s="8"/>
      <c r="M191" s="8"/>
      <c r="N191" s="8"/>
      <c r="O191" s="8"/>
      <c r="P191" s="8"/>
      <c r="Q191" s="8"/>
      <c r="R191" s="8"/>
    </row>
    <row r="192" spans="1:18" x14ac:dyDescent="0.2">
      <c r="A192" s="23" t="s">
        <v>110</v>
      </c>
      <c r="B192" s="107">
        <v>513.21</v>
      </c>
      <c r="C192" s="307">
        <f t="shared" si="17"/>
        <v>-0.18443593370095501</v>
      </c>
      <c r="D192" s="107">
        <v>629.27</v>
      </c>
      <c r="E192" s="107">
        <v>507.91</v>
      </c>
      <c r="F192" s="14">
        <f t="shared" si="19"/>
        <v>-0.11357964362379791</v>
      </c>
      <c r="G192" s="107">
        <v>572.99</v>
      </c>
      <c r="H192" s="16"/>
      <c r="I192" s="88"/>
      <c r="J192" s="16"/>
      <c r="K192" s="88"/>
    </row>
    <row r="193" spans="1:18" x14ac:dyDescent="0.2">
      <c r="A193" s="23" t="s">
        <v>111</v>
      </c>
      <c r="B193" s="107">
        <v>641.91999999999996</v>
      </c>
      <c r="C193" s="307">
        <f t="shared" si="17"/>
        <v>0.97277113617505151</v>
      </c>
      <c r="D193" s="107">
        <v>325.39</v>
      </c>
      <c r="E193" s="107">
        <v>723.46</v>
      </c>
      <c r="F193" s="14">
        <f t="shared" si="19"/>
        <v>1.2794757073539609</v>
      </c>
      <c r="G193" s="107">
        <v>317.38</v>
      </c>
      <c r="H193" s="16"/>
      <c r="I193" s="88"/>
      <c r="J193" s="16"/>
      <c r="K193" s="88"/>
    </row>
    <row r="194" spans="1:18" x14ac:dyDescent="0.2">
      <c r="A194" s="23" t="s">
        <v>112</v>
      </c>
      <c r="B194" s="107">
        <v>620.51</v>
      </c>
      <c r="C194" s="307">
        <f t="shared" si="17"/>
        <v>-5.6301613614587853E-2</v>
      </c>
      <c r="D194" s="107">
        <v>657.53</v>
      </c>
      <c r="E194" s="107">
        <v>553.30000000000007</v>
      </c>
      <c r="F194" s="14">
        <f t="shared" si="19"/>
        <v>0.24292389253302193</v>
      </c>
      <c r="G194" s="107">
        <v>445.16</v>
      </c>
      <c r="H194" s="16"/>
      <c r="I194" s="88"/>
      <c r="J194" s="16"/>
      <c r="K194" s="88"/>
    </row>
    <row r="195" spans="1:18" x14ac:dyDescent="0.2">
      <c r="A195" s="23" t="s">
        <v>113</v>
      </c>
      <c r="B195" s="107">
        <v>511.03000000000003</v>
      </c>
      <c r="C195" s="307">
        <f t="shared" si="17"/>
        <v>0.16122068714779147</v>
      </c>
      <c r="D195" s="107">
        <v>440.08</v>
      </c>
      <c r="E195" s="107">
        <v>498.22</v>
      </c>
      <c r="F195" s="14">
        <f t="shared" si="19"/>
        <v>0.61591852620653875</v>
      </c>
      <c r="G195" s="107">
        <v>308.32</v>
      </c>
      <c r="H195" s="16"/>
      <c r="I195" s="88"/>
      <c r="J195" s="16"/>
      <c r="K195" s="88"/>
    </row>
    <row r="196" spans="1:18" x14ac:dyDescent="0.2">
      <c r="A196" s="23" t="s">
        <v>114</v>
      </c>
      <c r="B196" s="107">
        <v>56.82</v>
      </c>
      <c r="C196" s="307">
        <f t="shared" si="17"/>
        <v>-7.0809484873262551E-2</v>
      </c>
      <c r="D196" s="107">
        <v>61.150000000000006</v>
      </c>
      <c r="E196" s="107">
        <v>52.629999999999995</v>
      </c>
      <c r="F196" s="14">
        <f t="shared" si="19"/>
        <v>-0.31265508684863519</v>
      </c>
      <c r="G196" s="107">
        <v>76.569999999999993</v>
      </c>
      <c r="H196" s="16"/>
      <c r="I196" s="88"/>
      <c r="J196" s="16"/>
      <c r="K196" s="88"/>
    </row>
    <row r="197" spans="1:18" x14ac:dyDescent="0.2">
      <c r="A197" s="23" t="s">
        <v>115</v>
      </c>
      <c r="B197" s="107">
        <v>96.85</v>
      </c>
      <c r="C197" s="307">
        <f t="shared" si="17"/>
        <v>-0.36649659863945583</v>
      </c>
      <c r="D197" s="107">
        <v>152.88</v>
      </c>
      <c r="E197" s="107">
        <v>112.89</v>
      </c>
      <c r="F197" s="14">
        <f t="shared" si="19"/>
        <v>-0.24950139609094546</v>
      </c>
      <c r="G197" s="107">
        <v>150.42000000000002</v>
      </c>
      <c r="H197" s="16"/>
      <c r="I197" s="88"/>
      <c r="J197" s="16"/>
      <c r="K197" s="88"/>
    </row>
    <row r="198" spans="1:18" x14ac:dyDescent="0.2">
      <c r="A198" s="23" t="s">
        <v>116</v>
      </c>
      <c r="B198" s="107">
        <v>34.17</v>
      </c>
      <c r="C198" s="307">
        <f t="shared" si="17"/>
        <v>0.53435114503816794</v>
      </c>
      <c r="D198" s="107">
        <v>22.27</v>
      </c>
      <c r="E198" s="107">
        <v>23.97</v>
      </c>
      <c r="F198" s="14">
        <f t="shared" si="19"/>
        <v>0.11957029425502097</v>
      </c>
      <c r="G198" s="107">
        <v>21.41</v>
      </c>
      <c r="H198" s="16"/>
      <c r="I198" s="88"/>
      <c r="J198" s="16"/>
      <c r="K198" s="88"/>
    </row>
    <row r="199" spans="1:18" x14ac:dyDescent="0.2">
      <c r="A199" s="23" t="s">
        <v>117</v>
      </c>
      <c r="B199" s="107">
        <v>15.45</v>
      </c>
      <c r="C199" s="307">
        <f t="shared" si="17"/>
        <v>-0.52578268876611411</v>
      </c>
      <c r="D199" s="107">
        <v>32.58</v>
      </c>
      <c r="E199" s="107">
        <v>14.35</v>
      </c>
      <c r="F199" s="14">
        <f t="shared" si="19"/>
        <v>-0.58894299627613855</v>
      </c>
      <c r="G199" s="107">
        <v>34.909999999999997</v>
      </c>
      <c r="H199" s="16"/>
      <c r="I199" s="88"/>
      <c r="J199" s="16"/>
      <c r="K199" s="88"/>
    </row>
    <row r="200" spans="1:18" x14ac:dyDescent="0.2">
      <c r="A200" s="23" t="s">
        <v>118</v>
      </c>
      <c r="B200" s="107">
        <v>269.5</v>
      </c>
      <c r="C200" s="307">
        <f t="shared" si="17"/>
        <v>-0.12502840816856597</v>
      </c>
      <c r="D200" s="107">
        <v>308.01</v>
      </c>
      <c r="E200" s="107">
        <v>169.15</v>
      </c>
      <c r="F200" s="14">
        <f t="shared" si="19"/>
        <v>-0.22140391254315306</v>
      </c>
      <c r="G200" s="107">
        <v>217.25</v>
      </c>
      <c r="H200" s="16"/>
      <c r="J200" s="16"/>
      <c r="K200" s="88"/>
    </row>
    <row r="201" spans="1:18" x14ac:dyDescent="0.2">
      <c r="A201" s="13" t="s">
        <v>119</v>
      </c>
      <c r="B201" s="61">
        <v>372.01</v>
      </c>
      <c r="C201" s="307">
        <f t="shared" si="17"/>
        <v>0.18425492630439622</v>
      </c>
      <c r="D201" s="61">
        <v>314.13</v>
      </c>
      <c r="E201" s="61">
        <v>398.23</v>
      </c>
      <c r="F201" s="14">
        <f t="shared" si="19"/>
        <v>0.13491407563623925</v>
      </c>
      <c r="G201" s="61">
        <v>350.89000000000004</v>
      </c>
      <c r="H201" s="16"/>
      <c r="J201" s="16"/>
    </row>
    <row r="202" spans="1:18" x14ac:dyDescent="0.2">
      <c r="A202" s="13" t="s">
        <v>120</v>
      </c>
      <c r="B202" s="107">
        <v>295.62</v>
      </c>
      <c r="C202" s="307">
        <f t="shared" si="17"/>
        <v>7.6430105960747285E-2</v>
      </c>
      <c r="D202" s="107">
        <v>274.63</v>
      </c>
      <c r="E202" s="107">
        <v>311.06</v>
      </c>
      <c r="F202" s="14">
        <f t="shared" si="19"/>
        <v>0.15682993045483284</v>
      </c>
      <c r="G202" s="107">
        <v>268.89</v>
      </c>
      <c r="H202" s="16"/>
      <c r="I202" s="88"/>
      <c r="J202" s="16"/>
      <c r="K202" s="88"/>
    </row>
    <row r="203" spans="1:18" s="4" customFormat="1" x14ac:dyDescent="0.2">
      <c r="A203" s="13" t="s">
        <v>121</v>
      </c>
      <c r="B203" s="107">
        <v>1176.1600000000001</v>
      </c>
      <c r="C203" s="307">
        <f t="shared" si="17"/>
        <v>-3.9751806343633955E-2</v>
      </c>
      <c r="D203" s="107">
        <v>1224.8500000000001</v>
      </c>
      <c r="E203" s="107">
        <v>1237</v>
      </c>
      <c r="F203" s="14">
        <f t="shared" si="19"/>
        <v>-1.4907781989615509E-2</v>
      </c>
      <c r="G203" s="107">
        <v>1255.72</v>
      </c>
      <c r="H203" s="16"/>
      <c r="I203" s="88"/>
      <c r="J203" s="16"/>
      <c r="K203" s="88"/>
      <c r="L203" s="8"/>
      <c r="M203" s="8"/>
      <c r="N203" s="8"/>
      <c r="O203" s="8"/>
      <c r="P203" s="8"/>
      <c r="Q203" s="8"/>
      <c r="R203" s="8"/>
    </row>
    <row r="204" spans="1:18" x14ac:dyDescent="0.2">
      <c r="A204" s="13" t="s">
        <v>122</v>
      </c>
      <c r="B204" s="107">
        <v>428.45</v>
      </c>
      <c r="C204" s="307">
        <f t="shared" si="17"/>
        <v>0.65322580645161277</v>
      </c>
      <c r="D204" s="107">
        <v>259.16000000000003</v>
      </c>
      <c r="E204" s="107">
        <v>455.95</v>
      </c>
      <c r="F204" s="14">
        <f t="shared" si="19"/>
        <v>0.61033411033411045</v>
      </c>
      <c r="G204" s="107">
        <v>283.14</v>
      </c>
      <c r="H204" s="16"/>
      <c r="I204" s="88"/>
      <c r="J204" s="16"/>
      <c r="K204" s="88"/>
    </row>
    <row r="205" spans="1:18" x14ac:dyDescent="0.2">
      <c r="A205" s="13" t="s">
        <v>123</v>
      </c>
      <c r="B205" s="107">
        <v>282.45</v>
      </c>
      <c r="C205" s="307">
        <f t="shared" si="17"/>
        <v>0.49223372781065056</v>
      </c>
      <c r="D205" s="107">
        <v>189.28000000000003</v>
      </c>
      <c r="E205" s="107">
        <v>263.02999999999997</v>
      </c>
      <c r="F205" s="14">
        <f t="shared" si="19"/>
        <v>0.52675876480148576</v>
      </c>
      <c r="G205" s="107">
        <v>172.28</v>
      </c>
      <c r="H205" s="16"/>
      <c r="I205" s="88"/>
      <c r="J205" s="16"/>
      <c r="K205" s="88"/>
    </row>
    <row r="206" spans="1:18" x14ac:dyDescent="0.2">
      <c r="A206" s="13" t="s">
        <v>124</v>
      </c>
      <c r="B206" s="107">
        <v>639.29999999999995</v>
      </c>
      <c r="C206" s="307">
        <f t="shared" si="17"/>
        <v>0.24353238669519528</v>
      </c>
      <c r="D206" s="107">
        <v>514.1</v>
      </c>
      <c r="E206" s="107">
        <v>525.16999999999996</v>
      </c>
      <c r="F206" s="14">
        <f t="shared" si="19"/>
        <v>-0.10181289550196693</v>
      </c>
      <c r="G206" s="107">
        <v>584.70000000000005</v>
      </c>
      <c r="H206" s="16"/>
      <c r="I206" s="88"/>
      <c r="J206" s="16"/>
      <c r="K206" s="88"/>
    </row>
    <row r="207" spans="1:18" x14ac:dyDescent="0.2">
      <c r="A207" s="13" t="s">
        <v>125</v>
      </c>
      <c r="B207" s="107">
        <v>589.09999999999991</v>
      </c>
      <c r="C207" s="307">
        <f t="shared" si="17"/>
        <v>-0.14317712424004425</v>
      </c>
      <c r="D207" s="107">
        <v>687.54</v>
      </c>
      <c r="E207" s="107">
        <v>583.40000000000009</v>
      </c>
      <c r="F207" s="14">
        <f t="shared" si="19"/>
        <v>-8.7981490745372426E-2</v>
      </c>
      <c r="G207" s="107">
        <v>639.67999999999995</v>
      </c>
      <c r="H207" s="92"/>
      <c r="I207" s="88"/>
      <c r="J207" s="92"/>
      <c r="K207" s="88"/>
    </row>
    <row r="208" spans="1:18" x14ac:dyDescent="0.2">
      <c r="A208" s="13" t="s">
        <v>126</v>
      </c>
      <c r="B208" s="108">
        <v>100.10000000000001</v>
      </c>
      <c r="C208" s="307">
        <f t="shared" si="17"/>
        <v>-7.8862611576331787E-2</v>
      </c>
      <c r="D208" s="108">
        <v>108.66999999999999</v>
      </c>
      <c r="E208" s="108">
        <v>107.55999999999999</v>
      </c>
      <c r="F208" s="14">
        <f t="shared" si="19"/>
        <v>-0.19545216545740152</v>
      </c>
      <c r="G208" s="108">
        <v>133.69</v>
      </c>
      <c r="H208" s="16"/>
      <c r="I208" s="95"/>
      <c r="J208" s="16"/>
      <c r="K208" s="95"/>
    </row>
    <row r="209" spans="1:18" x14ac:dyDescent="0.2">
      <c r="A209" s="13" t="s">
        <v>127</v>
      </c>
      <c r="B209" s="108">
        <v>250.01999999999998</v>
      </c>
      <c r="C209" s="307">
        <f t="shared" si="17"/>
        <v>0.67697364008317118</v>
      </c>
      <c r="D209" s="108">
        <v>149.09</v>
      </c>
      <c r="E209" s="108">
        <v>193.75</v>
      </c>
      <c r="F209" s="14">
        <f t="shared" si="19"/>
        <v>0.73424633011099161</v>
      </c>
      <c r="G209" s="108">
        <v>111.72000000000001</v>
      </c>
      <c r="H209" s="16"/>
      <c r="I209" s="95"/>
      <c r="J209" s="16"/>
      <c r="K209" s="95"/>
    </row>
    <row r="210" spans="1:18" x14ac:dyDescent="0.2">
      <c r="A210" s="42" t="s">
        <v>106</v>
      </c>
      <c r="B210" s="109">
        <f>B188</f>
        <v>5286.1100000000006</v>
      </c>
      <c r="C210" s="307">
        <f t="shared" si="17"/>
        <v>-2.0838697368396719E-2</v>
      </c>
      <c r="D210" s="109">
        <f>D188</f>
        <v>5398.6100000000006</v>
      </c>
      <c r="E210" s="109">
        <f>E188</f>
        <v>4937.9799999999996</v>
      </c>
      <c r="F210" s="14">
        <f t="shared" si="19"/>
        <v>-2.2642794089122509E-2</v>
      </c>
      <c r="G210" s="109">
        <f>G188</f>
        <v>5052.38</v>
      </c>
      <c r="H210" s="16"/>
      <c r="I210" s="95"/>
      <c r="J210" s="16"/>
      <c r="K210" s="95"/>
    </row>
    <row r="211" spans="1:18" x14ac:dyDescent="0.2">
      <c r="A211" s="42" t="s">
        <v>107</v>
      </c>
      <c r="B211" s="109">
        <f>B189</f>
        <v>1647.87</v>
      </c>
      <c r="C211" s="307">
        <f t="shared" si="17"/>
        <v>6.8001026430586364E-3</v>
      </c>
      <c r="D211" s="109">
        <f>D189</f>
        <v>1636.74</v>
      </c>
      <c r="E211" s="109">
        <f>E189</f>
        <v>1541.7000000000003</v>
      </c>
      <c r="F211" s="14">
        <f t="shared" si="19"/>
        <v>2.5543803632009698E-2</v>
      </c>
      <c r="G211" s="109">
        <f>G189</f>
        <v>1503.3</v>
      </c>
      <c r="H211" s="16"/>
      <c r="I211" s="95"/>
      <c r="J211" s="16"/>
      <c r="K211" s="95"/>
    </row>
    <row r="212" spans="1:18" s="4" customFormat="1" x14ac:dyDescent="0.2">
      <c r="A212" s="42" t="s">
        <v>128</v>
      </c>
      <c r="B212" s="61">
        <f>B190+B191+B192+B193+B194+B195+B196+B197+B198+B199</f>
        <v>3791.3300000000004</v>
      </c>
      <c r="C212" s="307">
        <f t="shared" si="17"/>
        <v>0.10952658271560156</v>
      </c>
      <c r="D212" s="61">
        <f>D190+D191+D192+D193+D194+D195+D196+D197+D198+D199</f>
        <v>3417.0699999999997</v>
      </c>
      <c r="E212" s="61">
        <f>E190+E191+E192+E193+E194+E195+E196+E197+E198+E199</f>
        <v>3679.4600000000005</v>
      </c>
      <c r="F212" s="14">
        <f t="shared" si="19"/>
        <v>0.27051421941685905</v>
      </c>
      <c r="G212" s="61">
        <f>G190+G191+G192+G193+G194+G195+G196+G197+G198+G199</f>
        <v>2896.04</v>
      </c>
      <c r="H212" s="16"/>
      <c r="I212" s="33"/>
      <c r="J212" s="16"/>
      <c r="K212" s="33"/>
      <c r="L212" s="8"/>
      <c r="M212" s="8"/>
      <c r="N212" s="8"/>
      <c r="O212" s="8"/>
      <c r="P212" s="8"/>
      <c r="Q212" s="8"/>
      <c r="R212" s="8"/>
    </row>
    <row r="213" spans="1:18" s="4" customFormat="1" x14ac:dyDescent="0.2">
      <c r="A213" s="42" t="s">
        <v>129</v>
      </c>
      <c r="B213" s="61">
        <f>B200+B201+B202+B203+B204+B205</f>
        <v>2824.1899999999996</v>
      </c>
      <c r="C213" s="307">
        <f t="shared" si="17"/>
        <v>9.8880959977587946E-2</v>
      </c>
      <c r="D213" s="61">
        <f>D200+D201+D202+D203+D204+D205</f>
        <v>2570.06</v>
      </c>
      <c r="E213" s="61">
        <f>E200+E201+E202+E203+E204+E205</f>
        <v>2834.42</v>
      </c>
      <c r="F213" s="14">
        <f t="shared" si="19"/>
        <v>0.11233551921575091</v>
      </c>
      <c r="G213" s="61">
        <f>G200+G201+G202+G203+G204+G205</f>
        <v>2548.17</v>
      </c>
      <c r="H213" s="16"/>
      <c r="I213" s="33"/>
      <c r="J213" s="16"/>
      <c r="K213" s="33"/>
      <c r="L213" s="8"/>
      <c r="M213" s="8"/>
      <c r="N213" s="8"/>
      <c r="O213" s="8"/>
      <c r="P213" s="8"/>
      <c r="Q213" s="8"/>
      <c r="R213" s="8"/>
    </row>
    <row r="214" spans="1:18" x14ac:dyDescent="0.2">
      <c r="A214" s="42" t="s">
        <v>130</v>
      </c>
      <c r="B214" s="61">
        <f>B206+B207+B208+B209</f>
        <v>1578.5199999999998</v>
      </c>
      <c r="C214" s="307">
        <f t="shared" si="17"/>
        <v>8.1622584623817884E-2</v>
      </c>
      <c r="D214" s="61">
        <f>D206+D207+D208+D209</f>
        <v>1459.3999999999999</v>
      </c>
      <c r="E214" s="317">
        <f>E206+E207+E208+E209</f>
        <v>1409.88</v>
      </c>
      <c r="F214" s="14">
        <f t="shared" si="19"/>
        <v>-4.0760925030106421E-2</v>
      </c>
      <c r="G214" s="317">
        <f>G206+G207+G208+G209</f>
        <v>1469.7900000000002</v>
      </c>
      <c r="H214" s="16"/>
      <c r="I214" s="33"/>
      <c r="J214" s="16"/>
      <c r="K214" s="33"/>
    </row>
    <row r="215" spans="1:18" s="4" customFormat="1" x14ac:dyDescent="0.2">
      <c r="A215" s="110" t="s">
        <v>135</v>
      </c>
      <c r="B215" s="111">
        <f>SUM(B210:B214)</f>
        <v>15128.02</v>
      </c>
      <c r="C215" s="336">
        <f t="shared" si="17"/>
        <v>4.4617135344306114E-2</v>
      </c>
      <c r="D215" s="111">
        <f>SUM(D210:D214)</f>
        <v>14481.88</v>
      </c>
      <c r="E215" s="111">
        <f>SUM(E210:E214)</f>
        <v>14403.440000000002</v>
      </c>
      <c r="F215" s="320">
        <f t="shared" si="19"/>
        <v>6.9323101959363642E-2</v>
      </c>
      <c r="G215" s="111">
        <f>SUM(G210:G214)</f>
        <v>13469.680000000002</v>
      </c>
      <c r="H215" s="7">
        <f>(G215-I215)/I215</f>
        <v>2.0224712292826012E-2</v>
      </c>
      <c r="I215" s="111">
        <v>13202.66</v>
      </c>
      <c r="J215" s="7">
        <v>-1.1332933952373831E-2</v>
      </c>
      <c r="K215" s="111">
        <v>13354</v>
      </c>
      <c r="L215" s="8"/>
      <c r="M215" s="8"/>
      <c r="N215" s="8"/>
      <c r="O215" s="8"/>
      <c r="P215" s="8"/>
      <c r="Q215" s="8"/>
      <c r="R215" s="8"/>
    </row>
    <row r="216" spans="1:18" s="19" customFormat="1" x14ac:dyDescent="0.2">
      <c r="B216" s="112"/>
      <c r="C216" s="112"/>
      <c r="D216" s="112"/>
      <c r="E216" s="318"/>
      <c r="F216" s="319"/>
      <c r="G216" s="318"/>
      <c r="H216" s="112"/>
      <c r="I216" s="112"/>
      <c r="J216" s="112"/>
      <c r="K216" s="112"/>
    </row>
    <row r="217" spans="1:18" s="19" customFormat="1" x14ac:dyDescent="0.2">
      <c r="B217" s="112"/>
      <c r="C217" s="112"/>
      <c r="D217" s="112"/>
      <c r="E217" s="112"/>
      <c r="F217" s="112"/>
      <c r="G217" s="112"/>
      <c r="H217" s="112"/>
      <c r="I217" s="112"/>
      <c r="J217" s="112"/>
      <c r="K217" s="112"/>
    </row>
    <row r="218" spans="1:18" s="19" customFormat="1" x14ac:dyDescent="0.2">
      <c r="B218" s="112"/>
      <c r="C218" s="112"/>
      <c r="D218" s="112"/>
      <c r="E218" s="112"/>
      <c r="F218" s="112"/>
      <c r="G218" s="112"/>
      <c r="H218" s="112"/>
      <c r="I218" s="112"/>
      <c r="J218" s="112"/>
      <c r="K218" s="112"/>
    </row>
    <row r="219" spans="1:18" s="19" customFormat="1" x14ac:dyDescent="0.2">
      <c r="B219" s="112"/>
      <c r="C219" s="112"/>
      <c r="D219" s="112"/>
      <c r="E219" s="112"/>
      <c r="F219" s="112"/>
      <c r="G219" s="112"/>
      <c r="H219" s="112"/>
      <c r="I219" s="112"/>
      <c r="J219" s="112"/>
      <c r="K219" s="112"/>
    </row>
    <row r="220" spans="1:18" s="19" customFormat="1" x14ac:dyDescent="0.2">
      <c r="B220" s="112"/>
      <c r="C220" s="112"/>
      <c r="D220" s="112"/>
      <c r="E220" s="112"/>
      <c r="F220" s="112"/>
      <c r="G220" s="112"/>
      <c r="H220" s="112"/>
      <c r="I220" s="112"/>
      <c r="J220" s="112"/>
      <c r="K220" s="112"/>
    </row>
    <row r="221" spans="1:18" s="19" customFormat="1" x14ac:dyDescent="0.2">
      <c r="B221" s="112"/>
      <c r="C221" s="112"/>
      <c r="D221" s="112"/>
      <c r="E221" s="112"/>
      <c r="F221" s="112"/>
      <c r="G221" s="112"/>
      <c r="H221" s="112"/>
      <c r="I221" s="112"/>
      <c r="J221" s="112"/>
      <c r="K221" s="112"/>
    </row>
    <row r="222" spans="1:18" s="19" customFormat="1" x14ac:dyDescent="0.2">
      <c r="B222" s="112"/>
      <c r="C222" s="112"/>
      <c r="D222" s="112"/>
      <c r="E222" s="112"/>
      <c r="F222" s="112"/>
      <c r="G222" s="112"/>
      <c r="H222" s="112"/>
      <c r="I222" s="112"/>
      <c r="J222" s="112"/>
      <c r="K222" s="112"/>
    </row>
    <row r="223" spans="1:18" s="19" customFormat="1" x14ac:dyDescent="0.2">
      <c r="B223" s="112"/>
      <c r="C223" s="112"/>
      <c r="D223" s="112"/>
      <c r="E223" s="112"/>
      <c r="F223" s="112"/>
      <c r="G223" s="112"/>
      <c r="H223" s="112"/>
      <c r="I223" s="112"/>
      <c r="J223" s="112"/>
      <c r="K223" s="112"/>
    </row>
    <row r="224" spans="1:18" s="19" customFormat="1" x14ac:dyDescent="0.2">
      <c r="B224" s="112"/>
      <c r="C224" s="112"/>
      <c r="D224" s="112"/>
      <c r="E224" s="112"/>
      <c r="F224" s="112"/>
      <c r="G224" s="112"/>
      <c r="H224" s="112"/>
      <c r="I224" s="112"/>
      <c r="J224" s="112"/>
      <c r="K224" s="112"/>
    </row>
    <row r="225" spans="2:11" s="19" customFormat="1" x14ac:dyDescent="0.2">
      <c r="B225" s="112"/>
      <c r="C225" s="112"/>
      <c r="D225" s="112"/>
      <c r="E225" s="112"/>
      <c r="F225" s="112"/>
      <c r="G225" s="112"/>
      <c r="H225" s="112"/>
      <c r="I225" s="112"/>
      <c r="J225" s="112"/>
      <c r="K225" s="112"/>
    </row>
    <row r="226" spans="2:11" s="19" customFormat="1" x14ac:dyDescent="0.2">
      <c r="B226" s="112"/>
      <c r="C226" s="112"/>
      <c r="D226" s="112"/>
      <c r="E226" s="112"/>
      <c r="F226" s="112"/>
      <c r="G226" s="112"/>
      <c r="H226" s="112"/>
      <c r="I226" s="112"/>
      <c r="J226" s="112"/>
      <c r="K226" s="112"/>
    </row>
    <row r="227" spans="2:11" s="19" customFormat="1" x14ac:dyDescent="0.2">
      <c r="B227" s="112"/>
      <c r="C227" s="112"/>
      <c r="D227" s="112"/>
      <c r="E227" s="112"/>
      <c r="F227" s="112"/>
      <c r="G227" s="112"/>
      <c r="H227" s="112"/>
      <c r="I227" s="112"/>
      <c r="J227" s="112"/>
      <c r="K227" s="112"/>
    </row>
    <row r="228" spans="2:11" s="19" customFormat="1" x14ac:dyDescent="0.2">
      <c r="B228" s="112"/>
      <c r="C228" s="112"/>
      <c r="D228" s="112"/>
      <c r="E228" s="112"/>
      <c r="F228" s="112"/>
      <c r="G228" s="112"/>
      <c r="H228" s="112"/>
      <c r="I228" s="112"/>
      <c r="J228" s="112"/>
      <c r="K228" s="112"/>
    </row>
    <row r="229" spans="2:11" s="19" customFormat="1" x14ac:dyDescent="0.2">
      <c r="B229" s="112"/>
      <c r="C229" s="112"/>
      <c r="D229" s="112"/>
      <c r="E229" s="112"/>
      <c r="F229" s="112"/>
      <c r="G229" s="112"/>
      <c r="H229" s="112"/>
      <c r="I229" s="112"/>
      <c r="J229" s="112"/>
      <c r="K229" s="112"/>
    </row>
    <row r="230" spans="2:11" s="19" customFormat="1" x14ac:dyDescent="0.2">
      <c r="B230" s="112"/>
      <c r="C230" s="112"/>
      <c r="D230" s="112"/>
      <c r="E230" s="112"/>
      <c r="F230" s="112"/>
      <c r="G230" s="112"/>
      <c r="H230" s="112"/>
      <c r="I230" s="112"/>
      <c r="J230" s="112"/>
      <c r="K230" s="112"/>
    </row>
    <row r="231" spans="2:11" s="19" customFormat="1" x14ac:dyDescent="0.2">
      <c r="B231" s="112"/>
      <c r="C231" s="112"/>
      <c r="D231" s="112"/>
      <c r="E231" s="112"/>
      <c r="F231" s="112"/>
      <c r="G231" s="112"/>
      <c r="H231" s="112"/>
      <c r="I231" s="112"/>
      <c r="J231" s="112"/>
      <c r="K231" s="112"/>
    </row>
    <row r="232" spans="2:11" s="19" customFormat="1" x14ac:dyDescent="0.2">
      <c r="B232" s="112"/>
      <c r="C232" s="112"/>
      <c r="D232" s="112"/>
      <c r="E232" s="112"/>
      <c r="F232" s="112"/>
      <c r="G232" s="112"/>
      <c r="H232" s="112"/>
      <c r="I232" s="112"/>
      <c r="J232" s="112"/>
      <c r="K232" s="112"/>
    </row>
    <row r="233" spans="2:11" s="19" customFormat="1" x14ac:dyDescent="0.2">
      <c r="B233" s="112"/>
      <c r="C233" s="112"/>
      <c r="D233" s="112"/>
      <c r="E233" s="112"/>
      <c r="F233" s="112"/>
      <c r="G233" s="112"/>
      <c r="H233" s="112"/>
      <c r="I233" s="112"/>
      <c r="J233" s="112"/>
      <c r="K233" s="112"/>
    </row>
    <row r="234" spans="2:11" s="19" customFormat="1" x14ac:dyDescent="0.2">
      <c r="B234" s="112"/>
      <c r="C234" s="112"/>
      <c r="D234" s="112"/>
      <c r="E234" s="112"/>
      <c r="F234" s="112"/>
      <c r="G234" s="112"/>
      <c r="H234" s="112"/>
      <c r="I234" s="112"/>
      <c r="J234" s="112"/>
      <c r="K234" s="112"/>
    </row>
    <row r="235" spans="2:11" s="19" customFormat="1" x14ac:dyDescent="0.2">
      <c r="B235" s="112"/>
      <c r="C235" s="112"/>
      <c r="D235" s="112"/>
      <c r="E235" s="112"/>
      <c r="F235" s="112"/>
      <c r="G235" s="112"/>
      <c r="H235" s="112"/>
      <c r="I235" s="112"/>
      <c r="J235" s="112"/>
      <c r="K235" s="112"/>
    </row>
    <row r="236" spans="2:11" s="19" customFormat="1" x14ac:dyDescent="0.2">
      <c r="B236" s="112"/>
      <c r="C236" s="112"/>
      <c r="D236" s="112"/>
      <c r="E236" s="112"/>
      <c r="F236" s="112"/>
      <c r="G236" s="112"/>
      <c r="H236" s="112"/>
      <c r="I236" s="112"/>
      <c r="J236" s="112"/>
      <c r="K236" s="112"/>
    </row>
    <row r="237" spans="2:11" s="19" customFormat="1" x14ac:dyDescent="0.2">
      <c r="B237" s="112"/>
      <c r="C237" s="112"/>
      <c r="D237" s="112"/>
      <c r="E237" s="112"/>
      <c r="F237" s="112"/>
      <c r="G237" s="112"/>
      <c r="H237" s="112"/>
      <c r="I237" s="112"/>
      <c r="J237" s="112"/>
      <c r="K237" s="112"/>
    </row>
    <row r="238" spans="2:11" s="19" customFormat="1" x14ac:dyDescent="0.2">
      <c r="B238" s="112"/>
      <c r="C238" s="112"/>
      <c r="D238" s="112"/>
      <c r="E238" s="112"/>
      <c r="F238" s="112"/>
      <c r="G238" s="112"/>
      <c r="H238" s="112"/>
      <c r="I238" s="112"/>
      <c r="J238" s="112"/>
      <c r="K238" s="112"/>
    </row>
    <row r="239" spans="2:11" s="19" customFormat="1" x14ac:dyDescent="0.2">
      <c r="B239" s="112"/>
      <c r="C239" s="112"/>
      <c r="D239" s="112"/>
      <c r="E239" s="112"/>
      <c r="F239" s="112"/>
      <c r="G239" s="112"/>
      <c r="H239" s="112"/>
      <c r="I239" s="112"/>
      <c r="J239" s="112"/>
      <c r="K239" s="112"/>
    </row>
    <row r="240" spans="2:11" s="19" customFormat="1" x14ac:dyDescent="0.2">
      <c r="B240" s="112"/>
      <c r="C240" s="112"/>
      <c r="D240" s="112"/>
      <c r="E240" s="112"/>
      <c r="F240" s="112"/>
      <c r="G240" s="112"/>
      <c r="H240" s="112"/>
      <c r="I240" s="112"/>
      <c r="J240" s="112"/>
      <c r="K240" s="112"/>
    </row>
    <row r="241" spans="2:11" s="19" customFormat="1" x14ac:dyDescent="0.2">
      <c r="B241" s="112"/>
      <c r="C241" s="112"/>
      <c r="D241" s="112"/>
      <c r="E241" s="112"/>
      <c r="F241" s="112"/>
      <c r="G241" s="112"/>
      <c r="H241" s="112"/>
      <c r="I241" s="112"/>
      <c r="J241" s="112"/>
      <c r="K241" s="112"/>
    </row>
    <row r="242" spans="2:11" s="19" customFormat="1" x14ac:dyDescent="0.2">
      <c r="B242" s="112"/>
      <c r="C242" s="112"/>
      <c r="D242" s="112"/>
      <c r="E242" s="112"/>
      <c r="F242" s="112"/>
      <c r="G242" s="112"/>
      <c r="H242" s="112"/>
      <c r="I242" s="112"/>
      <c r="J242" s="112"/>
      <c r="K242" s="112"/>
    </row>
    <row r="243" spans="2:11" s="19" customFormat="1" x14ac:dyDescent="0.2">
      <c r="B243" s="112"/>
      <c r="C243" s="112"/>
      <c r="D243" s="112"/>
      <c r="E243" s="112"/>
      <c r="F243" s="112"/>
      <c r="G243" s="112"/>
      <c r="H243" s="112"/>
      <c r="I243" s="112"/>
      <c r="J243" s="112"/>
      <c r="K243" s="112"/>
    </row>
    <row r="244" spans="2:11" s="19" customFormat="1" x14ac:dyDescent="0.2">
      <c r="B244" s="112"/>
      <c r="C244" s="112"/>
      <c r="D244" s="112"/>
      <c r="E244" s="112"/>
      <c r="F244" s="112"/>
      <c r="G244" s="112"/>
      <c r="H244" s="112"/>
      <c r="I244" s="112"/>
      <c r="J244" s="112"/>
      <c r="K244" s="112"/>
    </row>
    <row r="245" spans="2:11" s="19" customFormat="1" x14ac:dyDescent="0.2">
      <c r="B245" s="112"/>
      <c r="C245" s="112"/>
      <c r="D245" s="112"/>
      <c r="E245" s="112"/>
      <c r="F245" s="112"/>
      <c r="G245" s="112"/>
      <c r="H245" s="112"/>
      <c r="I245" s="112"/>
      <c r="J245" s="112"/>
      <c r="K245" s="112"/>
    </row>
    <row r="246" spans="2:11" s="19" customFormat="1" x14ac:dyDescent="0.2">
      <c r="B246" s="112"/>
      <c r="C246" s="112"/>
      <c r="D246" s="112"/>
      <c r="E246" s="112"/>
      <c r="F246" s="112"/>
      <c r="G246" s="112"/>
      <c r="H246" s="112"/>
      <c r="I246" s="112"/>
      <c r="J246" s="112"/>
      <c r="K246" s="112"/>
    </row>
    <row r="247" spans="2:11" s="19" customFormat="1" x14ac:dyDescent="0.2">
      <c r="B247" s="112"/>
      <c r="C247" s="112"/>
      <c r="D247" s="112"/>
      <c r="E247" s="112"/>
      <c r="F247" s="112"/>
      <c r="G247" s="112"/>
      <c r="H247" s="112"/>
      <c r="I247" s="112"/>
      <c r="J247" s="112"/>
      <c r="K247" s="112"/>
    </row>
    <row r="248" spans="2:11" s="19" customFormat="1" x14ac:dyDescent="0.2">
      <c r="B248" s="112"/>
      <c r="C248" s="112"/>
      <c r="D248" s="112"/>
      <c r="E248" s="112"/>
      <c r="F248" s="112"/>
      <c r="G248" s="112"/>
      <c r="H248" s="112"/>
      <c r="I248" s="112"/>
      <c r="J248" s="112"/>
      <c r="K248" s="112"/>
    </row>
    <row r="249" spans="2:11" s="19" customFormat="1" x14ac:dyDescent="0.2">
      <c r="B249" s="112"/>
      <c r="C249" s="112"/>
      <c r="D249" s="112"/>
      <c r="E249" s="112"/>
      <c r="F249" s="112"/>
      <c r="G249" s="112"/>
      <c r="H249" s="112"/>
      <c r="I249" s="112"/>
      <c r="J249" s="112"/>
      <c r="K249" s="112"/>
    </row>
    <row r="250" spans="2:11" s="19" customFormat="1" x14ac:dyDescent="0.2">
      <c r="B250" s="112"/>
      <c r="C250" s="112"/>
      <c r="D250" s="112"/>
      <c r="E250" s="112"/>
      <c r="F250" s="112"/>
      <c r="G250" s="112"/>
      <c r="H250" s="112"/>
      <c r="I250" s="112"/>
      <c r="J250" s="112"/>
      <c r="K250" s="112"/>
    </row>
    <row r="251" spans="2:11" s="19" customFormat="1" x14ac:dyDescent="0.2">
      <c r="B251" s="112"/>
      <c r="C251" s="112"/>
      <c r="D251" s="112"/>
      <c r="E251" s="112"/>
      <c r="F251" s="112"/>
      <c r="G251" s="112"/>
      <c r="H251" s="112"/>
      <c r="I251" s="112"/>
      <c r="J251" s="112"/>
      <c r="K251" s="112"/>
    </row>
    <row r="252" spans="2:11" s="19" customFormat="1" x14ac:dyDescent="0.2">
      <c r="B252" s="112"/>
      <c r="C252" s="112"/>
      <c r="D252" s="112"/>
      <c r="E252" s="112"/>
      <c r="F252" s="112"/>
      <c r="G252" s="112"/>
      <c r="H252" s="112"/>
      <c r="I252" s="112"/>
      <c r="J252" s="112"/>
      <c r="K252" s="112"/>
    </row>
    <row r="253" spans="2:11" s="19" customFormat="1" x14ac:dyDescent="0.2">
      <c r="B253" s="112"/>
      <c r="C253" s="112"/>
      <c r="D253" s="112"/>
      <c r="E253" s="112"/>
      <c r="F253" s="112"/>
      <c r="G253" s="112"/>
      <c r="H253" s="112"/>
      <c r="I253" s="112"/>
      <c r="J253" s="112"/>
      <c r="K253" s="112"/>
    </row>
    <row r="254" spans="2:11" s="19" customFormat="1" x14ac:dyDescent="0.2">
      <c r="B254" s="112"/>
      <c r="C254" s="112"/>
      <c r="D254" s="112"/>
      <c r="E254" s="112"/>
      <c r="F254" s="112"/>
      <c r="G254" s="112"/>
      <c r="H254" s="112"/>
      <c r="I254" s="112"/>
      <c r="J254" s="112"/>
      <c r="K254" s="112"/>
    </row>
    <row r="255" spans="2:11" s="19" customFormat="1" x14ac:dyDescent="0.2">
      <c r="B255" s="112"/>
      <c r="C255" s="112"/>
      <c r="D255" s="112"/>
      <c r="E255" s="112"/>
      <c r="F255" s="112"/>
      <c r="G255" s="112"/>
      <c r="H255" s="112"/>
      <c r="I255" s="112"/>
      <c r="J255" s="112"/>
      <c r="K255" s="112"/>
    </row>
    <row r="256" spans="2:11" s="19" customFormat="1" x14ac:dyDescent="0.2">
      <c r="B256" s="112"/>
      <c r="C256" s="112"/>
      <c r="D256" s="112"/>
      <c r="E256" s="112"/>
      <c r="F256" s="112"/>
      <c r="G256" s="112"/>
      <c r="H256" s="112"/>
      <c r="I256" s="112"/>
      <c r="J256" s="112"/>
      <c r="K256" s="112"/>
    </row>
    <row r="257" spans="2:11" s="19" customFormat="1" x14ac:dyDescent="0.2">
      <c r="B257" s="112"/>
      <c r="C257" s="112"/>
      <c r="D257" s="112"/>
      <c r="E257" s="112"/>
      <c r="F257" s="112"/>
      <c r="G257" s="112"/>
      <c r="H257" s="112"/>
      <c r="I257" s="112"/>
      <c r="J257" s="112"/>
      <c r="K257" s="112"/>
    </row>
    <row r="258" spans="2:11" s="19" customFormat="1" x14ac:dyDescent="0.2">
      <c r="B258" s="112"/>
      <c r="C258" s="112"/>
      <c r="D258" s="112"/>
      <c r="E258" s="112"/>
      <c r="F258" s="112"/>
      <c r="G258" s="112"/>
      <c r="H258" s="112"/>
      <c r="I258" s="112"/>
      <c r="J258" s="112"/>
      <c r="K258" s="112"/>
    </row>
    <row r="259" spans="2:11" s="19" customFormat="1" x14ac:dyDescent="0.2">
      <c r="B259" s="112"/>
      <c r="C259" s="112"/>
      <c r="D259" s="112"/>
      <c r="E259" s="112"/>
      <c r="F259" s="112"/>
      <c r="G259" s="112"/>
      <c r="H259" s="112"/>
      <c r="I259" s="112"/>
      <c r="J259" s="112"/>
      <c r="K259" s="112"/>
    </row>
    <row r="260" spans="2:11" s="19" customFormat="1" x14ac:dyDescent="0.2">
      <c r="B260" s="112"/>
      <c r="C260" s="112"/>
      <c r="D260" s="112"/>
      <c r="E260" s="112"/>
      <c r="F260" s="112"/>
      <c r="G260" s="112"/>
      <c r="H260" s="112"/>
      <c r="I260" s="112"/>
      <c r="J260" s="112"/>
      <c r="K260" s="112"/>
    </row>
    <row r="261" spans="2:11" s="19" customFormat="1" x14ac:dyDescent="0.2">
      <c r="B261" s="112"/>
      <c r="C261" s="112"/>
      <c r="D261" s="112"/>
      <c r="E261" s="112"/>
      <c r="F261" s="112"/>
      <c r="G261" s="112"/>
      <c r="H261" s="112"/>
      <c r="I261" s="112"/>
      <c r="J261" s="112"/>
      <c r="K261" s="112"/>
    </row>
    <row r="262" spans="2:11" s="19" customFormat="1" x14ac:dyDescent="0.2">
      <c r="B262" s="112"/>
      <c r="C262" s="112"/>
      <c r="D262" s="112"/>
      <c r="E262" s="112"/>
      <c r="F262" s="112"/>
      <c r="G262" s="112"/>
      <c r="H262" s="112"/>
      <c r="I262" s="112"/>
      <c r="J262" s="112"/>
      <c r="K262" s="112"/>
    </row>
    <row r="263" spans="2:11" s="19" customFormat="1" x14ac:dyDescent="0.2">
      <c r="B263" s="112"/>
      <c r="C263" s="112"/>
      <c r="D263" s="112"/>
      <c r="E263" s="112"/>
      <c r="F263" s="112"/>
      <c r="G263" s="112"/>
      <c r="H263" s="112"/>
      <c r="I263" s="112"/>
      <c r="J263" s="112"/>
      <c r="K263" s="112"/>
    </row>
    <row r="264" spans="2:11" s="19" customFormat="1" x14ac:dyDescent="0.2">
      <c r="B264" s="112"/>
      <c r="C264" s="112"/>
      <c r="D264" s="112"/>
      <c r="E264" s="112"/>
      <c r="F264" s="112"/>
      <c r="G264" s="112"/>
      <c r="H264" s="112"/>
      <c r="I264" s="112"/>
      <c r="J264" s="112"/>
      <c r="K264" s="112"/>
    </row>
    <row r="265" spans="2:11" s="19" customFormat="1" x14ac:dyDescent="0.2">
      <c r="B265" s="112"/>
      <c r="C265" s="112"/>
      <c r="D265" s="112"/>
      <c r="E265" s="112"/>
      <c r="F265" s="112"/>
      <c r="G265" s="112"/>
      <c r="H265" s="112"/>
      <c r="I265" s="112"/>
      <c r="J265" s="112"/>
      <c r="K265" s="112"/>
    </row>
    <row r="266" spans="2:11" s="19" customFormat="1" x14ac:dyDescent="0.2">
      <c r="B266" s="112"/>
      <c r="C266" s="112"/>
      <c r="D266" s="112"/>
      <c r="E266" s="112"/>
      <c r="F266" s="112"/>
      <c r="G266" s="112"/>
      <c r="H266" s="112"/>
      <c r="I266" s="112"/>
      <c r="J266" s="112"/>
      <c r="K266" s="112"/>
    </row>
    <row r="267" spans="2:11" s="19" customFormat="1" x14ac:dyDescent="0.2">
      <c r="B267" s="112"/>
      <c r="C267" s="112"/>
      <c r="D267" s="112"/>
      <c r="E267" s="112"/>
      <c r="F267" s="112"/>
      <c r="G267" s="112"/>
      <c r="H267" s="112"/>
      <c r="I267" s="112"/>
      <c r="J267" s="112"/>
      <c r="K267" s="112"/>
    </row>
    <row r="268" spans="2:11" s="19" customFormat="1" x14ac:dyDescent="0.2">
      <c r="B268" s="112"/>
      <c r="C268" s="112"/>
      <c r="D268" s="112"/>
      <c r="E268" s="112"/>
      <c r="F268" s="112"/>
      <c r="G268" s="112"/>
      <c r="H268" s="112"/>
      <c r="I268" s="112"/>
      <c r="J268" s="112"/>
      <c r="K268" s="112"/>
    </row>
    <row r="269" spans="2:11" s="19" customFormat="1" x14ac:dyDescent="0.2">
      <c r="B269" s="112"/>
      <c r="C269" s="112"/>
      <c r="D269" s="112"/>
      <c r="E269" s="112"/>
      <c r="F269" s="112"/>
      <c r="G269" s="112"/>
      <c r="H269" s="112"/>
      <c r="I269" s="112"/>
      <c r="J269" s="112"/>
      <c r="K269" s="112"/>
    </row>
    <row r="270" spans="2:11" s="19" customFormat="1" x14ac:dyDescent="0.2">
      <c r="B270" s="112"/>
      <c r="C270" s="112"/>
      <c r="D270" s="112"/>
      <c r="E270" s="112"/>
      <c r="F270" s="112"/>
      <c r="G270" s="112"/>
      <c r="H270" s="112"/>
      <c r="I270" s="112"/>
      <c r="J270" s="112"/>
      <c r="K270" s="112"/>
    </row>
    <row r="271" spans="2:11" s="19" customFormat="1" x14ac:dyDescent="0.2">
      <c r="B271" s="112"/>
      <c r="C271" s="112"/>
      <c r="D271" s="112"/>
      <c r="E271" s="112"/>
      <c r="F271" s="112"/>
      <c r="G271" s="112"/>
      <c r="H271" s="112"/>
      <c r="I271" s="112"/>
      <c r="J271" s="112"/>
      <c r="K271" s="112"/>
    </row>
    <row r="272" spans="2:11" s="19" customFormat="1" x14ac:dyDescent="0.2">
      <c r="B272" s="112"/>
      <c r="C272" s="112"/>
      <c r="D272" s="112"/>
      <c r="E272" s="112"/>
      <c r="F272" s="112"/>
      <c r="G272" s="112"/>
      <c r="H272" s="112"/>
      <c r="I272" s="112"/>
      <c r="J272" s="112"/>
      <c r="K272" s="112"/>
    </row>
    <row r="273" spans="2:11" s="19" customFormat="1" x14ac:dyDescent="0.2">
      <c r="B273" s="112"/>
      <c r="C273" s="112"/>
      <c r="D273" s="112"/>
      <c r="E273" s="112"/>
      <c r="F273" s="112"/>
      <c r="G273" s="112"/>
      <c r="H273" s="112"/>
      <c r="I273" s="112"/>
      <c r="J273" s="112"/>
      <c r="K273" s="112"/>
    </row>
    <row r="274" spans="2:11" s="19" customFormat="1" x14ac:dyDescent="0.2">
      <c r="B274" s="112"/>
      <c r="C274" s="112"/>
      <c r="D274" s="112"/>
      <c r="E274" s="112"/>
      <c r="F274" s="112"/>
      <c r="G274" s="112"/>
      <c r="H274" s="112"/>
      <c r="I274" s="112"/>
      <c r="J274" s="112"/>
      <c r="K274" s="112"/>
    </row>
    <row r="275" spans="2:11" s="19" customFormat="1" x14ac:dyDescent="0.2">
      <c r="B275" s="112"/>
      <c r="C275" s="112"/>
      <c r="D275" s="112"/>
      <c r="E275" s="112"/>
      <c r="F275" s="112"/>
      <c r="G275" s="112"/>
      <c r="H275" s="112"/>
      <c r="I275" s="112"/>
      <c r="J275" s="112"/>
      <c r="K275" s="112"/>
    </row>
    <row r="276" spans="2:11" s="19" customFormat="1" x14ac:dyDescent="0.2">
      <c r="B276" s="112"/>
      <c r="C276" s="112"/>
      <c r="D276" s="112"/>
      <c r="E276" s="112"/>
      <c r="F276" s="112"/>
      <c r="G276" s="112"/>
      <c r="H276" s="112"/>
      <c r="I276" s="112"/>
      <c r="J276" s="112"/>
      <c r="K276" s="112"/>
    </row>
    <row r="277" spans="2:11" s="19" customFormat="1" x14ac:dyDescent="0.2">
      <c r="B277" s="112"/>
      <c r="C277" s="112"/>
      <c r="D277" s="112"/>
      <c r="E277" s="112"/>
      <c r="F277" s="112"/>
      <c r="G277" s="112"/>
      <c r="H277" s="112"/>
      <c r="I277" s="112"/>
      <c r="J277" s="112"/>
      <c r="K277" s="112"/>
    </row>
    <row r="278" spans="2:11" s="19" customFormat="1" x14ac:dyDescent="0.2">
      <c r="B278" s="112"/>
      <c r="C278" s="112"/>
      <c r="D278" s="112"/>
      <c r="E278" s="112"/>
      <c r="F278" s="112"/>
      <c r="G278" s="112"/>
      <c r="H278" s="112"/>
      <c r="I278" s="112"/>
      <c r="J278" s="112"/>
      <c r="K278" s="112"/>
    </row>
    <row r="279" spans="2:11" s="19" customFormat="1" x14ac:dyDescent="0.2">
      <c r="B279" s="112"/>
      <c r="C279" s="112"/>
      <c r="D279" s="112"/>
      <c r="E279" s="112"/>
      <c r="F279" s="112"/>
      <c r="G279" s="112"/>
      <c r="H279" s="112"/>
      <c r="I279" s="112"/>
      <c r="J279" s="112"/>
      <c r="K279" s="112"/>
    </row>
    <row r="280" spans="2:11" s="19" customFormat="1" x14ac:dyDescent="0.2">
      <c r="B280" s="112"/>
      <c r="C280" s="112"/>
      <c r="D280" s="112"/>
      <c r="E280" s="112"/>
      <c r="F280" s="112"/>
      <c r="G280" s="112"/>
      <c r="H280" s="112"/>
      <c r="I280" s="112"/>
      <c r="J280" s="112"/>
      <c r="K280" s="112"/>
    </row>
    <row r="281" spans="2:11" s="19" customFormat="1" x14ac:dyDescent="0.2">
      <c r="B281" s="112"/>
      <c r="C281" s="112"/>
      <c r="D281" s="112"/>
      <c r="E281" s="112"/>
      <c r="F281" s="112"/>
      <c r="G281" s="112"/>
      <c r="H281" s="112"/>
      <c r="I281" s="112"/>
      <c r="J281" s="112"/>
      <c r="K281" s="112"/>
    </row>
    <row r="282" spans="2:11" s="19" customFormat="1" x14ac:dyDescent="0.2">
      <c r="B282" s="112"/>
      <c r="C282" s="112"/>
      <c r="D282" s="112"/>
      <c r="E282" s="112"/>
      <c r="F282" s="112"/>
      <c r="G282" s="112"/>
      <c r="H282" s="112"/>
      <c r="I282" s="112"/>
      <c r="J282" s="112"/>
      <c r="K282" s="112"/>
    </row>
    <row r="283" spans="2:11" s="19" customFormat="1" x14ac:dyDescent="0.2">
      <c r="B283" s="112"/>
      <c r="C283" s="112"/>
      <c r="D283" s="112"/>
      <c r="E283" s="112"/>
      <c r="F283" s="112"/>
      <c r="G283" s="112"/>
      <c r="H283" s="112"/>
      <c r="I283" s="112"/>
      <c r="J283" s="112"/>
      <c r="K283" s="112"/>
    </row>
    <row r="284" spans="2:11" s="19" customFormat="1" x14ac:dyDescent="0.2">
      <c r="B284" s="112"/>
      <c r="C284" s="112"/>
      <c r="D284" s="112"/>
      <c r="E284" s="112"/>
      <c r="F284" s="112"/>
      <c r="G284" s="112"/>
      <c r="H284" s="112"/>
      <c r="I284" s="112"/>
      <c r="J284" s="112"/>
      <c r="K284" s="112"/>
    </row>
    <row r="285" spans="2:11" s="19" customFormat="1" x14ac:dyDescent="0.2">
      <c r="B285" s="112"/>
      <c r="C285" s="112"/>
      <c r="D285" s="112"/>
      <c r="E285" s="112"/>
      <c r="F285" s="112"/>
      <c r="G285" s="112"/>
      <c r="H285" s="112"/>
      <c r="I285" s="112"/>
      <c r="J285" s="112"/>
      <c r="K285" s="112"/>
    </row>
    <row r="286" spans="2:11" s="19" customFormat="1" x14ac:dyDescent="0.2">
      <c r="B286" s="112"/>
      <c r="C286" s="112"/>
      <c r="D286" s="112"/>
      <c r="E286" s="112"/>
      <c r="F286" s="112"/>
      <c r="G286" s="112"/>
      <c r="H286" s="112"/>
      <c r="I286" s="112"/>
      <c r="J286" s="112"/>
      <c r="K286" s="112"/>
    </row>
    <row r="287" spans="2:11" s="19" customFormat="1" x14ac:dyDescent="0.2">
      <c r="B287" s="112"/>
      <c r="C287" s="112"/>
      <c r="D287" s="112"/>
      <c r="E287" s="112"/>
      <c r="F287" s="112"/>
      <c r="G287" s="112"/>
      <c r="H287" s="112"/>
      <c r="I287" s="112"/>
      <c r="J287" s="112"/>
      <c r="K287" s="112"/>
    </row>
    <row r="288" spans="2:11" s="19" customFormat="1" x14ac:dyDescent="0.2">
      <c r="B288" s="112"/>
      <c r="C288" s="112"/>
      <c r="D288" s="112"/>
      <c r="E288" s="112"/>
      <c r="F288" s="112"/>
      <c r="G288" s="112"/>
      <c r="H288" s="112"/>
      <c r="I288" s="112"/>
      <c r="J288" s="112"/>
      <c r="K288" s="112"/>
    </row>
    <row r="289" spans="2:11" s="19" customFormat="1" x14ac:dyDescent="0.2">
      <c r="B289" s="112"/>
      <c r="C289" s="112"/>
      <c r="D289" s="112"/>
      <c r="E289" s="112"/>
      <c r="F289" s="112"/>
      <c r="G289" s="112"/>
      <c r="H289" s="112"/>
      <c r="I289" s="112"/>
      <c r="J289" s="112"/>
      <c r="K289" s="112"/>
    </row>
    <row r="290" spans="2:11" s="19" customFormat="1" x14ac:dyDescent="0.2">
      <c r="B290" s="112"/>
      <c r="C290" s="112"/>
      <c r="D290" s="112"/>
      <c r="E290" s="112"/>
      <c r="F290" s="112"/>
      <c r="G290" s="112"/>
      <c r="H290" s="112"/>
      <c r="I290" s="112"/>
      <c r="J290" s="112"/>
      <c r="K290" s="112"/>
    </row>
    <row r="291" spans="2:11" s="19" customFormat="1" x14ac:dyDescent="0.2">
      <c r="B291" s="112"/>
      <c r="C291" s="112"/>
      <c r="D291" s="112"/>
      <c r="E291" s="112"/>
      <c r="F291" s="112"/>
      <c r="G291" s="112"/>
      <c r="H291" s="112"/>
      <c r="I291" s="112"/>
      <c r="J291" s="112"/>
      <c r="K291" s="112"/>
    </row>
    <row r="292" spans="2:11" s="19" customFormat="1" x14ac:dyDescent="0.2">
      <c r="B292" s="112"/>
      <c r="C292" s="112"/>
      <c r="D292" s="112"/>
      <c r="E292" s="112"/>
      <c r="F292" s="112"/>
      <c r="G292" s="112"/>
      <c r="H292" s="112"/>
      <c r="I292" s="112"/>
      <c r="J292" s="112"/>
      <c r="K292" s="112"/>
    </row>
    <row r="293" spans="2:11" s="19" customFormat="1" x14ac:dyDescent="0.2">
      <c r="B293" s="112"/>
      <c r="C293" s="112"/>
      <c r="D293" s="112"/>
      <c r="E293" s="112"/>
      <c r="F293" s="112"/>
      <c r="G293" s="112"/>
      <c r="H293" s="112"/>
      <c r="I293" s="112"/>
      <c r="J293" s="112"/>
      <c r="K293" s="112"/>
    </row>
    <row r="294" spans="2:11" s="19" customFormat="1" x14ac:dyDescent="0.2">
      <c r="B294" s="112"/>
      <c r="C294" s="112"/>
      <c r="D294" s="112"/>
      <c r="E294" s="112"/>
      <c r="F294" s="112"/>
      <c r="G294" s="112"/>
      <c r="H294" s="112"/>
      <c r="I294" s="112"/>
      <c r="J294" s="112"/>
      <c r="K294" s="112"/>
    </row>
    <row r="295" spans="2:11" s="19" customFormat="1" x14ac:dyDescent="0.2">
      <c r="B295" s="112"/>
      <c r="C295" s="112"/>
      <c r="D295" s="112"/>
      <c r="E295" s="112"/>
      <c r="F295" s="112"/>
      <c r="G295" s="112"/>
      <c r="H295" s="112"/>
      <c r="I295" s="112"/>
      <c r="J295" s="112"/>
      <c r="K295" s="112"/>
    </row>
    <row r="296" spans="2:11" s="19" customFormat="1" x14ac:dyDescent="0.2">
      <c r="B296" s="112"/>
      <c r="C296" s="112"/>
      <c r="D296" s="112"/>
      <c r="E296" s="112"/>
      <c r="F296" s="112"/>
      <c r="G296" s="112"/>
      <c r="H296" s="112"/>
      <c r="I296" s="112"/>
      <c r="J296" s="112"/>
      <c r="K296" s="112"/>
    </row>
    <row r="297" spans="2:11" s="19" customFormat="1" x14ac:dyDescent="0.2">
      <c r="B297" s="112"/>
      <c r="C297" s="112"/>
      <c r="D297" s="112"/>
      <c r="E297" s="112"/>
      <c r="F297" s="112"/>
      <c r="G297" s="112"/>
      <c r="H297" s="112"/>
      <c r="I297" s="112"/>
      <c r="J297" s="112"/>
      <c r="K297" s="112"/>
    </row>
    <row r="298" spans="2:11" s="19" customFormat="1" x14ac:dyDescent="0.2">
      <c r="B298" s="112"/>
      <c r="C298" s="112"/>
      <c r="D298" s="112"/>
      <c r="E298" s="112"/>
      <c r="F298" s="112"/>
      <c r="G298" s="112"/>
      <c r="H298" s="112"/>
      <c r="I298" s="112"/>
      <c r="J298" s="112"/>
      <c r="K298" s="112"/>
    </row>
    <row r="299" spans="2:11" s="19" customFormat="1" x14ac:dyDescent="0.2">
      <c r="B299" s="112"/>
      <c r="C299" s="112"/>
      <c r="D299" s="112"/>
      <c r="E299" s="112"/>
      <c r="F299" s="112"/>
      <c r="G299" s="112"/>
      <c r="H299" s="112"/>
      <c r="I299" s="112"/>
      <c r="J299" s="112"/>
      <c r="K299" s="112"/>
    </row>
    <row r="300" spans="2:11" s="19" customFormat="1" x14ac:dyDescent="0.2">
      <c r="B300" s="112"/>
      <c r="C300" s="112"/>
      <c r="D300" s="112"/>
      <c r="E300" s="112"/>
      <c r="F300" s="112"/>
      <c r="G300" s="112"/>
      <c r="H300" s="112"/>
      <c r="I300" s="112"/>
      <c r="J300" s="112"/>
      <c r="K300" s="112"/>
    </row>
    <row r="301" spans="2:11" s="19" customFormat="1" x14ac:dyDescent="0.2">
      <c r="B301" s="112"/>
      <c r="C301" s="112"/>
      <c r="D301" s="112"/>
      <c r="E301" s="112"/>
      <c r="F301" s="112"/>
      <c r="G301" s="112"/>
      <c r="H301" s="112"/>
      <c r="I301" s="112"/>
      <c r="J301" s="112"/>
      <c r="K301" s="112"/>
    </row>
    <row r="302" spans="2:11" s="19" customFormat="1" x14ac:dyDescent="0.2">
      <c r="B302" s="112"/>
      <c r="C302" s="112"/>
      <c r="D302" s="112"/>
      <c r="E302" s="112"/>
      <c r="F302" s="112"/>
      <c r="G302" s="112"/>
      <c r="H302" s="112"/>
      <c r="I302" s="112"/>
      <c r="J302" s="112"/>
      <c r="K302" s="112"/>
    </row>
    <row r="303" spans="2:11" s="19" customFormat="1" x14ac:dyDescent="0.2">
      <c r="B303" s="112"/>
      <c r="C303" s="112"/>
      <c r="D303" s="112"/>
      <c r="E303" s="112"/>
      <c r="F303" s="112"/>
      <c r="G303" s="112"/>
      <c r="H303" s="112"/>
      <c r="I303" s="112"/>
      <c r="J303" s="112"/>
      <c r="K303" s="112"/>
    </row>
    <row r="304" spans="2:11" s="19" customFormat="1" x14ac:dyDescent="0.2">
      <c r="B304" s="112"/>
      <c r="C304" s="112"/>
      <c r="D304" s="112"/>
      <c r="E304" s="112"/>
      <c r="F304" s="112"/>
      <c r="G304" s="112"/>
      <c r="H304" s="112"/>
      <c r="I304" s="112"/>
      <c r="J304" s="112"/>
      <c r="K304" s="112"/>
    </row>
    <row r="305" spans="2:11" s="19" customFormat="1" x14ac:dyDescent="0.2">
      <c r="B305" s="112"/>
      <c r="C305" s="112"/>
      <c r="D305" s="112"/>
      <c r="E305" s="112"/>
      <c r="F305" s="112"/>
      <c r="G305" s="112"/>
      <c r="H305" s="112"/>
      <c r="I305" s="112"/>
      <c r="J305" s="112"/>
      <c r="K305" s="112"/>
    </row>
    <row r="306" spans="2:11" s="19" customFormat="1" x14ac:dyDescent="0.2">
      <c r="B306" s="112"/>
      <c r="C306" s="112"/>
      <c r="D306" s="112"/>
      <c r="E306" s="112"/>
      <c r="F306" s="112"/>
      <c r="G306" s="112"/>
      <c r="H306" s="112"/>
      <c r="I306" s="112"/>
      <c r="J306" s="112"/>
      <c r="K306" s="112"/>
    </row>
    <row r="307" spans="2:11" s="19" customFormat="1" x14ac:dyDescent="0.2">
      <c r="B307" s="112"/>
      <c r="C307" s="112"/>
      <c r="D307" s="112"/>
      <c r="E307" s="112"/>
      <c r="F307" s="112"/>
      <c r="G307" s="112"/>
      <c r="H307" s="112"/>
      <c r="I307" s="112"/>
      <c r="J307" s="112"/>
      <c r="K307" s="112"/>
    </row>
    <row r="308" spans="2:11" s="19" customFormat="1" x14ac:dyDescent="0.2">
      <c r="B308" s="112"/>
      <c r="C308" s="112"/>
      <c r="D308" s="112"/>
      <c r="E308" s="112"/>
      <c r="F308" s="112"/>
      <c r="G308" s="112"/>
      <c r="H308" s="112"/>
      <c r="I308" s="112"/>
      <c r="J308" s="112"/>
      <c r="K308" s="112"/>
    </row>
    <row r="309" spans="2:11" s="19" customFormat="1" x14ac:dyDescent="0.2">
      <c r="B309" s="112"/>
      <c r="C309" s="112"/>
      <c r="D309" s="112"/>
      <c r="E309" s="112"/>
      <c r="F309" s="112"/>
      <c r="G309" s="112"/>
      <c r="H309" s="112"/>
      <c r="I309" s="112"/>
      <c r="J309" s="112"/>
      <c r="K309" s="112"/>
    </row>
    <row r="310" spans="2:11" s="19" customFormat="1" x14ac:dyDescent="0.2">
      <c r="B310" s="112"/>
      <c r="C310" s="112"/>
      <c r="D310" s="112"/>
      <c r="E310" s="112"/>
      <c r="F310" s="112"/>
      <c r="G310" s="112"/>
      <c r="H310" s="112"/>
      <c r="I310" s="112"/>
      <c r="J310" s="112"/>
      <c r="K310" s="112"/>
    </row>
    <row r="311" spans="2:11" s="19" customFormat="1" x14ac:dyDescent="0.2">
      <c r="B311" s="112"/>
      <c r="C311" s="112"/>
      <c r="D311" s="112"/>
      <c r="E311" s="112"/>
      <c r="F311" s="112"/>
      <c r="G311" s="112"/>
      <c r="H311" s="112"/>
      <c r="I311" s="112"/>
      <c r="J311" s="112"/>
      <c r="K311" s="112"/>
    </row>
    <row r="312" spans="2:11" s="19" customFormat="1" x14ac:dyDescent="0.2">
      <c r="B312" s="112"/>
      <c r="C312" s="112"/>
      <c r="D312" s="112"/>
      <c r="E312" s="112"/>
      <c r="F312" s="112"/>
      <c r="G312" s="112"/>
      <c r="H312" s="112"/>
      <c r="I312" s="112"/>
      <c r="J312" s="112"/>
      <c r="K312" s="112"/>
    </row>
    <row r="313" spans="2:11" s="19" customFormat="1" x14ac:dyDescent="0.2">
      <c r="B313" s="112"/>
      <c r="C313" s="112"/>
      <c r="D313" s="112"/>
      <c r="E313" s="112"/>
      <c r="F313" s="112"/>
      <c r="G313" s="112"/>
      <c r="H313" s="112"/>
      <c r="I313" s="112"/>
      <c r="J313" s="112"/>
      <c r="K313" s="112"/>
    </row>
    <row r="314" spans="2:11" s="19" customFormat="1" x14ac:dyDescent="0.2">
      <c r="B314" s="112"/>
      <c r="C314" s="112"/>
      <c r="D314" s="112"/>
      <c r="E314" s="112"/>
      <c r="F314" s="112"/>
      <c r="G314" s="112"/>
      <c r="H314" s="112"/>
      <c r="I314" s="112"/>
      <c r="J314" s="112"/>
      <c r="K314" s="112"/>
    </row>
    <row r="315" spans="2:11" s="19" customFormat="1" x14ac:dyDescent="0.2">
      <c r="B315" s="112"/>
      <c r="C315" s="112"/>
      <c r="D315" s="112"/>
      <c r="E315" s="112"/>
      <c r="F315" s="112"/>
      <c r="G315" s="112"/>
      <c r="H315" s="112"/>
      <c r="I315" s="112"/>
      <c r="J315" s="112"/>
      <c r="K315" s="112"/>
    </row>
    <row r="316" spans="2:11" s="19" customFormat="1" x14ac:dyDescent="0.2">
      <c r="B316" s="112"/>
      <c r="C316" s="112"/>
      <c r="D316" s="112"/>
      <c r="E316" s="112"/>
      <c r="F316" s="112"/>
      <c r="G316" s="112"/>
      <c r="H316" s="112"/>
      <c r="I316" s="112"/>
      <c r="J316" s="112"/>
      <c r="K316" s="112"/>
    </row>
    <row r="317" spans="2:11" s="19" customFormat="1" x14ac:dyDescent="0.2">
      <c r="B317" s="112"/>
      <c r="C317" s="112"/>
      <c r="D317" s="112"/>
      <c r="E317" s="112"/>
      <c r="F317" s="112"/>
      <c r="G317" s="112"/>
      <c r="H317" s="112"/>
      <c r="I317" s="112"/>
      <c r="J317" s="112"/>
      <c r="K317" s="112"/>
    </row>
    <row r="318" spans="2:11" s="19" customFormat="1" x14ac:dyDescent="0.2">
      <c r="B318" s="112"/>
      <c r="C318" s="112"/>
      <c r="D318" s="112"/>
      <c r="E318" s="112"/>
      <c r="F318" s="112"/>
      <c r="G318" s="112"/>
      <c r="H318" s="112"/>
      <c r="I318" s="112"/>
      <c r="J318" s="112"/>
      <c r="K318" s="112"/>
    </row>
    <row r="319" spans="2:11" s="19" customFormat="1" x14ac:dyDescent="0.2">
      <c r="B319" s="112"/>
      <c r="C319" s="112"/>
      <c r="D319" s="112"/>
      <c r="E319" s="112"/>
      <c r="F319" s="112"/>
      <c r="G319" s="112"/>
      <c r="H319" s="112"/>
      <c r="I319" s="112"/>
      <c r="J319" s="112"/>
      <c r="K319" s="112"/>
    </row>
    <row r="320" spans="2:11" s="19" customFormat="1" x14ac:dyDescent="0.2">
      <c r="B320" s="112"/>
      <c r="C320" s="112"/>
      <c r="D320" s="112"/>
      <c r="E320" s="112"/>
      <c r="F320" s="112"/>
      <c r="G320" s="112"/>
      <c r="H320" s="112"/>
      <c r="I320" s="112"/>
      <c r="J320" s="112"/>
      <c r="K320" s="112"/>
    </row>
    <row r="321" spans="2:11" s="19" customFormat="1" x14ac:dyDescent="0.2">
      <c r="B321" s="112"/>
      <c r="C321" s="112"/>
      <c r="D321" s="112"/>
      <c r="E321" s="112"/>
      <c r="F321" s="112"/>
      <c r="G321" s="112"/>
      <c r="H321" s="112"/>
      <c r="I321" s="112"/>
      <c r="J321" s="112"/>
      <c r="K321" s="112"/>
    </row>
    <row r="322" spans="2:11" s="19" customFormat="1" x14ac:dyDescent="0.2">
      <c r="B322" s="112"/>
      <c r="C322" s="112"/>
      <c r="D322" s="112"/>
      <c r="E322" s="112"/>
      <c r="F322" s="112"/>
      <c r="G322" s="112"/>
      <c r="H322" s="112"/>
      <c r="I322" s="112"/>
      <c r="J322" s="112"/>
      <c r="K322" s="112"/>
    </row>
    <row r="323" spans="2:11" s="19" customFormat="1" x14ac:dyDescent="0.2">
      <c r="B323" s="112"/>
      <c r="C323" s="112"/>
      <c r="D323" s="112"/>
      <c r="E323" s="112"/>
      <c r="F323" s="112"/>
      <c r="G323" s="112"/>
      <c r="H323" s="112"/>
      <c r="I323" s="112"/>
      <c r="J323" s="112"/>
      <c r="K323" s="112"/>
    </row>
    <row r="324" spans="2:11" s="19" customFormat="1" x14ac:dyDescent="0.2">
      <c r="B324" s="112"/>
      <c r="C324" s="112"/>
      <c r="D324" s="112"/>
      <c r="E324" s="112"/>
      <c r="F324" s="112"/>
      <c r="G324" s="112"/>
      <c r="H324" s="112"/>
      <c r="I324" s="112"/>
      <c r="J324" s="112"/>
      <c r="K324" s="112"/>
    </row>
    <row r="325" spans="2:11" s="19" customFormat="1" x14ac:dyDescent="0.2">
      <c r="B325" s="112"/>
      <c r="C325" s="112"/>
      <c r="D325" s="112"/>
      <c r="E325" s="112"/>
      <c r="F325" s="112"/>
      <c r="G325" s="112"/>
      <c r="H325" s="112"/>
      <c r="I325" s="112"/>
      <c r="J325" s="112"/>
      <c r="K325" s="112"/>
    </row>
    <row r="326" spans="2:11" s="19" customFormat="1" x14ac:dyDescent="0.2">
      <c r="B326" s="112"/>
      <c r="C326" s="112"/>
      <c r="D326" s="112"/>
      <c r="E326" s="112"/>
      <c r="F326" s="112"/>
      <c r="G326" s="112"/>
      <c r="H326" s="112"/>
      <c r="I326" s="112"/>
      <c r="J326" s="112"/>
      <c r="K326" s="112"/>
    </row>
    <row r="327" spans="2:11" s="19" customFormat="1" x14ac:dyDescent="0.2">
      <c r="B327" s="112"/>
      <c r="C327" s="112"/>
      <c r="D327" s="112"/>
      <c r="E327" s="112"/>
      <c r="F327" s="112"/>
      <c r="G327" s="112"/>
      <c r="H327" s="112"/>
      <c r="I327" s="112"/>
      <c r="J327" s="112"/>
      <c r="K327" s="112"/>
    </row>
    <row r="328" spans="2:11" s="19" customFormat="1" x14ac:dyDescent="0.2">
      <c r="B328" s="112"/>
      <c r="C328" s="112"/>
      <c r="D328" s="112"/>
      <c r="E328" s="112"/>
      <c r="F328" s="112"/>
      <c r="G328" s="112"/>
      <c r="H328" s="112"/>
      <c r="I328" s="112"/>
      <c r="J328" s="112"/>
      <c r="K328" s="112"/>
    </row>
    <row r="329" spans="2:11" s="19" customFormat="1" x14ac:dyDescent="0.2">
      <c r="B329" s="112"/>
      <c r="C329" s="112"/>
      <c r="D329" s="112"/>
      <c r="E329" s="112"/>
      <c r="F329" s="112"/>
      <c r="G329" s="112"/>
      <c r="H329" s="112"/>
      <c r="I329" s="112"/>
      <c r="J329" s="112"/>
      <c r="K329" s="112"/>
    </row>
    <row r="330" spans="2:11" s="19" customFormat="1" x14ac:dyDescent="0.2">
      <c r="B330" s="112"/>
      <c r="C330" s="112"/>
      <c r="D330" s="112"/>
      <c r="E330" s="112"/>
      <c r="F330" s="112"/>
      <c r="G330" s="112"/>
      <c r="H330" s="112"/>
      <c r="I330" s="112"/>
      <c r="J330" s="112"/>
      <c r="K330" s="112"/>
    </row>
    <row r="331" spans="2:11" s="19" customFormat="1" x14ac:dyDescent="0.2">
      <c r="B331" s="112"/>
      <c r="C331" s="112"/>
      <c r="D331" s="112"/>
      <c r="E331" s="112"/>
      <c r="F331" s="112"/>
      <c r="G331" s="112"/>
      <c r="H331" s="112"/>
      <c r="I331" s="112"/>
      <c r="J331" s="112"/>
      <c r="K331" s="112"/>
    </row>
    <row r="332" spans="2:11" s="19" customFormat="1" x14ac:dyDescent="0.2">
      <c r="B332" s="112"/>
      <c r="C332" s="112"/>
      <c r="D332" s="112"/>
      <c r="E332" s="112"/>
      <c r="F332" s="112"/>
      <c r="G332" s="112"/>
      <c r="H332" s="112"/>
      <c r="I332" s="112"/>
      <c r="J332" s="112"/>
      <c r="K332" s="112"/>
    </row>
    <row r="333" spans="2:11" s="19" customFormat="1" x14ac:dyDescent="0.2">
      <c r="B333" s="112"/>
      <c r="C333" s="112"/>
      <c r="D333" s="112"/>
      <c r="E333" s="112"/>
      <c r="F333" s="112"/>
      <c r="G333" s="112"/>
      <c r="H333" s="112"/>
      <c r="I333" s="112"/>
      <c r="J333" s="112"/>
      <c r="K333" s="112"/>
    </row>
    <row r="334" spans="2:11" s="19" customFormat="1" x14ac:dyDescent="0.2">
      <c r="B334" s="112"/>
      <c r="C334" s="112"/>
      <c r="D334" s="112"/>
      <c r="E334" s="112"/>
      <c r="F334" s="112"/>
      <c r="G334" s="112"/>
      <c r="H334" s="112"/>
      <c r="I334" s="112"/>
      <c r="J334" s="112"/>
      <c r="K334" s="112"/>
    </row>
    <row r="335" spans="2:11" s="19" customFormat="1" x14ac:dyDescent="0.2">
      <c r="B335" s="112"/>
      <c r="C335" s="112"/>
      <c r="D335" s="112"/>
      <c r="E335" s="112"/>
      <c r="F335" s="112"/>
      <c r="G335" s="112"/>
      <c r="H335" s="112"/>
      <c r="I335" s="112"/>
      <c r="J335" s="112"/>
      <c r="K335" s="112"/>
    </row>
    <row r="336" spans="2:11" s="19" customFormat="1" x14ac:dyDescent="0.2">
      <c r="B336" s="112"/>
      <c r="C336" s="112"/>
      <c r="D336" s="112"/>
      <c r="E336" s="112"/>
      <c r="F336" s="112"/>
      <c r="G336" s="112"/>
      <c r="H336" s="112"/>
      <c r="I336" s="112"/>
      <c r="J336" s="112"/>
      <c r="K336" s="112"/>
    </row>
    <row r="337" spans="2:11" s="19" customFormat="1" x14ac:dyDescent="0.2">
      <c r="B337" s="112"/>
      <c r="C337" s="112"/>
      <c r="D337" s="112"/>
      <c r="E337" s="112"/>
      <c r="F337" s="112"/>
      <c r="G337" s="112"/>
      <c r="H337" s="112"/>
      <c r="I337" s="112"/>
      <c r="J337" s="112"/>
      <c r="K337" s="112"/>
    </row>
    <row r="338" spans="2:11" s="19" customFormat="1" x14ac:dyDescent="0.2">
      <c r="B338" s="112"/>
      <c r="C338" s="112"/>
      <c r="D338" s="112"/>
      <c r="E338" s="112"/>
      <c r="F338" s="112"/>
      <c r="G338" s="112"/>
      <c r="H338" s="112"/>
      <c r="I338" s="112"/>
      <c r="J338" s="112"/>
      <c r="K338" s="112"/>
    </row>
    <row r="339" spans="2:11" s="19" customFormat="1" x14ac:dyDescent="0.2">
      <c r="B339" s="112"/>
      <c r="C339" s="112"/>
      <c r="D339" s="112"/>
      <c r="E339" s="112"/>
      <c r="F339" s="112"/>
      <c r="G339" s="112"/>
      <c r="H339" s="112"/>
      <c r="I339" s="112"/>
      <c r="J339" s="112"/>
      <c r="K339" s="112"/>
    </row>
    <row r="340" spans="2:11" s="19" customFormat="1" x14ac:dyDescent="0.2">
      <c r="B340" s="112"/>
      <c r="C340" s="112"/>
      <c r="D340" s="112"/>
      <c r="E340" s="112"/>
      <c r="F340" s="112"/>
      <c r="G340" s="112"/>
      <c r="H340" s="112"/>
      <c r="I340" s="112"/>
      <c r="J340" s="112"/>
      <c r="K340" s="112"/>
    </row>
    <row r="341" spans="2:11" s="19" customFormat="1" x14ac:dyDescent="0.2">
      <c r="B341" s="112"/>
      <c r="C341" s="112"/>
      <c r="D341" s="112"/>
      <c r="E341" s="112"/>
      <c r="F341" s="112"/>
      <c r="G341" s="112"/>
      <c r="H341" s="112"/>
      <c r="I341" s="112"/>
      <c r="J341" s="112"/>
      <c r="K341" s="112"/>
    </row>
    <row r="342" spans="2:11" s="19" customFormat="1" x14ac:dyDescent="0.2">
      <c r="B342" s="112"/>
      <c r="C342" s="112"/>
      <c r="D342" s="112"/>
      <c r="E342" s="112"/>
      <c r="F342" s="112"/>
      <c r="G342" s="112"/>
      <c r="H342" s="112"/>
      <c r="I342" s="112"/>
      <c r="J342" s="112"/>
      <c r="K342" s="112"/>
    </row>
    <row r="343" spans="2:11" s="19" customFormat="1" x14ac:dyDescent="0.2">
      <c r="B343" s="112"/>
      <c r="C343" s="112"/>
      <c r="D343" s="112"/>
      <c r="E343" s="112"/>
      <c r="F343" s="112"/>
      <c r="G343" s="112"/>
      <c r="H343" s="112"/>
      <c r="I343" s="112"/>
      <c r="J343" s="112"/>
      <c r="K343" s="112"/>
    </row>
    <row r="344" spans="2:11" s="19" customFormat="1" x14ac:dyDescent="0.2">
      <c r="B344" s="112"/>
      <c r="C344" s="112"/>
      <c r="D344" s="112"/>
      <c r="E344" s="112"/>
      <c r="F344" s="112"/>
      <c r="G344" s="112"/>
      <c r="H344" s="112"/>
      <c r="I344" s="112"/>
      <c r="J344" s="112"/>
      <c r="K344" s="112"/>
    </row>
    <row r="345" spans="2:11" s="19" customFormat="1" x14ac:dyDescent="0.2">
      <c r="B345" s="112"/>
      <c r="C345" s="112"/>
      <c r="D345" s="112"/>
      <c r="E345" s="112"/>
      <c r="F345" s="112"/>
      <c r="G345" s="112"/>
      <c r="H345" s="112"/>
      <c r="I345" s="112"/>
      <c r="J345" s="112"/>
      <c r="K345" s="112"/>
    </row>
    <row r="346" spans="2:11" s="19" customFormat="1" x14ac:dyDescent="0.2">
      <c r="B346" s="112"/>
      <c r="C346" s="112"/>
      <c r="D346" s="112"/>
      <c r="E346" s="112"/>
      <c r="F346" s="112"/>
      <c r="G346" s="112"/>
      <c r="H346" s="112"/>
      <c r="I346" s="112"/>
      <c r="J346" s="112"/>
      <c r="K346" s="112"/>
    </row>
    <row r="347" spans="2:11" s="19" customFormat="1" x14ac:dyDescent="0.2">
      <c r="B347" s="112"/>
      <c r="C347" s="112"/>
      <c r="D347" s="112"/>
      <c r="E347" s="112"/>
      <c r="F347" s="112"/>
      <c r="G347" s="112"/>
      <c r="H347" s="112"/>
      <c r="I347" s="112"/>
      <c r="J347" s="112"/>
      <c r="K347" s="112"/>
    </row>
    <row r="348" spans="2:11" s="19" customFormat="1" x14ac:dyDescent="0.2">
      <c r="B348" s="112"/>
      <c r="C348" s="112"/>
      <c r="D348" s="112"/>
      <c r="E348" s="112"/>
      <c r="F348" s="112"/>
      <c r="G348" s="112"/>
      <c r="H348" s="112"/>
      <c r="I348" s="112"/>
      <c r="J348" s="112"/>
      <c r="K348" s="112"/>
    </row>
    <row r="349" spans="2:11" s="19" customFormat="1" x14ac:dyDescent="0.2">
      <c r="B349" s="112"/>
      <c r="C349" s="112"/>
      <c r="D349" s="112"/>
      <c r="E349" s="112"/>
      <c r="F349" s="112"/>
      <c r="G349" s="112"/>
      <c r="H349" s="112"/>
      <c r="I349" s="112"/>
      <c r="J349" s="112"/>
      <c r="K349" s="112"/>
    </row>
    <row r="350" spans="2:11" s="19" customFormat="1" x14ac:dyDescent="0.2">
      <c r="B350" s="112"/>
      <c r="C350" s="112"/>
      <c r="D350" s="112"/>
      <c r="E350" s="112"/>
      <c r="F350" s="112"/>
      <c r="G350" s="112"/>
      <c r="H350" s="112"/>
      <c r="I350" s="112"/>
      <c r="J350" s="112"/>
      <c r="K350" s="112"/>
    </row>
    <row r="351" spans="2:11" s="19" customFormat="1" x14ac:dyDescent="0.2">
      <c r="B351" s="112"/>
      <c r="C351" s="112"/>
      <c r="D351" s="112"/>
      <c r="E351" s="112"/>
      <c r="F351" s="112"/>
      <c r="G351" s="112"/>
      <c r="H351" s="112"/>
      <c r="I351" s="112"/>
      <c r="J351" s="112"/>
      <c r="K351" s="112"/>
    </row>
    <row r="352" spans="2:11" s="19" customFormat="1" x14ac:dyDescent="0.2">
      <c r="B352" s="112"/>
      <c r="C352" s="112"/>
      <c r="D352" s="112"/>
      <c r="E352" s="112"/>
      <c r="F352" s="112"/>
      <c r="G352" s="112"/>
      <c r="H352" s="112"/>
      <c r="I352" s="112"/>
      <c r="J352" s="112"/>
      <c r="K352" s="112"/>
    </row>
    <row r="353" spans="2:11" s="19" customFormat="1" x14ac:dyDescent="0.2">
      <c r="B353" s="112"/>
      <c r="C353" s="112"/>
      <c r="D353" s="112"/>
      <c r="E353" s="112"/>
      <c r="F353" s="112"/>
      <c r="G353" s="112"/>
      <c r="H353" s="112"/>
      <c r="I353" s="112"/>
      <c r="J353" s="112"/>
      <c r="K353" s="112"/>
    </row>
    <row r="354" spans="2:11" s="19" customFormat="1" x14ac:dyDescent="0.2">
      <c r="B354" s="112"/>
      <c r="C354" s="112"/>
      <c r="D354" s="112"/>
      <c r="E354" s="112"/>
      <c r="F354" s="112"/>
      <c r="G354" s="112"/>
      <c r="H354" s="112"/>
      <c r="I354" s="112"/>
      <c r="J354" s="112"/>
      <c r="K354" s="112"/>
    </row>
    <row r="355" spans="2:11" s="19" customFormat="1" x14ac:dyDescent="0.2">
      <c r="B355" s="112"/>
      <c r="C355" s="112"/>
      <c r="D355" s="112"/>
      <c r="E355" s="112"/>
      <c r="F355" s="112"/>
      <c r="G355" s="112"/>
      <c r="H355" s="112"/>
      <c r="I355" s="112"/>
      <c r="J355" s="112"/>
      <c r="K355" s="112"/>
    </row>
    <row r="356" spans="2:11" s="19" customFormat="1" x14ac:dyDescent="0.2">
      <c r="B356" s="112"/>
      <c r="C356" s="112"/>
      <c r="D356" s="112"/>
      <c r="E356" s="112"/>
      <c r="F356" s="112"/>
      <c r="G356" s="112"/>
      <c r="H356" s="112"/>
      <c r="I356" s="112"/>
      <c r="J356" s="112"/>
      <c r="K356" s="112"/>
    </row>
    <row r="357" spans="2:11" s="19" customFormat="1" x14ac:dyDescent="0.2">
      <c r="B357" s="112"/>
      <c r="C357" s="112"/>
      <c r="D357" s="112"/>
      <c r="E357" s="112"/>
      <c r="F357" s="112"/>
      <c r="G357" s="112"/>
      <c r="H357" s="112"/>
      <c r="I357" s="112"/>
      <c r="J357" s="112"/>
      <c r="K357" s="112"/>
    </row>
    <row r="358" spans="2:11" s="19" customFormat="1" x14ac:dyDescent="0.2">
      <c r="B358" s="112"/>
      <c r="C358" s="112"/>
      <c r="D358" s="112"/>
      <c r="E358" s="112"/>
      <c r="F358" s="112"/>
      <c r="G358" s="112"/>
      <c r="H358" s="112"/>
      <c r="I358" s="112"/>
      <c r="J358" s="112"/>
      <c r="K358" s="112"/>
    </row>
    <row r="359" spans="2:11" s="19" customFormat="1" x14ac:dyDescent="0.2">
      <c r="B359" s="112"/>
      <c r="C359" s="112"/>
      <c r="D359" s="112"/>
      <c r="E359" s="112"/>
      <c r="F359" s="112"/>
      <c r="G359" s="112"/>
      <c r="H359" s="112"/>
      <c r="I359" s="112"/>
      <c r="J359" s="112"/>
      <c r="K359" s="112"/>
    </row>
    <row r="360" spans="2:11" s="19" customFormat="1" x14ac:dyDescent="0.2">
      <c r="B360" s="112"/>
      <c r="C360" s="112"/>
      <c r="D360" s="112"/>
      <c r="E360" s="112"/>
      <c r="F360" s="112"/>
      <c r="G360" s="112"/>
      <c r="H360" s="112"/>
      <c r="I360" s="112"/>
      <c r="J360" s="112"/>
      <c r="K360" s="112"/>
    </row>
    <row r="361" spans="2:11" s="19" customFormat="1" x14ac:dyDescent="0.2">
      <c r="B361" s="112"/>
      <c r="C361" s="112"/>
      <c r="D361" s="112"/>
      <c r="E361" s="112"/>
      <c r="F361" s="112"/>
      <c r="G361" s="112"/>
      <c r="H361" s="112"/>
      <c r="I361" s="112"/>
      <c r="J361" s="112"/>
      <c r="K361" s="112"/>
    </row>
    <row r="362" spans="2:11" s="19" customFormat="1" x14ac:dyDescent="0.2">
      <c r="B362" s="112"/>
      <c r="C362" s="112"/>
      <c r="D362" s="112"/>
      <c r="E362" s="112"/>
      <c r="F362" s="112"/>
      <c r="G362" s="112"/>
      <c r="H362" s="112"/>
      <c r="I362" s="112"/>
      <c r="J362" s="112"/>
      <c r="K362" s="112"/>
    </row>
    <row r="363" spans="2:11" s="19" customFormat="1" x14ac:dyDescent="0.2">
      <c r="B363" s="112"/>
      <c r="C363" s="112"/>
      <c r="D363" s="112"/>
      <c r="E363" s="112"/>
      <c r="F363" s="112"/>
      <c r="G363" s="112"/>
      <c r="H363" s="112"/>
      <c r="I363" s="112"/>
      <c r="J363" s="112"/>
      <c r="K363" s="112"/>
    </row>
    <row r="364" spans="2:11" s="19" customFormat="1" x14ac:dyDescent="0.2">
      <c r="B364" s="112"/>
      <c r="C364" s="112"/>
      <c r="D364" s="112"/>
      <c r="E364" s="112"/>
      <c r="F364" s="112"/>
      <c r="G364" s="112"/>
      <c r="H364" s="112"/>
      <c r="I364" s="112"/>
      <c r="J364" s="112"/>
      <c r="K364" s="112"/>
    </row>
    <row r="365" spans="2:11" s="19" customFormat="1" x14ac:dyDescent="0.2">
      <c r="B365" s="112"/>
      <c r="C365" s="112"/>
      <c r="D365" s="112"/>
      <c r="E365" s="112"/>
      <c r="F365" s="112"/>
      <c r="G365" s="112"/>
      <c r="H365" s="112"/>
      <c r="I365" s="112"/>
      <c r="J365" s="112"/>
      <c r="K365" s="112"/>
    </row>
    <row r="366" spans="2:11" s="19" customFormat="1" x14ac:dyDescent="0.2">
      <c r="B366" s="112"/>
      <c r="C366" s="112"/>
      <c r="D366" s="112"/>
      <c r="E366" s="112"/>
      <c r="F366" s="112"/>
      <c r="G366" s="112"/>
      <c r="H366" s="112"/>
      <c r="I366" s="112"/>
      <c r="J366" s="112"/>
      <c r="K366" s="112"/>
    </row>
    <row r="367" spans="2:11" s="19" customFormat="1" x14ac:dyDescent="0.2">
      <c r="B367" s="112"/>
      <c r="C367" s="112"/>
      <c r="D367" s="112"/>
      <c r="E367" s="112"/>
      <c r="F367" s="112"/>
      <c r="G367" s="112"/>
      <c r="H367" s="112"/>
      <c r="I367" s="112"/>
      <c r="J367" s="112"/>
      <c r="K367" s="112"/>
    </row>
    <row r="368" spans="2:11" s="19" customFormat="1" x14ac:dyDescent="0.2">
      <c r="B368" s="112"/>
      <c r="C368" s="112"/>
      <c r="D368" s="112"/>
      <c r="E368" s="112"/>
      <c r="F368" s="112"/>
      <c r="G368" s="112"/>
      <c r="H368" s="112"/>
      <c r="I368" s="112"/>
      <c r="J368" s="112"/>
      <c r="K368" s="112"/>
    </row>
    <row r="369" spans="2:11" s="19" customFormat="1" x14ac:dyDescent="0.2">
      <c r="B369" s="112"/>
      <c r="C369" s="112"/>
      <c r="D369" s="112"/>
      <c r="E369" s="112"/>
      <c r="F369" s="112"/>
      <c r="G369" s="112"/>
      <c r="H369" s="112"/>
      <c r="I369" s="112"/>
      <c r="J369" s="112"/>
      <c r="K369" s="112"/>
    </row>
    <row r="370" spans="2:11" s="19" customFormat="1" x14ac:dyDescent="0.2">
      <c r="B370" s="112"/>
      <c r="C370" s="112"/>
      <c r="D370" s="112"/>
      <c r="E370" s="112"/>
      <c r="F370" s="112"/>
      <c r="G370" s="112"/>
      <c r="H370" s="112"/>
      <c r="I370" s="112"/>
      <c r="J370" s="112"/>
      <c r="K370" s="112"/>
    </row>
    <row r="371" spans="2:11" s="19" customFormat="1" x14ac:dyDescent="0.2">
      <c r="B371" s="112"/>
      <c r="C371" s="112"/>
      <c r="D371" s="112"/>
      <c r="E371" s="112"/>
      <c r="F371" s="112"/>
      <c r="G371" s="112"/>
      <c r="H371" s="112"/>
      <c r="I371" s="112"/>
      <c r="J371" s="112"/>
      <c r="K371" s="112"/>
    </row>
    <row r="372" spans="2:11" s="19" customFormat="1" x14ac:dyDescent="0.2">
      <c r="B372" s="112"/>
      <c r="C372" s="112"/>
      <c r="D372" s="112"/>
      <c r="E372" s="112"/>
      <c r="F372" s="112"/>
      <c r="G372" s="112"/>
      <c r="H372" s="112"/>
      <c r="I372" s="112"/>
      <c r="J372" s="112"/>
      <c r="K372" s="112"/>
    </row>
    <row r="373" spans="2:11" s="19" customFormat="1" x14ac:dyDescent="0.2">
      <c r="B373" s="112"/>
      <c r="C373" s="112"/>
      <c r="D373" s="112"/>
      <c r="E373" s="112"/>
      <c r="F373" s="112"/>
      <c r="G373" s="112"/>
      <c r="H373" s="112"/>
      <c r="I373" s="112"/>
      <c r="J373" s="112"/>
      <c r="K373" s="112"/>
    </row>
    <row r="374" spans="2:11" s="19" customFormat="1" x14ac:dyDescent="0.2">
      <c r="B374" s="112"/>
      <c r="C374" s="112"/>
      <c r="D374" s="112"/>
      <c r="E374" s="112"/>
      <c r="F374" s="112"/>
      <c r="G374" s="112"/>
      <c r="H374" s="112"/>
      <c r="I374" s="112"/>
      <c r="J374" s="112"/>
      <c r="K374" s="112"/>
    </row>
    <row r="375" spans="2:11" s="19" customFormat="1" x14ac:dyDescent="0.2">
      <c r="B375" s="112"/>
      <c r="C375" s="112"/>
      <c r="D375" s="112"/>
      <c r="E375" s="112"/>
      <c r="F375" s="112"/>
      <c r="G375" s="112"/>
      <c r="H375" s="112"/>
      <c r="I375" s="112"/>
      <c r="J375" s="112"/>
      <c r="K375" s="112"/>
    </row>
    <row r="376" spans="2:11" s="19" customFormat="1" x14ac:dyDescent="0.2">
      <c r="B376" s="112"/>
      <c r="C376" s="112"/>
      <c r="D376" s="112"/>
      <c r="E376" s="112"/>
      <c r="F376" s="112"/>
      <c r="G376" s="112"/>
      <c r="H376" s="112"/>
      <c r="I376" s="112"/>
      <c r="J376" s="112"/>
      <c r="K376" s="112"/>
    </row>
    <row r="377" spans="2:11" s="19" customFormat="1" x14ac:dyDescent="0.2">
      <c r="B377" s="112"/>
      <c r="C377" s="112"/>
      <c r="D377" s="112"/>
      <c r="E377" s="112"/>
      <c r="F377" s="112"/>
      <c r="G377" s="112"/>
      <c r="H377" s="112"/>
      <c r="I377" s="112"/>
      <c r="J377" s="112"/>
      <c r="K377" s="112"/>
    </row>
    <row r="378" spans="2:11" s="19" customFormat="1" x14ac:dyDescent="0.2">
      <c r="B378" s="112"/>
      <c r="C378" s="112"/>
      <c r="D378" s="112"/>
      <c r="E378" s="112"/>
      <c r="F378" s="112"/>
      <c r="G378" s="112"/>
      <c r="H378" s="112"/>
      <c r="I378" s="112"/>
      <c r="J378" s="112"/>
      <c r="K378" s="112"/>
    </row>
    <row r="379" spans="2:11" s="19" customFormat="1" x14ac:dyDescent="0.2">
      <c r="B379" s="112"/>
      <c r="C379" s="112"/>
      <c r="D379" s="112"/>
      <c r="E379" s="112"/>
      <c r="F379" s="112"/>
      <c r="G379" s="112"/>
      <c r="H379" s="112"/>
      <c r="I379" s="112"/>
      <c r="J379" s="112"/>
      <c r="K379" s="112"/>
    </row>
    <row r="380" spans="2:11" s="19" customFormat="1" x14ac:dyDescent="0.2">
      <c r="B380" s="112"/>
      <c r="C380" s="112"/>
      <c r="D380" s="112"/>
      <c r="E380" s="112"/>
      <c r="F380" s="112"/>
      <c r="G380" s="112"/>
      <c r="H380" s="112"/>
      <c r="I380" s="112"/>
      <c r="J380" s="112"/>
      <c r="K380" s="112"/>
    </row>
    <row r="381" spans="2:11" s="19" customFormat="1" x14ac:dyDescent="0.2">
      <c r="B381" s="112"/>
      <c r="C381" s="112"/>
      <c r="D381" s="112"/>
      <c r="E381" s="112"/>
      <c r="F381" s="112"/>
      <c r="G381" s="112"/>
      <c r="H381" s="112"/>
      <c r="I381" s="112"/>
      <c r="J381" s="112"/>
      <c r="K381" s="112"/>
    </row>
    <row r="382" spans="2:11" s="19" customFormat="1" x14ac:dyDescent="0.2">
      <c r="B382" s="112"/>
      <c r="C382" s="112"/>
      <c r="D382" s="112"/>
      <c r="E382" s="112"/>
      <c r="F382" s="112"/>
      <c r="G382" s="112"/>
      <c r="H382" s="112"/>
      <c r="I382" s="112"/>
      <c r="J382" s="112"/>
      <c r="K382" s="112"/>
    </row>
    <row r="383" spans="2:11" s="19" customFormat="1" x14ac:dyDescent="0.2">
      <c r="B383" s="112"/>
      <c r="C383" s="112"/>
      <c r="D383" s="112"/>
      <c r="E383" s="112"/>
      <c r="F383" s="112"/>
      <c r="G383" s="112"/>
      <c r="H383" s="112"/>
      <c r="I383" s="112"/>
      <c r="J383" s="112"/>
      <c r="K383" s="112"/>
    </row>
    <row r="384" spans="2:11" s="19" customFormat="1" x14ac:dyDescent="0.2">
      <c r="B384" s="112"/>
      <c r="C384" s="112"/>
      <c r="D384" s="112"/>
      <c r="E384" s="112"/>
      <c r="F384" s="112"/>
      <c r="G384" s="112"/>
      <c r="H384" s="112"/>
      <c r="I384" s="112"/>
      <c r="J384" s="112"/>
      <c r="K384" s="112"/>
    </row>
    <row r="385" spans="2:11" s="19" customFormat="1" x14ac:dyDescent="0.2">
      <c r="B385" s="112"/>
      <c r="C385" s="112"/>
      <c r="D385" s="112"/>
      <c r="E385" s="112"/>
      <c r="F385" s="112"/>
      <c r="G385" s="112"/>
      <c r="H385" s="112"/>
      <c r="I385" s="112"/>
      <c r="J385" s="112"/>
      <c r="K385" s="112"/>
    </row>
    <row r="386" spans="2:11" s="19" customFormat="1" x14ac:dyDescent="0.2">
      <c r="B386" s="112"/>
      <c r="C386" s="112"/>
      <c r="D386" s="112"/>
      <c r="E386" s="112"/>
      <c r="F386" s="112"/>
      <c r="G386" s="112"/>
      <c r="H386" s="112"/>
      <c r="I386" s="112"/>
      <c r="J386" s="112"/>
      <c r="K386" s="112"/>
    </row>
    <row r="387" spans="2:11" s="19" customFormat="1" x14ac:dyDescent="0.2">
      <c r="B387" s="112"/>
      <c r="C387" s="112"/>
      <c r="D387" s="112"/>
      <c r="E387" s="112"/>
      <c r="F387" s="112"/>
      <c r="G387" s="112"/>
      <c r="H387" s="112"/>
      <c r="I387" s="112"/>
      <c r="J387" s="112"/>
      <c r="K387" s="112"/>
    </row>
    <row r="388" spans="2:11" s="19" customFormat="1" x14ac:dyDescent="0.2">
      <c r="B388" s="112"/>
      <c r="C388" s="112"/>
      <c r="D388" s="112"/>
      <c r="E388" s="112"/>
      <c r="F388" s="112"/>
      <c r="G388" s="112"/>
      <c r="H388" s="112"/>
      <c r="I388" s="112"/>
      <c r="J388" s="112"/>
      <c r="K388" s="112"/>
    </row>
    <row r="389" spans="2:11" s="19" customFormat="1" x14ac:dyDescent="0.2">
      <c r="B389" s="112"/>
      <c r="C389" s="112"/>
      <c r="D389" s="112"/>
      <c r="E389" s="112"/>
      <c r="F389" s="112"/>
      <c r="G389" s="112"/>
      <c r="H389" s="112"/>
      <c r="I389" s="112"/>
      <c r="J389" s="112"/>
      <c r="K389" s="112"/>
    </row>
    <row r="390" spans="2:11" s="19" customFormat="1" x14ac:dyDescent="0.2">
      <c r="B390" s="112"/>
      <c r="C390" s="112"/>
      <c r="D390" s="112"/>
      <c r="E390" s="112"/>
      <c r="F390" s="112"/>
      <c r="G390" s="112"/>
      <c r="H390" s="112"/>
      <c r="I390" s="112"/>
      <c r="J390" s="112"/>
      <c r="K390" s="112"/>
    </row>
    <row r="391" spans="2:11" s="19" customFormat="1" x14ac:dyDescent="0.2">
      <c r="B391" s="112"/>
      <c r="C391" s="112"/>
      <c r="D391" s="112"/>
      <c r="E391" s="112"/>
      <c r="F391" s="112"/>
      <c r="G391" s="112"/>
      <c r="H391" s="112"/>
      <c r="I391" s="112"/>
      <c r="J391" s="112"/>
      <c r="K391" s="112"/>
    </row>
    <row r="392" spans="2:11" s="19" customFormat="1" x14ac:dyDescent="0.2">
      <c r="B392" s="112"/>
      <c r="C392" s="112"/>
      <c r="D392" s="112"/>
      <c r="E392" s="112"/>
      <c r="F392" s="112"/>
      <c r="G392" s="112"/>
      <c r="H392" s="112"/>
      <c r="I392" s="112"/>
      <c r="J392" s="112"/>
      <c r="K392" s="112"/>
    </row>
    <row r="393" spans="2:11" s="19" customFormat="1" x14ac:dyDescent="0.2">
      <c r="B393" s="112"/>
      <c r="C393" s="112"/>
      <c r="D393" s="112"/>
      <c r="E393" s="112"/>
      <c r="F393" s="112"/>
      <c r="G393" s="112"/>
      <c r="H393" s="112"/>
      <c r="I393" s="112"/>
      <c r="J393" s="112"/>
      <c r="K393" s="112"/>
    </row>
    <row r="394" spans="2:11" s="19" customFormat="1" x14ac:dyDescent="0.2">
      <c r="B394" s="112"/>
      <c r="C394" s="112"/>
      <c r="D394" s="112"/>
      <c r="E394" s="112"/>
      <c r="F394" s="112"/>
      <c r="G394" s="112"/>
      <c r="H394" s="112"/>
      <c r="I394" s="112"/>
      <c r="J394" s="112"/>
      <c r="K394" s="112"/>
    </row>
    <row r="395" spans="2:11" s="19" customFormat="1" x14ac:dyDescent="0.2">
      <c r="B395" s="112"/>
      <c r="C395" s="112"/>
      <c r="D395" s="112"/>
      <c r="E395" s="112"/>
      <c r="F395" s="112"/>
      <c r="G395" s="112"/>
      <c r="H395" s="112"/>
      <c r="I395" s="112"/>
      <c r="J395" s="112"/>
      <c r="K395" s="112"/>
    </row>
    <row r="396" spans="2:11" s="19" customFormat="1" x14ac:dyDescent="0.2">
      <c r="B396" s="112"/>
      <c r="C396" s="112"/>
      <c r="D396" s="112"/>
      <c r="E396" s="112"/>
      <c r="F396" s="112"/>
      <c r="G396" s="112"/>
      <c r="H396" s="112"/>
      <c r="I396" s="112"/>
      <c r="J396" s="112"/>
      <c r="K396" s="112"/>
    </row>
    <row r="397" spans="2:11" s="19" customFormat="1" x14ac:dyDescent="0.2">
      <c r="B397" s="112"/>
      <c r="C397" s="112"/>
      <c r="D397" s="112"/>
      <c r="E397" s="112"/>
      <c r="F397" s="112"/>
      <c r="G397" s="112"/>
      <c r="H397" s="112"/>
      <c r="I397" s="112"/>
      <c r="J397" s="112"/>
      <c r="K397" s="112"/>
    </row>
    <row r="398" spans="2:11" s="19" customFormat="1" x14ac:dyDescent="0.2">
      <c r="B398" s="112"/>
      <c r="C398" s="112"/>
      <c r="D398" s="112"/>
      <c r="E398" s="112"/>
      <c r="F398" s="112"/>
      <c r="G398" s="112"/>
      <c r="H398" s="112"/>
      <c r="I398" s="112"/>
      <c r="J398" s="112"/>
      <c r="K398" s="112"/>
    </row>
    <row r="399" spans="2:11" s="19" customFormat="1" x14ac:dyDescent="0.2">
      <c r="B399" s="112"/>
      <c r="C399" s="112"/>
      <c r="D399" s="112"/>
      <c r="E399" s="112"/>
      <c r="F399" s="112"/>
      <c r="G399" s="112"/>
      <c r="H399" s="112"/>
      <c r="I399" s="112"/>
      <c r="J399" s="112"/>
      <c r="K399" s="112"/>
    </row>
    <row r="400" spans="2:11" s="19" customFormat="1" x14ac:dyDescent="0.2">
      <c r="B400" s="112"/>
      <c r="C400" s="112"/>
      <c r="D400" s="112"/>
      <c r="E400" s="112"/>
      <c r="F400" s="112"/>
      <c r="G400" s="112"/>
      <c r="H400" s="112"/>
      <c r="I400" s="112"/>
      <c r="J400" s="112"/>
      <c r="K400" s="112"/>
    </row>
    <row r="401" spans="2:11" s="19" customFormat="1" x14ac:dyDescent="0.2">
      <c r="B401" s="112"/>
      <c r="C401" s="112"/>
      <c r="D401" s="112"/>
      <c r="E401" s="112"/>
      <c r="F401" s="112"/>
      <c r="G401" s="112"/>
      <c r="H401" s="112"/>
      <c r="I401" s="112"/>
      <c r="J401" s="112"/>
      <c r="K401" s="112"/>
    </row>
    <row r="402" spans="2:11" s="19" customFormat="1" x14ac:dyDescent="0.2">
      <c r="B402" s="112"/>
      <c r="C402" s="112"/>
      <c r="D402" s="112"/>
      <c r="E402" s="112"/>
      <c r="F402" s="112"/>
      <c r="G402" s="112"/>
      <c r="H402" s="112"/>
      <c r="I402" s="112"/>
      <c r="J402" s="112"/>
      <c r="K402" s="112"/>
    </row>
    <row r="403" spans="2:11" s="19" customFormat="1" x14ac:dyDescent="0.2">
      <c r="B403" s="112"/>
      <c r="C403" s="112"/>
      <c r="D403" s="112"/>
      <c r="E403" s="112"/>
      <c r="F403" s="112"/>
      <c r="G403" s="112"/>
      <c r="H403" s="112"/>
      <c r="I403" s="112"/>
      <c r="J403" s="112"/>
      <c r="K403" s="112"/>
    </row>
    <row r="404" spans="2:11" s="19" customFormat="1" x14ac:dyDescent="0.2">
      <c r="B404" s="112"/>
      <c r="C404" s="112"/>
      <c r="D404" s="112"/>
      <c r="E404" s="112"/>
      <c r="F404" s="112"/>
      <c r="G404" s="112"/>
      <c r="H404" s="112"/>
      <c r="I404" s="112"/>
      <c r="J404" s="112"/>
      <c r="K404" s="112"/>
    </row>
    <row r="405" spans="2:11" s="19" customFormat="1" x14ac:dyDescent="0.2">
      <c r="B405" s="112"/>
      <c r="C405" s="112"/>
      <c r="D405" s="112"/>
      <c r="E405" s="112"/>
      <c r="F405" s="112"/>
      <c r="G405" s="112"/>
      <c r="H405" s="112"/>
      <c r="I405" s="112"/>
      <c r="J405" s="112"/>
      <c r="K405" s="112"/>
    </row>
    <row r="406" spans="2:11" s="19" customFormat="1" x14ac:dyDescent="0.2">
      <c r="B406" s="112"/>
      <c r="C406" s="112"/>
      <c r="D406" s="112"/>
      <c r="E406" s="112"/>
      <c r="F406" s="112"/>
      <c r="G406" s="112"/>
      <c r="H406" s="112"/>
      <c r="I406" s="112"/>
      <c r="J406" s="112"/>
      <c r="K406" s="112"/>
    </row>
    <row r="407" spans="2:11" s="19" customFormat="1" x14ac:dyDescent="0.2">
      <c r="B407" s="112"/>
      <c r="C407" s="112"/>
      <c r="D407" s="112"/>
      <c r="E407" s="112"/>
      <c r="F407" s="112"/>
      <c r="G407" s="112"/>
      <c r="H407" s="112"/>
      <c r="I407" s="112"/>
      <c r="J407" s="112"/>
      <c r="K407" s="112"/>
    </row>
    <row r="408" spans="2:11" s="19" customFormat="1" x14ac:dyDescent="0.2">
      <c r="B408" s="112"/>
      <c r="C408" s="112"/>
      <c r="D408" s="112"/>
      <c r="E408" s="112"/>
      <c r="F408" s="112"/>
      <c r="G408" s="112"/>
      <c r="H408" s="112"/>
      <c r="I408" s="112"/>
      <c r="J408" s="112"/>
      <c r="K408" s="112"/>
    </row>
    <row r="409" spans="2:11" s="19" customFormat="1" x14ac:dyDescent="0.2">
      <c r="B409" s="112"/>
      <c r="C409" s="112"/>
      <c r="D409" s="112"/>
      <c r="E409" s="112"/>
      <c r="F409" s="112"/>
      <c r="G409" s="112"/>
      <c r="H409" s="112"/>
      <c r="I409" s="112"/>
      <c r="J409" s="112"/>
      <c r="K409" s="112"/>
    </row>
    <row r="410" spans="2:11" s="19" customFormat="1" x14ac:dyDescent="0.2">
      <c r="B410" s="112"/>
      <c r="C410" s="112"/>
      <c r="D410" s="112"/>
      <c r="E410" s="112"/>
      <c r="F410" s="112"/>
      <c r="G410" s="112"/>
      <c r="H410" s="112"/>
      <c r="I410" s="112"/>
      <c r="J410" s="112"/>
      <c r="K410" s="112"/>
    </row>
    <row r="411" spans="2:11" s="19" customFormat="1" x14ac:dyDescent="0.2">
      <c r="B411" s="112"/>
      <c r="C411" s="112"/>
      <c r="D411" s="112"/>
      <c r="E411" s="112"/>
      <c r="F411" s="112"/>
      <c r="G411" s="112"/>
      <c r="H411" s="112"/>
      <c r="I411" s="112"/>
      <c r="J411" s="112"/>
      <c r="K411" s="112"/>
    </row>
    <row r="412" spans="2:11" s="19" customFormat="1" x14ac:dyDescent="0.2">
      <c r="B412" s="112"/>
      <c r="C412" s="112"/>
      <c r="D412" s="112"/>
      <c r="E412" s="112"/>
      <c r="F412" s="112"/>
      <c r="G412" s="112"/>
      <c r="H412" s="112"/>
      <c r="I412" s="112"/>
      <c r="J412" s="112"/>
      <c r="K412" s="112"/>
    </row>
    <row r="413" spans="2:11" s="19" customFormat="1" x14ac:dyDescent="0.2">
      <c r="B413" s="112"/>
      <c r="C413" s="112"/>
      <c r="D413" s="112"/>
      <c r="E413" s="112"/>
      <c r="F413" s="112"/>
      <c r="G413" s="112"/>
      <c r="H413" s="112"/>
      <c r="I413" s="112"/>
      <c r="J413" s="112"/>
      <c r="K413" s="112"/>
    </row>
    <row r="414" spans="2:11" s="19" customFormat="1" x14ac:dyDescent="0.2">
      <c r="B414" s="112"/>
      <c r="C414" s="112"/>
      <c r="D414" s="112"/>
      <c r="E414" s="112"/>
      <c r="F414" s="112"/>
      <c r="G414" s="112"/>
      <c r="H414" s="112"/>
      <c r="I414" s="112"/>
      <c r="J414" s="112"/>
      <c r="K414" s="112"/>
    </row>
    <row r="415" spans="2:11" s="19" customFormat="1" x14ac:dyDescent="0.2">
      <c r="B415" s="112"/>
      <c r="C415" s="112"/>
      <c r="D415" s="112"/>
      <c r="E415" s="112"/>
      <c r="F415" s="112"/>
      <c r="G415" s="112"/>
      <c r="H415" s="112"/>
      <c r="I415" s="112"/>
      <c r="J415" s="112"/>
      <c r="K415" s="112"/>
    </row>
    <row r="416" spans="2:11" s="19" customFormat="1" x14ac:dyDescent="0.2">
      <c r="B416" s="112"/>
      <c r="C416" s="112"/>
      <c r="D416" s="112"/>
      <c r="E416" s="112"/>
      <c r="F416" s="112"/>
      <c r="G416" s="112"/>
      <c r="H416" s="112"/>
      <c r="I416" s="112"/>
      <c r="J416" s="112"/>
      <c r="K416" s="112"/>
    </row>
    <row r="417" spans="2:11" s="19" customFormat="1" x14ac:dyDescent="0.2">
      <c r="B417" s="112"/>
      <c r="C417" s="112"/>
      <c r="D417" s="112"/>
      <c r="E417" s="112"/>
      <c r="F417" s="112"/>
      <c r="G417" s="112"/>
      <c r="H417" s="112"/>
      <c r="I417" s="112"/>
      <c r="J417" s="112"/>
      <c r="K417" s="112"/>
    </row>
    <row r="418" spans="2:11" s="19" customFormat="1" x14ac:dyDescent="0.2">
      <c r="B418" s="112"/>
      <c r="C418" s="112"/>
      <c r="D418" s="112"/>
      <c r="E418" s="112"/>
      <c r="F418" s="112"/>
      <c r="G418" s="112"/>
      <c r="H418" s="112"/>
      <c r="I418" s="112"/>
      <c r="J418" s="112"/>
      <c r="K418" s="112"/>
    </row>
    <row r="419" spans="2:11" s="19" customFormat="1" x14ac:dyDescent="0.2">
      <c r="B419" s="112"/>
      <c r="C419" s="112"/>
      <c r="D419" s="112"/>
      <c r="E419" s="112"/>
      <c r="F419" s="112"/>
      <c r="G419" s="112"/>
      <c r="H419" s="112"/>
      <c r="I419" s="112"/>
      <c r="J419" s="112"/>
      <c r="K419" s="112"/>
    </row>
    <row r="420" spans="2:11" s="19" customFormat="1" x14ac:dyDescent="0.2">
      <c r="B420" s="112"/>
      <c r="C420" s="112"/>
      <c r="D420" s="112"/>
      <c r="E420" s="112"/>
      <c r="F420" s="112"/>
      <c r="G420" s="112"/>
      <c r="H420" s="112"/>
      <c r="I420" s="112"/>
      <c r="J420" s="112"/>
      <c r="K420" s="112"/>
    </row>
    <row r="421" spans="2:11" s="19" customFormat="1" x14ac:dyDescent="0.2">
      <c r="B421" s="112"/>
      <c r="C421" s="112"/>
      <c r="D421" s="112"/>
      <c r="E421" s="112"/>
      <c r="F421" s="112"/>
      <c r="G421" s="112"/>
      <c r="H421" s="112"/>
      <c r="I421" s="112"/>
      <c r="J421" s="112"/>
      <c r="K421" s="112"/>
    </row>
    <row r="422" spans="2:11" s="19" customFormat="1" x14ac:dyDescent="0.2">
      <c r="B422" s="112"/>
      <c r="C422" s="112"/>
      <c r="D422" s="112"/>
      <c r="E422" s="112"/>
      <c r="F422" s="112"/>
      <c r="G422" s="112"/>
      <c r="H422" s="112"/>
      <c r="I422" s="112"/>
      <c r="J422" s="112"/>
      <c r="K422" s="112"/>
    </row>
    <row r="423" spans="2:11" s="19" customFormat="1" x14ac:dyDescent="0.2">
      <c r="B423" s="112"/>
      <c r="C423" s="112"/>
      <c r="D423" s="112"/>
      <c r="E423" s="112"/>
      <c r="F423" s="112"/>
      <c r="G423" s="112"/>
      <c r="H423" s="112"/>
      <c r="I423" s="112"/>
      <c r="J423" s="112"/>
      <c r="K423" s="112"/>
    </row>
    <row r="424" spans="2:11" s="19" customFormat="1" x14ac:dyDescent="0.2">
      <c r="B424" s="112"/>
      <c r="C424" s="112"/>
      <c r="D424" s="112"/>
      <c r="E424" s="112"/>
      <c r="F424" s="112"/>
      <c r="G424" s="112"/>
      <c r="H424" s="112"/>
      <c r="I424" s="112"/>
      <c r="J424" s="112"/>
      <c r="K424" s="112"/>
    </row>
    <row r="425" spans="2:11" s="19" customFormat="1" x14ac:dyDescent="0.2">
      <c r="B425" s="112"/>
      <c r="C425" s="112"/>
      <c r="D425" s="112"/>
      <c r="E425" s="112"/>
      <c r="F425" s="112"/>
      <c r="G425" s="112"/>
      <c r="H425" s="112"/>
      <c r="I425" s="112"/>
      <c r="J425" s="112"/>
      <c r="K425" s="112"/>
    </row>
    <row r="426" spans="2:11" s="19" customFormat="1" x14ac:dyDescent="0.2">
      <c r="B426" s="112"/>
      <c r="C426" s="112"/>
      <c r="D426" s="112"/>
      <c r="E426" s="112"/>
      <c r="F426" s="112"/>
      <c r="G426" s="112"/>
      <c r="H426" s="112"/>
      <c r="I426" s="112"/>
      <c r="J426" s="112"/>
      <c r="K426" s="112"/>
    </row>
    <row r="427" spans="2:11" s="19" customFormat="1" x14ac:dyDescent="0.2">
      <c r="B427" s="112"/>
      <c r="C427" s="112"/>
      <c r="D427" s="112"/>
      <c r="E427" s="112"/>
      <c r="F427" s="112"/>
      <c r="G427" s="112"/>
      <c r="H427" s="112"/>
      <c r="I427" s="112"/>
      <c r="J427" s="112"/>
      <c r="K427" s="112"/>
    </row>
    <row r="428" spans="2:11" s="19" customFormat="1" x14ac:dyDescent="0.2">
      <c r="B428" s="112"/>
      <c r="C428" s="112"/>
      <c r="D428" s="112"/>
      <c r="E428" s="112"/>
      <c r="F428" s="112"/>
      <c r="G428" s="112"/>
      <c r="H428" s="112"/>
      <c r="I428" s="112"/>
      <c r="J428" s="112"/>
      <c r="K428" s="112"/>
    </row>
    <row r="429" spans="2:11" s="19" customFormat="1" x14ac:dyDescent="0.2">
      <c r="B429" s="112"/>
      <c r="C429" s="112"/>
      <c r="D429" s="112"/>
      <c r="E429" s="112"/>
      <c r="F429" s="112"/>
      <c r="G429" s="112"/>
      <c r="H429" s="112"/>
      <c r="I429" s="112"/>
      <c r="J429" s="112"/>
      <c r="K429" s="112"/>
    </row>
    <row r="430" spans="2:11" s="19" customFormat="1" x14ac:dyDescent="0.2">
      <c r="B430" s="112"/>
      <c r="C430" s="112"/>
      <c r="D430" s="112"/>
      <c r="E430" s="112"/>
      <c r="F430" s="112"/>
      <c r="G430" s="112"/>
      <c r="H430" s="112"/>
      <c r="I430" s="112"/>
      <c r="J430" s="112"/>
      <c r="K430" s="112"/>
    </row>
    <row r="431" spans="2:11" s="19" customFormat="1" x14ac:dyDescent="0.2">
      <c r="B431" s="112"/>
      <c r="C431" s="112"/>
      <c r="D431" s="112"/>
      <c r="E431" s="112"/>
      <c r="F431" s="112"/>
      <c r="G431" s="112"/>
      <c r="H431" s="112"/>
      <c r="I431" s="112"/>
      <c r="J431" s="112"/>
      <c r="K431" s="112"/>
    </row>
    <row r="432" spans="2:11" s="19" customFormat="1" x14ac:dyDescent="0.2">
      <c r="B432" s="112"/>
      <c r="C432" s="112"/>
      <c r="D432" s="112"/>
      <c r="E432" s="112"/>
      <c r="F432" s="112"/>
      <c r="G432" s="112"/>
      <c r="H432" s="112"/>
      <c r="I432" s="112"/>
      <c r="J432" s="112"/>
      <c r="K432" s="112"/>
    </row>
    <row r="433" spans="2:11" s="19" customFormat="1" x14ac:dyDescent="0.2">
      <c r="B433" s="112"/>
      <c r="C433" s="112"/>
      <c r="D433" s="112"/>
      <c r="E433" s="112"/>
      <c r="F433" s="112"/>
      <c r="G433" s="112"/>
      <c r="H433" s="112"/>
      <c r="I433" s="112"/>
      <c r="J433" s="112"/>
      <c r="K433" s="112"/>
    </row>
    <row r="434" spans="2:11" s="19" customFormat="1" x14ac:dyDescent="0.2">
      <c r="B434" s="112"/>
      <c r="C434" s="112"/>
      <c r="D434" s="112"/>
      <c r="E434" s="112"/>
      <c r="F434" s="112"/>
      <c r="G434" s="112"/>
      <c r="H434" s="112"/>
      <c r="I434" s="112"/>
      <c r="J434" s="112"/>
      <c r="K434" s="112"/>
    </row>
    <row r="435" spans="2:11" s="19" customFormat="1" x14ac:dyDescent="0.2">
      <c r="B435" s="112"/>
      <c r="C435" s="112"/>
      <c r="D435" s="112"/>
      <c r="E435" s="112"/>
      <c r="F435" s="112"/>
      <c r="G435" s="112"/>
      <c r="H435" s="112"/>
      <c r="I435" s="112"/>
      <c r="J435" s="112"/>
      <c r="K435" s="112"/>
    </row>
    <row r="436" spans="2:11" s="19" customFormat="1" x14ac:dyDescent="0.2">
      <c r="B436" s="112"/>
      <c r="C436" s="112"/>
      <c r="D436" s="112"/>
      <c r="E436" s="112"/>
      <c r="F436" s="112"/>
      <c r="G436" s="112"/>
      <c r="H436" s="112"/>
      <c r="I436" s="112"/>
      <c r="J436" s="112"/>
      <c r="K436" s="112"/>
    </row>
    <row r="437" spans="2:11" s="19" customFormat="1" x14ac:dyDescent="0.2">
      <c r="B437" s="112"/>
      <c r="C437" s="112"/>
      <c r="D437" s="112"/>
      <c r="E437" s="112"/>
      <c r="F437" s="112"/>
      <c r="G437" s="112"/>
      <c r="H437" s="112"/>
      <c r="I437" s="112"/>
      <c r="J437" s="112"/>
      <c r="K437" s="112"/>
    </row>
    <row r="438" spans="2:11" s="19" customFormat="1" x14ac:dyDescent="0.2">
      <c r="B438" s="112"/>
      <c r="C438" s="112"/>
      <c r="D438" s="112"/>
      <c r="E438" s="112"/>
      <c r="F438" s="112"/>
      <c r="G438" s="112"/>
      <c r="H438" s="112"/>
      <c r="I438" s="112"/>
      <c r="J438" s="112"/>
      <c r="K438" s="112"/>
    </row>
    <row r="439" spans="2:11" s="19" customFormat="1" x14ac:dyDescent="0.2">
      <c r="B439" s="112"/>
      <c r="C439" s="112"/>
      <c r="D439" s="112"/>
      <c r="E439" s="112"/>
      <c r="F439" s="112"/>
      <c r="G439" s="112"/>
      <c r="H439" s="112"/>
      <c r="I439" s="112"/>
      <c r="J439" s="112"/>
      <c r="K439" s="112"/>
    </row>
    <row r="440" spans="2:11" s="19" customFormat="1" x14ac:dyDescent="0.2">
      <c r="B440" s="112"/>
      <c r="C440" s="112"/>
      <c r="D440" s="112"/>
      <c r="E440" s="112"/>
      <c r="F440" s="112"/>
      <c r="G440" s="112"/>
      <c r="H440" s="112"/>
      <c r="I440" s="112"/>
      <c r="J440" s="112"/>
      <c r="K440" s="112"/>
    </row>
    <row r="441" spans="2:11" s="19" customFormat="1" x14ac:dyDescent="0.2">
      <c r="B441" s="112"/>
      <c r="C441" s="112"/>
      <c r="D441" s="112"/>
      <c r="E441" s="112"/>
      <c r="F441" s="112"/>
      <c r="G441" s="112"/>
      <c r="H441" s="112"/>
      <c r="I441" s="112"/>
      <c r="J441" s="112"/>
      <c r="K441" s="112"/>
    </row>
    <row r="442" spans="2:11" s="19" customFormat="1" x14ac:dyDescent="0.2">
      <c r="B442" s="112"/>
      <c r="C442" s="112"/>
      <c r="D442" s="112"/>
      <c r="E442" s="112"/>
      <c r="F442" s="112"/>
      <c r="G442" s="112"/>
      <c r="H442" s="112"/>
      <c r="I442" s="112"/>
      <c r="J442" s="112"/>
      <c r="K442" s="112"/>
    </row>
    <row r="443" spans="2:11" s="19" customFormat="1" x14ac:dyDescent="0.2">
      <c r="B443" s="112"/>
      <c r="C443" s="112"/>
      <c r="D443" s="112"/>
      <c r="E443" s="112"/>
      <c r="F443" s="112"/>
      <c r="G443" s="112"/>
      <c r="H443" s="112"/>
      <c r="I443" s="112"/>
      <c r="J443" s="112"/>
      <c r="K443" s="112"/>
    </row>
    <row r="444" spans="2:11" s="19" customFormat="1" x14ac:dyDescent="0.2">
      <c r="B444" s="112"/>
      <c r="C444" s="112"/>
      <c r="D444" s="112"/>
      <c r="E444" s="112"/>
      <c r="F444" s="112"/>
      <c r="G444" s="112"/>
      <c r="H444" s="112"/>
      <c r="I444" s="112"/>
      <c r="J444" s="112"/>
      <c r="K444" s="112"/>
    </row>
    <row r="445" spans="2:11" s="19" customFormat="1" x14ac:dyDescent="0.2">
      <c r="B445" s="112"/>
      <c r="C445" s="112"/>
      <c r="D445" s="112"/>
      <c r="E445" s="112"/>
      <c r="F445" s="112"/>
      <c r="G445" s="112"/>
      <c r="H445" s="112"/>
      <c r="I445" s="112"/>
      <c r="J445" s="112"/>
      <c r="K445" s="112"/>
    </row>
    <row r="446" spans="2:11" s="19" customFormat="1" x14ac:dyDescent="0.2">
      <c r="B446" s="112"/>
      <c r="C446" s="112"/>
      <c r="D446" s="112"/>
      <c r="E446" s="112"/>
      <c r="F446" s="112"/>
      <c r="G446" s="112"/>
      <c r="H446" s="112"/>
      <c r="I446" s="112"/>
      <c r="J446" s="112"/>
      <c r="K446" s="112"/>
    </row>
    <row r="447" spans="2:11" s="19" customFormat="1" x14ac:dyDescent="0.2">
      <c r="B447" s="112"/>
      <c r="C447" s="112"/>
      <c r="D447" s="112"/>
      <c r="E447" s="112"/>
      <c r="F447" s="112"/>
      <c r="G447" s="112"/>
      <c r="H447" s="112"/>
      <c r="I447" s="112"/>
      <c r="J447" s="112"/>
      <c r="K447" s="112"/>
    </row>
    <row r="448" spans="2:11" s="19" customFormat="1" x14ac:dyDescent="0.2">
      <c r="B448" s="112"/>
      <c r="C448" s="112"/>
      <c r="D448" s="112"/>
      <c r="E448" s="112"/>
      <c r="F448" s="112"/>
      <c r="G448" s="112"/>
      <c r="H448" s="112"/>
      <c r="I448" s="112"/>
      <c r="J448" s="112"/>
      <c r="K448" s="112"/>
    </row>
    <row r="449" spans="2:11" s="19" customFormat="1" x14ac:dyDescent="0.2">
      <c r="B449" s="112"/>
      <c r="C449" s="112"/>
      <c r="D449" s="112"/>
      <c r="E449" s="112"/>
      <c r="F449" s="112"/>
      <c r="G449" s="112"/>
      <c r="H449" s="112"/>
      <c r="I449" s="112"/>
      <c r="J449" s="112"/>
      <c r="K449" s="112"/>
    </row>
    <row r="450" spans="2:11" s="19" customFormat="1" x14ac:dyDescent="0.2">
      <c r="B450" s="112"/>
      <c r="C450" s="112"/>
      <c r="D450" s="112"/>
      <c r="E450" s="112"/>
      <c r="F450" s="112"/>
      <c r="G450" s="112"/>
      <c r="H450" s="112"/>
      <c r="I450" s="112"/>
      <c r="J450" s="112"/>
      <c r="K450" s="112"/>
    </row>
    <row r="451" spans="2:11" s="19" customFormat="1" x14ac:dyDescent="0.2">
      <c r="B451" s="112"/>
      <c r="C451" s="112"/>
      <c r="D451" s="112"/>
      <c r="E451" s="112"/>
      <c r="F451" s="112"/>
      <c r="G451" s="112"/>
      <c r="H451" s="112"/>
      <c r="I451" s="112"/>
      <c r="J451" s="112"/>
      <c r="K451" s="112"/>
    </row>
    <row r="452" spans="2:11" s="19" customFormat="1" x14ac:dyDescent="0.2">
      <c r="B452" s="112"/>
      <c r="C452" s="112"/>
      <c r="D452" s="112"/>
      <c r="E452" s="112"/>
      <c r="F452" s="112"/>
      <c r="G452" s="112"/>
      <c r="H452" s="112"/>
      <c r="I452" s="112"/>
      <c r="J452" s="112"/>
      <c r="K452" s="112"/>
    </row>
    <row r="453" spans="2:11" s="19" customFormat="1" x14ac:dyDescent="0.2">
      <c r="B453" s="112"/>
      <c r="C453" s="112"/>
      <c r="D453" s="112"/>
      <c r="E453" s="112"/>
      <c r="F453" s="112"/>
      <c r="G453" s="112"/>
      <c r="H453" s="112"/>
      <c r="I453" s="112"/>
      <c r="J453" s="112"/>
      <c r="K453" s="112"/>
    </row>
    <row r="454" spans="2:11" s="19" customFormat="1" x14ac:dyDescent="0.2">
      <c r="B454" s="112"/>
      <c r="C454" s="112"/>
      <c r="D454" s="112"/>
      <c r="E454" s="112"/>
      <c r="F454" s="112"/>
      <c r="G454" s="112"/>
      <c r="H454" s="112"/>
      <c r="I454" s="112"/>
      <c r="J454" s="112"/>
      <c r="K454" s="112"/>
    </row>
    <row r="455" spans="2:11" s="19" customFormat="1" x14ac:dyDescent="0.2">
      <c r="B455" s="112"/>
      <c r="C455" s="112"/>
      <c r="D455" s="112"/>
      <c r="E455" s="112"/>
      <c r="F455" s="112"/>
      <c r="G455" s="112"/>
      <c r="H455" s="112"/>
      <c r="I455" s="112"/>
      <c r="J455" s="112"/>
      <c r="K455" s="112"/>
    </row>
    <row r="456" spans="2:11" s="19" customFormat="1" x14ac:dyDescent="0.2">
      <c r="B456" s="112"/>
      <c r="C456" s="112"/>
      <c r="D456" s="112"/>
      <c r="E456" s="112"/>
      <c r="F456" s="112"/>
      <c r="G456" s="112"/>
      <c r="H456" s="112"/>
      <c r="I456" s="112"/>
      <c r="J456" s="112"/>
      <c r="K456" s="112"/>
    </row>
    <row r="457" spans="2:11" s="19" customFormat="1" x14ac:dyDescent="0.2">
      <c r="B457" s="112"/>
      <c r="C457" s="112"/>
      <c r="D457" s="112"/>
      <c r="E457" s="112"/>
      <c r="F457" s="112"/>
      <c r="G457" s="112"/>
      <c r="H457" s="112"/>
      <c r="I457" s="112"/>
      <c r="J457" s="112"/>
      <c r="K457" s="112"/>
    </row>
    <row r="458" spans="2:11" s="19" customFormat="1" x14ac:dyDescent="0.2">
      <c r="B458" s="112"/>
      <c r="C458" s="112"/>
      <c r="D458" s="112"/>
      <c r="E458" s="112"/>
      <c r="F458" s="112"/>
      <c r="G458" s="112"/>
      <c r="H458" s="112"/>
      <c r="I458" s="112"/>
      <c r="J458" s="112"/>
      <c r="K458" s="112"/>
    </row>
    <row r="459" spans="2:11" s="19" customFormat="1" x14ac:dyDescent="0.2">
      <c r="B459" s="112"/>
      <c r="C459" s="112"/>
      <c r="D459" s="112"/>
      <c r="E459" s="112"/>
      <c r="F459" s="112"/>
      <c r="G459" s="112"/>
      <c r="H459" s="112"/>
      <c r="I459" s="112"/>
      <c r="J459" s="112"/>
      <c r="K459" s="112"/>
    </row>
    <row r="460" spans="2:11" s="19" customFormat="1" x14ac:dyDescent="0.2">
      <c r="B460" s="112"/>
      <c r="C460" s="112"/>
      <c r="D460" s="112"/>
      <c r="E460" s="112"/>
      <c r="F460" s="112"/>
      <c r="G460" s="112"/>
      <c r="H460" s="112"/>
      <c r="I460" s="112"/>
      <c r="J460" s="112"/>
      <c r="K460" s="112"/>
    </row>
    <row r="461" spans="2:11" s="19" customFormat="1" x14ac:dyDescent="0.2">
      <c r="B461" s="112"/>
      <c r="C461" s="112"/>
      <c r="D461" s="112"/>
      <c r="E461" s="112"/>
      <c r="F461" s="112"/>
      <c r="G461" s="112"/>
      <c r="H461" s="112"/>
      <c r="I461" s="112"/>
      <c r="J461" s="112"/>
      <c r="K461" s="112"/>
    </row>
    <row r="462" spans="2:11" s="19" customFormat="1" x14ac:dyDescent="0.2">
      <c r="B462" s="112"/>
      <c r="C462" s="112"/>
      <c r="D462" s="112"/>
      <c r="E462" s="112"/>
      <c r="F462" s="112"/>
      <c r="G462" s="112"/>
      <c r="H462" s="112"/>
      <c r="I462" s="112"/>
      <c r="J462" s="112"/>
      <c r="K462" s="112"/>
    </row>
    <row r="463" spans="2:11" s="19" customFormat="1" x14ac:dyDescent="0.2">
      <c r="B463" s="112"/>
      <c r="C463" s="112"/>
      <c r="D463" s="112"/>
      <c r="E463" s="112"/>
      <c r="F463" s="112"/>
      <c r="G463" s="112"/>
      <c r="H463" s="112"/>
      <c r="I463" s="112"/>
      <c r="J463" s="112"/>
      <c r="K463" s="112"/>
    </row>
    <row r="464" spans="2:11" s="19" customFormat="1" x14ac:dyDescent="0.2">
      <c r="B464" s="112"/>
      <c r="C464" s="112"/>
      <c r="D464" s="112"/>
      <c r="E464" s="112"/>
      <c r="F464" s="112"/>
      <c r="G464" s="112"/>
      <c r="H464" s="112"/>
      <c r="I464" s="112"/>
      <c r="J464" s="112"/>
      <c r="K464" s="112"/>
    </row>
    <row r="465" spans="2:11" s="19" customFormat="1" x14ac:dyDescent="0.2">
      <c r="B465" s="112"/>
      <c r="C465" s="112"/>
      <c r="D465" s="112"/>
      <c r="E465" s="112"/>
      <c r="F465" s="112"/>
      <c r="G465" s="112"/>
      <c r="H465" s="112"/>
      <c r="I465" s="112"/>
      <c r="J465" s="112"/>
      <c r="K465" s="112"/>
    </row>
    <row r="466" spans="2:11" s="19" customFormat="1" x14ac:dyDescent="0.2">
      <c r="B466" s="112"/>
      <c r="C466" s="112"/>
      <c r="D466" s="112"/>
      <c r="E466" s="112"/>
      <c r="F466" s="112"/>
      <c r="G466" s="112"/>
      <c r="H466" s="112"/>
      <c r="I466" s="112"/>
      <c r="J466" s="112"/>
      <c r="K466" s="112"/>
    </row>
    <row r="467" spans="2:11" s="19" customFormat="1" x14ac:dyDescent="0.2">
      <c r="B467" s="112"/>
      <c r="C467" s="112"/>
      <c r="D467" s="112"/>
      <c r="E467" s="112"/>
      <c r="F467" s="112"/>
      <c r="G467" s="112"/>
      <c r="H467" s="112"/>
      <c r="I467" s="112"/>
      <c r="J467" s="112"/>
      <c r="K467" s="112"/>
    </row>
    <row r="468" spans="2:11" s="19" customFormat="1" x14ac:dyDescent="0.2">
      <c r="B468" s="112"/>
      <c r="C468" s="112"/>
      <c r="D468" s="112"/>
      <c r="E468" s="112"/>
      <c r="F468" s="112"/>
      <c r="G468" s="112"/>
      <c r="H468" s="112"/>
      <c r="I468" s="112"/>
      <c r="J468" s="112"/>
      <c r="K468" s="112"/>
    </row>
    <row r="469" spans="2:11" s="19" customFormat="1" x14ac:dyDescent="0.2">
      <c r="B469" s="112"/>
      <c r="C469" s="112"/>
      <c r="D469" s="112"/>
      <c r="E469" s="112"/>
      <c r="F469" s="112"/>
      <c r="G469" s="112"/>
      <c r="H469" s="112"/>
      <c r="I469" s="112"/>
      <c r="J469" s="112"/>
      <c r="K469" s="112"/>
    </row>
    <row r="470" spans="2:11" s="19" customFormat="1" x14ac:dyDescent="0.2">
      <c r="B470" s="112"/>
      <c r="C470" s="112"/>
      <c r="D470" s="112"/>
      <c r="E470" s="112"/>
      <c r="F470" s="112"/>
      <c r="G470" s="112"/>
      <c r="H470" s="112"/>
      <c r="I470" s="112"/>
      <c r="J470" s="112"/>
      <c r="K470" s="112"/>
    </row>
    <row r="471" spans="2:11" s="19" customFormat="1" x14ac:dyDescent="0.2">
      <c r="B471" s="112"/>
      <c r="C471" s="112"/>
      <c r="D471" s="112"/>
      <c r="E471" s="112"/>
      <c r="F471" s="112"/>
      <c r="G471" s="112"/>
      <c r="H471" s="112"/>
      <c r="I471" s="112"/>
      <c r="J471" s="112"/>
      <c r="K471" s="112"/>
    </row>
    <row r="472" spans="2:11" s="19" customFormat="1" x14ac:dyDescent="0.2">
      <c r="B472" s="112"/>
      <c r="C472" s="112"/>
      <c r="D472" s="112"/>
      <c r="E472" s="112"/>
      <c r="F472" s="112"/>
      <c r="G472" s="112"/>
      <c r="H472" s="112"/>
      <c r="I472" s="112"/>
      <c r="J472" s="112"/>
      <c r="K472" s="112"/>
    </row>
    <row r="473" spans="2:11" s="19" customFormat="1" x14ac:dyDescent="0.2">
      <c r="B473" s="112"/>
      <c r="C473" s="112"/>
      <c r="D473" s="112"/>
      <c r="E473" s="112"/>
      <c r="F473" s="112"/>
      <c r="G473" s="112"/>
      <c r="H473" s="112"/>
      <c r="I473" s="112"/>
      <c r="J473" s="112"/>
      <c r="K473" s="112"/>
    </row>
    <row r="474" spans="2:11" s="19" customFormat="1" x14ac:dyDescent="0.2">
      <c r="B474" s="112"/>
      <c r="C474" s="112"/>
      <c r="D474" s="112"/>
      <c r="E474" s="112"/>
      <c r="F474" s="112"/>
      <c r="G474" s="112"/>
      <c r="H474" s="112"/>
      <c r="I474" s="112"/>
      <c r="J474" s="112"/>
      <c r="K474" s="112"/>
    </row>
    <row r="475" spans="2:11" s="19" customFormat="1" x14ac:dyDescent="0.2">
      <c r="B475" s="112"/>
      <c r="C475" s="112"/>
      <c r="D475" s="112"/>
      <c r="E475" s="112"/>
      <c r="F475" s="112"/>
      <c r="G475" s="112"/>
      <c r="H475" s="112"/>
      <c r="I475" s="112"/>
      <c r="J475" s="112"/>
      <c r="K475" s="112"/>
    </row>
    <row r="476" spans="2:11" s="19" customFormat="1" x14ac:dyDescent="0.2">
      <c r="B476" s="112"/>
      <c r="C476" s="112"/>
      <c r="D476" s="112"/>
      <c r="E476" s="112"/>
      <c r="F476" s="112"/>
      <c r="G476" s="112"/>
      <c r="H476" s="112"/>
      <c r="I476" s="112"/>
      <c r="J476" s="112"/>
      <c r="K476" s="112"/>
    </row>
    <row r="477" spans="2:11" s="19" customFormat="1" x14ac:dyDescent="0.2">
      <c r="B477" s="112"/>
      <c r="C477" s="112"/>
      <c r="D477" s="112"/>
      <c r="E477" s="112"/>
      <c r="F477" s="112"/>
      <c r="G477" s="112"/>
      <c r="H477" s="112"/>
      <c r="I477" s="112"/>
      <c r="J477" s="112"/>
      <c r="K477" s="112"/>
    </row>
    <row r="478" spans="2:11" s="19" customFormat="1" x14ac:dyDescent="0.2">
      <c r="B478" s="112"/>
      <c r="C478" s="112"/>
      <c r="D478" s="112"/>
      <c r="E478" s="112"/>
      <c r="F478" s="112"/>
      <c r="G478" s="112"/>
      <c r="H478" s="112"/>
      <c r="I478" s="112"/>
      <c r="J478" s="112"/>
      <c r="K478" s="112"/>
    </row>
    <row r="479" spans="2:11" s="19" customFormat="1" x14ac:dyDescent="0.2">
      <c r="B479" s="112"/>
      <c r="C479" s="112"/>
      <c r="D479" s="112"/>
      <c r="E479" s="112"/>
      <c r="F479" s="112"/>
      <c r="G479" s="112"/>
      <c r="H479" s="112"/>
      <c r="I479" s="112"/>
      <c r="J479" s="112"/>
      <c r="K479" s="112"/>
    </row>
    <row r="480" spans="2:11" s="19" customFormat="1" x14ac:dyDescent="0.2">
      <c r="B480" s="112"/>
      <c r="C480" s="112"/>
      <c r="D480" s="112"/>
      <c r="E480" s="112"/>
      <c r="F480" s="112"/>
      <c r="G480" s="112"/>
      <c r="H480" s="112"/>
      <c r="I480" s="112"/>
      <c r="J480" s="112"/>
      <c r="K480" s="112"/>
    </row>
    <row r="481" spans="2:11" s="19" customFormat="1" x14ac:dyDescent="0.2">
      <c r="B481" s="112"/>
      <c r="C481" s="112"/>
      <c r="D481" s="112"/>
      <c r="E481" s="112"/>
      <c r="F481" s="112"/>
      <c r="G481" s="112"/>
      <c r="H481" s="112"/>
      <c r="I481" s="112"/>
      <c r="J481" s="112"/>
      <c r="K481" s="112"/>
    </row>
    <row r="482" spans="2:11" s="19" customFormat="1" x14ac:dyDescent="0.2">
      <c r="B482" s="112"/>
      <c r="C482" s="112"/>
      <c r="D482" s="112"/>
      <c r="E482" s="112"/>
      <c r="F482" s="112"/>
      <c r="G482" s="112"/>
      <c r="H482" s="112"/>
      <c r="I482" s="112"/>
      <c r="J482" s="112"/>
      <c r="K482" s="112"/>
    </row>
    <row r="483" spans="2:11" s="19" customFormat="1" x14ac:dyDescent="0.2">
      <c r="B483" s="112"/>
      <c r="C483" s="112"/>
      <c r="D483" s="112"/>
      <c r="E483" s="112"/>
      <c r="F483" s="112"/>
      <c r="G483" s="112"/>
      <c r="H483" s="112"/>
      <c r="I483" s="112"/>
      <c r="J483" s="112"/>
      <c r="K483" s="112"/>
    </row>
    <row r="484" spans="2:11" s="19" customFormat="1" x14ac:dyDescent="0.2">
      <c r="B484" s="112"/>
      <c r="C484" s="112"/>
      <c r="D484" s="112"/>
      <c r="E484" s="112"/>
      <c r="F484" s="112"/>
      <c r="G484" s="112"/>
      <c r="H484" s="112"/>
      <c r="I484" s="112"/>
      <c r="J484" s="112"/>
      <c r="K484" s="112"/>
    </row>
    <row r="485" spans="2:11" s="19" customFormat="1" x14ac:dyDescent="0.2">
      <c r="B485" s="112"/>
      <c r="C485" s="112"/>
      <c r="D485" s="112"/>
      <c r="E485" s="112"/>
      <c r="F485" s="112"/>
      <c r="G485" s="112"/>
      <c r="H485" s="112"/>
      <c r="I485" s="112"/>
      <c r="J485" s="112"/>
      <c r="K485" s="112"/>
    </row>
    <row r="486" spans="2:11" s="19" customFormat="1" x14ac:dyDescent="0.2">
      <c r="B486" s="112"/>
      <c r="C486" s="112"/>
      <c r="D486" s="112"/>
      <c r="E486" s="112"/>
      <c r="F486" s="112"/>
      <c r="G486" s="112"/>
      <c r="H486" s="112"/>
      <c r="I486" s="112"/>
      <c r="J486" s="112"/>
      <c r="K486" s="112"/>
    </row>
    <row r="487" spans="2:11" s="19" customFormat="1" x14ac:dyDescent="0.2">
      <c r="B487" s="112"/>
      <c r="C487" s="112"/>
      <c r="D487" s="112"/>
      <c r="E487" s="112"/>
      <c r="F487" s="112"/>
      <c r="G487" s="112"/>
      <c r="H487" s="112"/>
      <c r="I487" s="112"/>
      <c r="J487" s="112"/>
      <c r="K487" s="112"/>
    </row>
    <row r="488" spans="2:11" s="19" customFormat="1" x14ac:dyDescent="0.2">
      <c r="B488" s="112"/>
      <c r="C488" s="112"/>
      <c r="D488" s="112"/>
      <c r="E488" s="112"/>
      <c r="F488" s="112"/>
      <c r="G488" s="112"/>
      <c r="H488" s="112"/>
      <c r="I488" s="112"/>
      <c r="J488" s="112"/>
      <c r="K488" s="112"/>
    </row>
    <row r="489" spans="2:11" s="19" customFormat="1" x14ac:dyDescent="0.2">
      <c r="B489" s="112"/>
      <c r="C489" s="112"/>
      <c r="D489" s="112"/>
      <c r="E489" s="112"/>
      <c r="F489" s="112"/>
      <c r="G489" s="112"/>
      <c r="H489" s="112"/>
      <c r="I489" s="112"/>
      <c r="J489" s="112"/>
      <c r="K489" s="112"/>
    </row>
    <row r="490" spans="2:11" s="19" customFormat="1" x14ac:dyDescent="0.2">
      <c r="B490" s="112"/>
      <c r="C490" s="112"/>
      <c r="D490" s="112"/>
      <c r="E490" s="112"/>
      <c r="F490" s="112"/>
      <c r="G490" s="112"/>
      <c r="H490" s="112"/>
      <c r="I490" s="112"/>
      <c r="J490" s="112"/>
      <c r="K490" s="112"/>
    </row>
    <row r="491" spans="2:11" s="19" customFormat="1" x14ac:dyDescent="0.2">
      <c r="B491" s="112"/>
      <c r="C491" s="112"/>
      <c r="D491" s="112"/>
      <c r="E491" s="112"/>
      <c r="F491" s="112"/>
      <c r="G491" s="112"/>
      <c r="H491" s="112"/>
      <c r="I491" s="112"/>
      <c r="J491" s="112"/>
      <c r="K491" s="112"/>
    </row>
    <row r="492" spans="2:11" s="19" customFormat="1" x14ac:dyDescent="0.2">
      <c r="B492" s="112"/>
      <c r="C492" s="112"/>
      <c r="D492" s="112"/>
      <c r="E492" s="112"/>
      <c r="F492" s="112"/>
      <c r="G492" s="112"/>
      <c r="H492" s="112"/>
      <c r="I492" s="112"/>
      <c r="J492" s="112"/>
      <c r="K492" s="112"/>
    </row>
    <row r="493" spans="2:11" s="19" customFormat="1" x14ac:dyDescent="0.2">
      <c r="B493" s="112"/>
      <c r="C493" s="112"/>
      <c r="D493" s="112"/>
      <c r="E493" s="112"/>
      <c r="F493" s="112"/>
      <c r="G493" s="112"/>
      <c r="H493" s="112"/>
      <c r="I493" s="112"/>
      <c r="J493" s="112"/>
      <c r="K493" s="112"/>
    </row>
    <row r="494" spans="2:11" s="19" customFormat="1" x14ac:dyDescent="0.2">
      <c r="B494" s="112"/>
      <c r="C494" s="112"/>
      <c r="D494" s="112"/>
      <c r="E494" s="112"/>
      <c r="F494" s="112"/>
      <c r="G494" s="112"/>
      <c r="H494" s="112"/>
      <c r="I494" s="112"/>
      <c r="J494" s="112"/>
      <c r="K494" s="112"/>
    </row>
    <row r="495" spans="2:11" s="19" customFormat="1" x14ac:dyDescent="0.2">
      <c r="B495" s="112"/>
      <c r="C495" s="112"/>
      <c r="D495" s="112"/>
      <c r="E495" s="112"/>
      <c r="F495" s="112"/>
      <c r="G495" s="112"/>
      <c r="H495" s="112"/>
      <c r="I495" s="112"/>
      <c r="J495" s="112"/>
      <c r="K495" s="112"/>
    </row>
    <row r="496" spans="2:11" s="19" customFormat="1" x14ac:dyDescent="0.2">
      <c r="B496" s="112"/>
      <c r="C496" s="112"/>
      <c r="D496" s="112"/>
      <c r="E496" s="112"/>
      <c r="F496" s="112"/>
      <c r="G496" s="112"/>
      <c r="H496" s="112"/>
      <c r="I496" s="112"/>
      <c r="J496" s="112"/>
      <c r="K496" s="112"/>
    </row>
    <row r="497" spans="2:11" s="19" customFormat="1" x14ac:dyDescent="0.2">
      <c r="B497" s="112"/>
      <c r="C497" s="112"/>
      <c r="D497" s="112"/>
      <c r="E497" s="112"/>
      <c r="F497" s="112"/>
      <c r="G497" s="112"/>
      <c r="H497" s="112"/>
      <c r="I497" s="112"/>
      <c r="J497" s="112"/>
      <c r="K497" s="112"/>
    </row>
    <row r="498" spans="2:11" s="19" customFormat="1" x14ac:dyDescent="0.2">
      <c r="B498" s="112"/>
      <c r="C498" s="112"/>
      <c r="D498" s="112"/>
      <c r="E498" s="112"/>
      <c r="F498" s="112"/>
      <c r="G498" s="112"/>
      <c r="H498" s="112"/>
      <c r="I498" s="112"/>
      <c r="J498" s="112"/>
      <c r="K498" s="112"/>
    </row>
    <row r="499" spans="2:11" s="19" customFormat="1" x14ac:dyDescent="0.2">
      <c r="B499" s="112"/>
      <c r="C499" s="112"/>
      <c r="D499" s="112"/>
      <c r="E499" s="112"/>
      <c r="F499" s="112"/>
      <c r="G499" s="112"/>
      <c r="H499" s="112"/>
      <c r="I499" s="112"/>
      <c r="J499" s="112"/>
      <c r="K499" s="112"/>
    </row>
    <row r="500" spans="2:11" s="19" customFormat="1" x14ac:dyDescent="0.2">
      <c r="B500" s="112"/>
      <c r="C500" s="112"/>
      <c r="D500" s="112"/>
      <c r="E500" s="112"/>
      <c r="F500" s="112"/>
      <c r="G500" s="112"/>
      <c r="H500" s="112"/>
      <c r="I500" s="112"/>
      <c r="J500" s="112"/>
      <c r="K500" s="112"/>
    </row>
    <row r="501" spans="2:11" s="19" customFormat="1" x14ac:dyDescent="0.2">
      <c r="B501" s="112"/>
      <c r="C501" s="112"/>
      <c r="D501" s="112"/>
      <c r="E501" s="112"/>
      <c r="F501" s="112"/>
      <c r="G501" s="112"/>
      <c r="H501" s="112"/>
      <c r="I501" s="112"/>
      <c r="J501" s="112"/>
      <c r="K501" s="112"/>
    </row>
    <row r="502" spans="2:11" s="19" customFormat="1" x14ac:dyDescent="0.2">
      <c r="B502" s="112"/>
      <c r="C502" s="112"/>
      <c r="D502" s="112"/>
      <c r="E502" s="112"/>
      <c r="F502" s="112"/>
      <c r="G502" s="112"/>
      <c r="H502" s="112"/>
      <c r="I502" s="112"/>
      <c r="J502" s="112"/>
      <c r="K502" s="112"/>
    </row>
    <row r="503" spans="2:11" s="19" customFormat="1" x14ac:dyDescent="0.2">
      <c r="B503" s="112"/>
      <c r="C503" s="112"/>
      <c r="D503" s="112"/>
      <c r="E503" s="112"/>
      <c r="F503" s="112"/>
      <c r="G503" s="112"/>
      <c r="H503" s="112"/>
      <c r="I503" s="112"/>
      <c r="J503" s="112"/>
      <c r="K503" s="112"/>
    </row>
    <row r="504" spans="2:11" s="19" customFormat="1" x14ac:dyDescent="0.2">
      <c r="B504" s="112"/>
      <c r="C504" s="112"/>
      <c r="D504" s="112"/>
      <c r="E504" s="112"/>
      <c r="F504" s="112"/>
      <c r="G504" s="112"/>
      <c r="H504" s="112"/>
      <c r="I504" s="112"/>
      <c r="J504" s="112"/>
      <c r="K504" s="112"/>
    </row>
    <row r="505" spans="2:11" s="19" customFormat="1" x14ac:dyDescent="0.2">
      <c r="B505" s="112"/>
      <c r="C505" s="112"/>
      <c r="D505" s="112"/>
      <c r="E505" s="112"/>
      <c r="F505" s="112"/>
      <c r="G505" s="112"/>
      <c r="H505" s="112"/>
      <c r="I505" s="112"/>
      <c r="J505" s="112"/>
      <c r="K505" s="112"/>
    </row>
    <row r="506" spans="2:11" s="19" customFormat="1" x14ac:dyDescent="0.2">
      <c r="B506" s="112"/>
      <c r="C506" s="112"/>
      <c r="D506" s="112"/>
      <c r="E506" s="112"/>
      <c r="F506" s="112"/>
      <c r="G506" s="112"/>
      <c r="H506" s="112"/>
      <c r="I506" s="112"/>
      <c r="J506" s="112"/>
      <c r="K506" s="112"/>
    </row>
    <row r="507" spans="2:11" s="19" customFormat="1" x14ac:dyDescent="0.2">
      <c r="B507" s="112"/>
      <c r="C507" s="112"/>
      <c r="D507" s="112"/>
      <c r="E507" s="112"/>
      <c r="F507" s="112"/>
      <c r="G507" s="112"/>
      <c r="H507" s="112"/>
      <c r="I507" s="112"/>
      <c r="J507" s="112"/>
      <c r="K507" s="112"/>
    </row>
    <row r="508" spans="2:11" s="19" customFormat="1" x14ac:dyDescent="0.2">
      <c r="B508" s="112"/>
      <c r="C508" s="112"/>
      <c r="D508" s="112"/>
      <c r="E508" s="112"/>
      <c r="F508" s="112"/>
      <c r="G508" s="112"/>
      <c r="H508" s="112"/>
      <c r="I508" s="112"/>
      <c r="J508" s="112"/>
      <c r="K508" s="112"/>
    </row>
    <row r="509" spans="2:11" s="19" customFormat="1" x14ac:dyDescent="0.2">
      <c r="B509" s="112"/>
      <c r="C509" s="112"/>
      <c r="D509" s="112"/>
      <c r="E509" s="112"/>
      <c r="F509" s="112"/>
      <c r="G509" s="112"/>
      <c r="H509" s="112"/>
      <c r="I509" s="112"/>
      <c r="J509" s="112"/>
      <c r="K509" s="112"/>
    </row>
    <row r="510" spans="2:11" s="19" customFormat="1" x14ac:dyDescent="0.2">
      <c r="B510" s="112"/>
      <c r="C510" s="112"/>
      <c r="D510" s="112"/>
      <c r="E510" s="112"/>
      <c r="F510" s="112"/>
      <c r="G510" s="112"/>
      <c r="H510" s="112"/>
      <c r="I510" s="112"/>
      <c r="J510" s="112"/>
      <c r="K510" s="112"/>
    </row>
    <row r="511" spans="2:11" s="19" customFormat="1" x14ac:dyDescent="0.2">
      <c r="B511" s="112"/>
      <c r="C511" s="112"/>
      <c r="D511" s="112"/>
      <c r="E511" s="112"/>
      <c r="F511" s="112"/>
      <c r="G511" s="112"/>
      <c r="H511" s="112"/>
      <c r="I511" s="112"/>
      <c r="J511" s="112"/>
      <c r="K511" s="112"/>
    </row>
    <row r="512" spans="2:11" s="19" customFormat="1" x14ac:dyDescent="0.2">
      <c r="B512" s="112"/>
      <c r="C512" s="112"/>
      <c r="D512" s="112"/>
      <c r="E512" s="112"/>
      <c r="F512" s="112"/>
      <c r="G512" s="112"/>
      <c r="H512" s="112"/>
      <c r="I512" s="112"/>
      <c r="J512" s="112"/>
      <c r="K512" s="112"/>
    </row>
    <row r="513" spans="2:11" s="19" customFormat="1" x14ac:dyDescent="0.2">
      <c r="B513" s="112"/>
      <c r="C513" s="112"/>
      <c r="D513" s="112"/>
      <c r="E513" s="112"/>
      <c r="F513" s="112"/>
      <c r="G513" s="112"/>
      <c r="H513" s="112"/>
      <c r="I513" s="112"/>
      <c r="J513" s="112"/>
      <c r="K513" s="112"/>
    </row>
    <row r="514" spans="2:11" s="19" customFormat="1" x14ac:dyDescent="0.2">
      <c r="B514" s="112"/>
      <c r="C514" s="112"/>
      <c r="D514" s="112"/>
      <c r="E514" s="112"/>
      <c r="F514" s="112"/>
      <c r="G514" s="112"/>
      <c r="H514" s="112"/>
      <c r="I514" s="112"/>
      <c r="J514" s="112"/>
      <c r="K514" s="112"/>
    </row>
    <row r="515" spans="2:11" s="19" customFormat="1" x14ac:dyDescent="0.2">
      <c r="B515" s="112"/>
      <c r="C515" s="112"/>
      <c r="D515" s="112"/>
      <c r="E515" s="112"/>
      <c r="F515" s="112"/>
      <c r="G515" s="112"/>
      <c r="H515" s="112"/>
      <c r="I515" s="112"/>
      <c r="J515" s="112"/>
      <c r="K515" s="112"/>
    </row>
    <row r="516" spans="2:11" s="19" customFormat="1" x14ac:dyDescent="0.2">
      <c r="B516" s="112"/>
      <c r="C516" s="112"/>
      <c r="D516" s="112"/>
      <c r="E516" s="112"/>
      <c r="F516" s="112"/>
      <c r="G516" s="112"/>
      <c r="H516" s="112"/>
      <c r="I516" s="112"/>
      <c r="J516" s="112"/>
      <c r="K516" s="112"/>
    </row>
    <row r="517" spans="2:11" s="19" customFormat="1" x14ac:dyDescent="0.2">
      <c r="B517" s="112"/>
      <c r="C517" s="112"/>
      <c r="D517" s="112"/>
      <c r="E517" s="112"/>
      <c r="F517" s="112"/>
      <c r="G517" s="112"/>
      <c r="H517" s="112"/>
      <c r="I517" s="112"/>
      <c r="J517" s="112"/>
      <c r="K517" s="112"/>
    </row>
    <row r="518" spans="2:11" s="19" customFormat="1" x14ac:dyDescent="0.2">
      <c r="B518" s="112"/>
      <c r="C518" s="112"/>
      <c r="D518" s="112"/>
      <c r="E518" s="112"/>
      <c r="F518" s="112"/>
      <c r="G518" s="112"/>
      <c r="H518" s="112"/>
      <c r="I518" s="112"/>
      <c r="J518" s="112"/>
      <c r="K518" s="112"/>
    </row>
    <row r="519" spans="2:11" s="19" customFormat="1" x14ac:dyDescent="0.2">
      <c r="B519" s="112"/>
      <c r="C519" s="112"/>
      <c r="D519" s="112"/>
      <c r="E519" s="112"/>
      <c r="F519" s="112"/>
      <c r="G519" s="112"/>
      <c r="H519" s="112"/>
      <c r="I519" s="112"/>
      <c r="J519" s="112"/>
      <c r="K519" s="112"/>
    </row>
    <row r="520" spans="2:11" s="19" customFormat="1" x14ac:dyDescent="0.2">
      <c r="B520" s="112"/>
      <c r="C520" s="112"/>
      <c r="D520" s="112"/>
      <c r="E520" s="112"/>
      <c r="F520" s="112"/>
      <c r="G520" s="112"/>
      <c r="H520" s="112"/>
      <c r="I520" s="112"/>
      <c r="J520" s="112"/>
      <c r="K520" s="112"/>
    </row>
    <row r="521" spans="2:11" s="19" customFormat="1" x14ac:dyDescent="0.2">
      <c r="B521" s="112"/>
      <c r="C521" s="112"/>
      <c r="D521" s="112"/>
      <c r="E521" s="112"/>
      <c r="F521" s="112"/>
      <c r="G521" s="112"/>
      <c r="H521" s="112"/>
      <c r="I521" s="112"/>
      <c r="J521" s="112"/>
      <c r="K521" s="112"/>
    </row>
    <row r="522" spans="2:11" s="19" customFormat="1" x14ac:dyDescent="0.2">
      <c r="B522" s="112"/>
      <c r="C522" s="112"/>
      <c r="D522" s="112"/>
      <c r="E522" s="112"/>
      <c r="F522" s="112"/>
      <c r="G522" s="112"/>
      <c r="H522" s="112"/>
      <c r="I522" s="112"/>
      <c r="J522" s="112"/>
      <c r="K522" s="112"/>
    </row>
    <row r="523" spans="2:11" s="19" customFormat="1" x14ac:dyDescent="0.2">
      <c r="B523" s="112"/>
      <c r="C523" s="112"/>
      <c r="D523" s="112"/>
      <c r="E523" s="112"/>
      <c r="F523" s="112"/>
      <c r="G523" s="112"/>
      <c r="H523" s="112"/>
      <c r="I523" s="112"/>
      <c r="J523" s="112"/>
      <c r="K523" s="112"/>
    </row>
    <row r="524" spans="2:11" s="19" customFormat="1" x14ac:dyDescent="0.2">
      <c r="B524" s="112"/>
      <c r="C524" s="112"/>
      <c r="D524" s="112"/>
      <c r="E524" s="112"/>
      <c r="F524" s="112"/>
      <c r="G524" s="112"/>
      <c r="H524" s="112"/>
      <c r="I524" s="112"/>
      <c r="J524" s="112"/>
      <c r="K524" s="112"/>
    </row>
    <row r="525" spans="2:11" s="19" customFormat="1" x14ac:dyDescent="0.2">
      <c r="B525" s="112"/>
      <c r="C525" s="112"/>
      <c r="D525" s="112"/>
      <c r="E525" s="112"/>
      <c r="F525" s="112"/>
      <c r="G525" s="112"/>
      <c r="H525" s="112"/>
      <c r="I525" s="112"/>
      <c r="J525" s="112"/>
      <c r="K525" s="112"/>
    </row>
    <row r="526" spans="2:11" s="19" customFormat="1" x14ac:dyDescent="0.2">
      <c r="B526" s="112"/>
      <c r="C526" s="112"/>
      <c r="D526" s="112"/>
      <c r="E526" s="112"/>
      <c r="F526" s="112"/>
      <c r="G526" s="112"/>
      <c r="H526" s="112"/>
      <c r="I526" s="112"/>
      <c r="J526" s="112"/>
      <c r="K526" s="112"/>
    </row>
    <row r="527" spans="2:11" s="19" customFormat="1" x14ac:dyDescent="0.2">
      <c r="B527" s="112"/>
      <c r="C527" s="112"/>
      <c r="D527" s="112"/>
      <c r="E527" s="112"/>
      <c r="F527" s="112"/>
      <c r="G527" s="112"/>
      <c r="H527" s="112"/>
      <c r="I527" s="112"/>
      <c r="J527" s="112"/>
      <c r="K527" s="112"/>
    </row>
    <row r="528" spans="2:11" s="19" customFormat="1" x14ac:dyDescent="0.2">
      <c r="B528" s="112"/>
      <c r="C528" s="112"/>
      <c r="D528" s="112"/>
      <c r="E528" s="112"/>
      <c r="F528" s="112"/>
      <c r="G528" s="112"/>
      <c r="H528" s="112"/>
      <c r="I528" s="112"/>
      <c r="J528" s="112"/>
      <c r="K528" s="112"/>
    </row>
    <row r="529" spans="2:11" s="19" customFormat="1" x14ac:dyDescent="0.2">
      <c r="B529" s="112"/>
      <c r="C529" s="112"/>
      <c r="D529" s="112"/>
      <c r="E529" s="112"/>
      <c r="F529" s="112"/>
      <c r="G529" s="112"/>
      <c r="H529" s="112"/>
      <c r="I529" s="112"/>
      <c r="J529" s="112"/>
      <c r="K529" s="112"/>
    </row>
    <row r="530" spans="2:11" s="19" customFormat="1" x14ac:dyDescent="0.2">
      <c r="B530" s="112"/>
      <c r="C530" s="112"/>
      <c r="D530" s="112"/>
      <c r="E530" s="112"/>
      <c r="F530" s="112"/>
      <c r="G530" s="112"/>
      <c r="H530" s="112"/>
      <c r="I530" s="112"/>
      <c r="J530" s="112"/>
      <c r="K530" s="112"/>
    </row>
    <row r="531" spans="2:11" s="19" customFormat="1" x14ac:dyDescent="0.2">
      <c r="B531" s="112"/>
      <c r="C531" s="112"/>
      <c r="D531" s="112"/>
      <c r="E531" s="112"/>
      <c r="F531" s="112"/>
      <c r="G531" s="112"/>
      <c r="H531" s="112"/>
      <c r="I531" s="112"/>
      <c r="J531" s="112"/>
      <c r="K531" s="112"/>
    </row>
    <row r="532" spans="2:11" s="19" customFormat="1" x14ac:dyDescent="0.2">
      <c r="B532" s="112"/>
      <c r="C532" s="112"/>
      <c r="D532" s="112"/>
      <c r="E532" s="112"/>
      <c r="F532" s="112"/>
      <c r="G532" s="112"/>
      <c r="H532" s="112"/>
      <c r="I532" s="112"/>
      <c r="J532" s="112"/>
      <c r="K532" s="112"/>
    </row>
    <row r="533" spans="2:11" s="19" customFormat="1" x14ac:dyDescent="0.2">
      <c r="B533" s="112"/>
      <c r="C533" s="112"/>
      <c r="D533" s="112"/>
      <c r="E533" s="112"/>
      <c r="F533" s="112"/>
      <c r="G533" s="112"/>
      <c r="H533" s="112"/>
      <c r="I533" s="112"/>
      <c r="J533" s="112"/>
      <c r="K533" s="112"/>
    </row>
    <row r="534" spans="2:11" s="19" customFormat="1" x14ac:dyDescent="0.2">
      <c r="B534" s="112"/>
      <c r="C534" s="112"/>
      <c r="D534" s="112"/>
      <c r="E534" s="112"/>
      <c r="F534" s="112"/>
      <c r="G534" s="112"/>
      <c r="H534" s="112"/>
      <c r="I534" s="112"/>
      <c r="J534" s="112"/>
      <c r="K534" s="112"/>
    </row>
    <row r="535" spans="2:11" s="19" customFormat="1" x14ac:dyDescent="0.2">
      <c r="B535" s="112"/>
      <c r="C535" s="112"/>
      <c r="D535" s="112"/>
      <c r="E535" s="112"/>
      <c r="F535" s="112"/>
      <c r="G535" s="112"/>
      <c r="H535" s="112"/>
      <c r="I535" s="112"/>
      <c r="J535" s="112"/>
      <c r="K535" s="112"/>
    </row>
    <row r="536" spans="2:11" s="19" customFormat="1" x14ac:dyDescent="0.2">
      <c r="B536" s="112"/>
      <c r="C536" s="112"/>
      <c r="D536" s="112"/>
      <c r="E536" s="112"/>
      <c r="F536" s="112"/>
      <c r="G536" s="112"/>
      <c r="H536" s="112"/>
      <c r="I536" s="112"/>
      <c r="J536" s="112"/>
      <c r="K536" s="112"/>
    </row>
    <row r="537" spans="2:11" s="19" customFormat="1" x14ac:dyDescent="0.2">
      <c r="B537" s="112"/>
      <c r="C537" s="112"/>
      <c r="D537" s="112"/>
      <c r="E537" s="112"/>
      <c r="F537" s="112"/>
      <c r="G537" s="112"/>
      <c r="H537" s="112"/>
      <c r="I537" s="112"/>
      <c r="J537" s="112"/>
      <c r="K537" s="112"/>
    </row>
    <row r="538" spans="2:11" s="19" customFormat="1" x14ac:dyDescent="0.2">
      <c r="B538" s="112"/>
      <c r="C538" s="112"/>
      <c r="D538" s="112"/>
      <c r="E538" s="112"/>
      <c r="F538" s="112"/>
      <c r="G538" s="112"/>
      <c r="H538" s="112"/>
      <c r="I538" s="112"/>
      <c r="J538" s="112"/>
      <c r="K538" s="112"/>
    </row>
    <row r="539" spans="2:11" s="19" customFormat="1" x14ac:dyDescent="0.2">
      <c r="B539" s="112"/>
      <c r="C539" s="112"/>
      <c r="D539" s="112"/>
      <c r="E539" s="112"/>
      <c r="F539" s="112"/>
      <c r="G539" s="112"/>
      <c r="H539" s="112"/>
      <c r="I539" s="112"/>
      <c r="J539" s="112"/>
      <c r="K539" s="112"/>
    </row>
    <row r="540" spans="2:11" s="19" customFormat="1" x14ac:dyDescent="0.2">
      <c r="B540" s="112"/>
      <c r="C540" s="112"/>
      <c r="D540" s="112"/>
      <c r="E540" s="112"/>
      <c r="F540" s="112"/>
      <c r="G540" s="112"/>
      <c r="H540" s="112"/>
      <c r="I540" s="112"/>
      <c r="J540" s="112"/>
      <c r="K540" s="112"/>
    </row>
    <row r="541" spans="2:11" s="19" customFormat="1" x14ac:dyDescent="0.2">
      <c r="B541" s="112"/>
      <c r="C541" s="112"/>
      <c r="D541" s="112"/>
      <c r="E541" s="112"/>
      <c r="F541" s="112"/>
      <c r="G541" s="112"/>
      <c r="H541" s="112"/>
      <c r="I541" s="112"/>
      <c r="J541" s="112"/>
      <c r="K541" s="112"/>
    </row>
    <row r="542" spans="2:11" s="19" customFormat="1" x14ac:dyDescent="0.2">
      <c r="B542" s="112"/>
      <c r="C542" s="112"/>
      <c r="D542" s="112"/>
      <c r="E542" s="112"/>
      <c r="F542" s="112"/>
      <c r="G542" s="112"/>
      <c r="H542" s="112"/>
      <c r="I542" s="112"/>
      <c r="J542" s="112"/>
      <c r="K542" s="112"/>
    </row>
    <row r="543" spans="2:11" s="19" customFormat="1" x14ac:dyDescent="0.2">
      <c r="B543" s="112"/>
      <c r="C543" s="112"/>
      <c r="D543" s="112"/>
      <c r="E543" s="112"/>
      <c r="F543" s="112"/>
      <c r="G543" s="112"/>
      <c r="H543" s="112"/>
      <c r="I543" s="112"/>
      <c r="J543" s="112"/>
      <c r="K543" s="112"/>
    </row>
    <row r="544" spans="2:11" s="19" customFormat="1" x14ac:dyDescent="0.2">
      <c r="B544" s="112"/>
      <c r="C544" s="112"/>
      <c r="D544" s="112"/>
      <c r="E544" s="112"/>
      <c r="F544" s="112"/>
      <c r="G544" s="112"/>
      <c r="H544" s="112"/>
      <c r="I544" s="112"/>
      <c r="J544" s="112"/>
      <c r="K544" s="112"/>
    </row>
    <row r="545" spans="2:11" s="19" customFormat="1" x14ac:dyDescent="0.2">
      <c r="B545" s="112"/>
      <c r="C545" s="112"/>
      <c r="D545" s="112"/>
      <c r="E545" s="112"/>
      <c r="F545" s="112"/>
      <c r="G545" s="112"/>
      <c r="H545" s="112"/>
      <c r="I545" s="112"/>
      <c r="J545" s="112"/>
      <c r="K545" s="112"/>
    </row>
    <row r="546" spans="2:11" s="19" customFormat="1" x14ac:dyDescent="0.2">
      <c r="B546" s="112"/>
      <c r="C546" s="112"/>
      <c r="D546" s="112"/>
      <c r="E546" s="112"/>
      <c r="F546" s="112"/>
      <c r="G546" s="112"/>
      <c r="H546" s="112"/>
      <c r="I546" s="112"/>
      <c r="J546" s="112"/>
      <c r="K546" s="112"/>
    </row>
    <row r="547" spans="2:11" s="19" customFormat="1" x14ac:dyDescent="0.2">
      <c r="B547" s="112"/>
      <c r="C547" s="112"/>
      <c r="D547" s="112"/>
      <c r="E547" s="112"/>
      <c r="F547" s="112"/>
      <c r="G547" s="112"/>
      <c r="H547" s="112"/>
      <c r="I547" s="112"/>
      <c r="J547" s="112"/>
      <c r="K547" s="112"/>
    </row>
    <row r="548" spans="2:11" s="19" customFormat="1" x14ac:dyDescent="0.2">
      <c r="B548" s="112"/>
      <c r="C548" s="112"/>
      <c r="D548" s="112"/>
      <c r="E548" s="112"/>
      <c r="F548" s="112"/>
      <c r="G548" s="112"/>
      <c r="H548" s="112"/>
      <c r="I548" s="112"/>
      <c r="J548" s="112"/>
      <c r="K548" s="112"/>
    </row>
    <row r="549" spans="2:11" s="19" customFormat="1" x14ac:dyDescent="0.2">
      <c r="B549" s="112"/>
      <c r="C549" s="112"/>
      <c r="D549" s="112"/>
      <c r="E549" s="112"/>
      <c r="F549" s="112"/>
      <c r="G549" s="112"/>
      <c r="H549" s="112"/>
      <c r="I549" s="112"/>
      <c r="J549" s="112"/>
      <c r="K549" s="112"/>
    </row>
    <row r="550" spans="2:11" s="19" customFormat="1" x14ac:dyDescent="0.2">
      <c r="B550" s="112"/>
      <c r="C550" s="112"/>
      <c r="D550" s="112"/>
      <c r="E550" s="112"/>
      <c r="F550" s="112"/>
      <c r="G550" s="112"/>
      <c r="H550" s="112"/>
      <c r="I550" s="112"/>
      <c r="J550" s="112"/>
      <c r="K550" s="112"/>
    </row>
    <row r="551" spans="2:11" s="19" customFormat="1" x14ac:dyDescent="0.2">
      <c r="B551" s="112"/>
      <c r="C551" s="112"/>
      <c r="D551" s="112"/>
      <c r="E551" s="112"/>
      <c r="F551" s="112"/>
      <c r="G551" s="112"/>
      <c r="H551" s="112"/>
      <c r="I551" s="112"/>
      <c r="J551" s="112"/>
      <c r="K551" s="112"/>
    </row>
    <row r="552" spans="2:11" s="19" customFormat="1" x14ac:dyDescent="0.2">
      <c r="B552" s="112"/>
      <c r="C552" s="112"/>
      <c r="D552" s="112"/>
      <c r="E552" s="112"/>
      <c r="F552" s="112"/>
      <c r="G552" s="112"/>
      <c r="H552" s="112"/>
      <c r="I552" s="112"/>
      <c r="J552" s="112"/>
      <c r="K552" s="112"/>
    </row>
    <row r="553" spans="2:11" s="19" customFormat="1" x14ac:dyDescent="0.2">
      <c r="B553" s="112"/>
      <c r="C553" s="112"/>
      <c r="D553" s="112"/>
      <c r="E553" s="112"/>
      <c r="F553" s="112"/>
      <c r="G553" s="112"/>
      <c r="H553" s="112"/>
      <c r="I553" s="112"/>
      <c r="J553" s="112"/>
      <c r="K553" s="112"/>
    </row>
    <row r="554" spans="2:11" s="19" customFormat="1" x14ac:dyDescent="0.2">
      <c r="B554" s="112"/>
      <c r="C554" s="112"/>
      <c r="D554" s="112"/>
      <c r="E554" s="112"/>
      <c r="F554" s="112"/>
      <c r="G554" s="112"/>
      <c r="H554" s="112"/>
      <c r="I554" s="112"/>
      <c r="J554" s="112"/>
      <c r="K554" s="112"/>
    </row>
    <row r="555" spans="2:11" s="19" customFormat="1" x14ac:dyDescent="0.2">
      <c r="B555" s="112"/>
      <c r="C555" s="112"/>
      <c r="D555" s="112"/>
      <c r="E555" s="112"/>
      <c r="F555" s="112"/>
      <c r="G555" s="112"/>
      <c r="H555" s="112"/>
      <c r="I555" s="112"/>
      <c r="J555" s="112"/>
      <c r="K555" s="112"/>
    </row>
    <row r="556" spans="2:11" s="19" customFormat="1" x14ac:dyDescent="0.2">
      <c r="B556" s="112"/>
      <c r="C556" s="112"/>
      <c r="D556" s="112"/>
      <c r="E556" s="112"/>
      <c r="F556" s="112"/>
      <c r="G556" s="112"/>
      <c r="H556" s="112"/>
      <c r="I556" s="112"/>
      <c r="J556" s="112"/>
      <c r="K556" s="112"/>
    </row>
    <row r="557" spans="2:11" s="19" customFormat="1" x14ac:dyDescent="0.2">
      <c r="B557" s="112"/>
      <c r="C557" s="112"/>
      <c r="D557" s="112"/>
      <c r="E557" s="112"/>
      <c r="F557" s="112"/>
      <c r="G557" s="112"/>
      <c r="H557" s="112"/>
      <c r="I557" s="112"/>
      <c r="J557" s="112"/>
      <c r="K557" s="112"/>
    </row>
    <row r="558" spans="2:11" s="19" customFormat="1" x14ac:dyDescent="0.2">
      <c r="B558" s="112"/>
      <c r="C558" s="112"/>
      <c r="D558" s="112"/>
      <c r="E558" s="112"/>
      <c r="F558" s="112"/>
      <c r="G558" s="112"/>
      <c r="H558" s="112"/>
      <c r="I558" s="112"/>
      <c r="J558" s="112"/>
      <c r="K558" s="112"/>
    </row>
    <row r="559" spans="2:11" s="19" customFormat="1" x14ac:dyDescent="0.2">
      <c r="B559" s="112"/>
      <c r="C559" s="112"/>
      <c r="D559" s="112"/>
      <c r="E559" s="112"/>
      <c r="F559" s="112"/>
      <c r="G559" s="112"/>
      <c r="H559" s="112"/>
      <c r="I559" s="112"/>
      <c r="J559" s="112"/>
      <c r="K559" s="112"/>
    </row>
    <row r="560" spans="2:11" s="19" customFormat="1" x14ac:dyDescent="0.2">
      <c r="B560" s="112"/>
      <c r="C560" s="112"/>
      <c r="D560" s="112"/>
      <c r="E560" s="112"/>
      <c r="F560" s="112"/>
      <c r="G560" s="112"/>
      <c r="H560" s="112"/>
      <c r="I560" s="112"/>
      <c r="J560" s="112"/>
      <c r="K560" s="112"/>
    </row>
    <row r="561" spans="2:11" s="19" customFormat="1" x14ac:dyDescent="0.2">
      <c r="B561" s="112"/>
      <c r="C561" s="112"/>
      <c r="D561" s="112"/>
      <c r="E561" s="112"/>
      <c r="F561" s="112"/>
      <c r="G561" s="112"/>
      <c r="H561" s="112"/>
      <c r="I561" s="112"/>
      <c r="J561" s="112"/>
      <c r="K561" s="112"/>
    </row>
    <row r="562" spans="2:11" s="19" customFormat="1" x14ac:dyDescent="0.2">
      <c r="B562" s="112"/>
      <c r="C562" s="112"/>
      <c r="D562" s="112"/>
      <c r="E562" s="112"/>
      <c r="F562" s="112"/>
      <c r="G562" s="112"/>
      <c r="H562" s="112"/>
      <c r="I562" s="112"/>
      <c r="J562" s="112"/>
      <c r="K562" s="112"/>
    </row>
    <row r="563" spans="2:11" s="19" customFormat="1" x14ac:dyDescent="0.2">
      <c r="B563" s="112"/>
      <c r="C563" s="112"/>
      <c r="D563" s="112"/>
      <c r="E563" s="112"/>
      <c r="F563" s="112"/>
      <c r="G563" s="112"/>
      <c r="H563" s="112"/>
      <c r="I563" s="112"/>
      <c r="J563" s="112"/>
      <c r="K563" s="112"/>
    </row>
    <row r="564" spans="2:11" s="19" customFormat="1" x14ac:dyDescent="0.2">
      <c r="B564" s="112"/>
      <c r="C564" s="112"/>
      <c r="D564" s="112"/>
      <c r="E564" s="112"/>
      <c r="F564" s="112"/>
      <c r="G564" s="112"/>
      <c r="H564" s="112"/>
      <c r="I564" s="112"/>
      <c r="J564" s="112"/>
      <c r="K564" s="112"/>
    </row>
    <row r="565" spans="2:11" s="19" customFormat="1" x14ac:dyDescent="0.2">
      <c r="B565" s="112"/>
      <c r="C565" s="112"/>
      <c r="D565" s="112"/>
      <c r="E565" s="112"/>
      <c r="F565" s="112"/>
      <c r="G565" s="112"/>
      <c r="H565" s="112"/>
      <c r="I565" s="112"/>
      <c r="J565" s="112"/>
      <c r="K565" s="112"/>
    </row>
    <row r="566" spans="2:11" s="19" customFormat="1" x14ac:dyDescent="0.2">
      <c r="B566" s="112"/>
      <c r="C566" s="112"/>
      <c r="D566" s="112"/>
      <c r="E566" s="112"/>
      <c r="F566" s="112"/>
      <c r="G566" s="112"/>
      <c r="H566" s="112"/>
      <c r="I566" s="112"/>
      <c r="J566" s="112"/>
      <c r="K566" s="112"/>
    </row>
    <row r="567" spans="2:11" s="19" customFormat="1" x14ac:dyDescent="0.2">
      <c r="B567" s="112"/>
      <c r="C567" s="112"/>
      <c r="D567" s="112"/>
      <c r="E567" s="112"/>
      <c r="F567" s="112"/>
      <c r="G567" s="112"/>
      <c r="H567" s="112"/>
      <c r="I567" s="112"/>
      <c r="J567" s="112"/>
      <c r="K567" s="112"/>
    </row>
    <row r="568" spans="2:11" s="19" customFormat="1" x14ac:dyDescent="0.2">
      <c r="B568" s="112"/>
      <c r="C568" s="112"/>
      <c r="D568" s="112"/>
      <c r="E568" s="112"/>
      <c r="F568" s="112"/>
      <c r="G568" s="112"/>
      <c r="H568" s="112"/>
      <c r="I568" s="112"/>
      <c r="J568" s="112"/>
      <c r="K568" s="112"/>
    </row>
    <row r="569" spans="2:11" s="19" customFormat="1" x14ac:dyDescent="0.2">
      <c r="B569" s="112"/>
      <c r="C569" s="112"/>
      <c r="D569" s="112"/>
      <c r="E569" s="112"/>
      <c r="F569" s="112"/>
      <c r="G569" s="112"/>
      <c r="H569" s="112"/>
      <c r="I569" s="112"/>
      <c r="J569" s="112"/>
      <c r="K569" s="112"/>
    </row>
    <row r="570" spans="2:11" s="19" customFormat="1" x14ac:dyDescent="0.2">
      <c r="B570" s="112"/>
      <c r="C570" s="112"/>
      <c r="D570" s="112"/>
      <c r="E570" s="112"/>
      <c r="F570" s="112"/>
      <c r="G570" s="112"/>
      <c r="H570" s="112"/>
      <c r="I570" s="112"/>
      <c r="J570" s="112"/>
      <c r="K570" s="112"/>
    </row>
    <row r="571" spans="2:11" s="19" customFormat="1" x14ac:dyDescent="0.2">
      <c r="B571" s="112"/>
      <c r="C571" s="112"/>
      <c r="D571" s="112"/>
      <c r="E571" s="112"/>
      <c r="F571" s="112"/>
      <c r="G571" s="112"/>
      <c r="H571" s="112"/>
      <c r="I571" s="112"/>
      <c r="J571" s="112"/>
      <c r="K571" s="112"/>
    </row>
    <row r="572" spans="2:11" s="19" customFormat="1" x14ac:dyDescent="0.2">
      <c r="B572" s="112"/>
      <c r="C572" s="112"/>
      <c r="D572" s="112"/>
      <c r="E572" s="112"/>
      <c r="F572" s="112"/>
      <c r="G572" s="112"/>
      <c r="H572" s="112"/>
      <c r="I572" s="112"/>
      <c r="J572" s="112"/>
      <c r="K572" s="112"/>
    </row>
    <row r="573" spans="2:11" s="19" customFormat="1" x14ac:dyDescent="0.2">
      <c r="B573" s="112"/>
      <c r="C573" s="112"/>
      <c r="D573" s="112"/>
      <c r="E573" s="112"/>
      <c r="F573" s="112"/>
      <c r="G573" s="112"/>
      <c r="H573" s="112"/>
      <c r="I573" s="112"/>
      <c r="J573" s="112"/>
      <c r="K573" s="112"/>
    </row>
    <row r="574" spans="2:11" s="19" customFormat="1" x14ac:dyDescent="0.2">
      <c r="B574" s="112"/>
      <c r="C574" s="112"/>
      <c r="D574" s="112"/>
      <c r="E574" s="112"/>
      <c r="F574" s="112"/>
      <c r="G574" s="112"/>
      <c r="H574" s="112"/>
      <c r="I574" s="112"/>
      <c r="J574" s="112"/>
      <c r="K574" s="112"/>
    </row>
    <row r="575" spans="2:11" s="19" customFormat="1" x14ac:dyDescent="0.2">
      <c r="B575" s="112"/>
      <c r="C575" s="112"/>
      <c r="D575" s="112"/>
      <c r="E575" s="112"/>
      <c r="F575" s="112"/>
      <c r="G575" s="112"/>
      <c r="H575" s="112"/>
      <c r="I575" s="112"/>
      <c r="J575" s="112"/>
      <c r="K575" s="112"/>
    </row>
    <row r="576" spans="2:11" s="19" customFormat="1" x14ac:dyDescent="0.2">
      <c r="B576" s="112"/>
      <c r="C576" s="112"/>
      <c r="D576" s="112"/>
      <c r="E576" s="112"/>
      <c r="F576" s="112"/>
      <c r="G576" s="112"/>
      <c r="H576" s="112"/>
      <c r="I576" s="112"/>
      <c r="J576" s="112"/>
      <c r="K576" s="112"/>
    </row>
    <row r="577" spans="2:11" s="19" customFormat="1" x14ac:dyDescent="0.2">
      <c r="B577" s="112"/>
      <c r="C577" s="112"/>
      <c r="D577" s="112"/>
      <c r="E577" s="112"/>
      <c r="F577" s="112"/>
      <c r="G577" s="112"/>
      <c r="H577" s="112"/>
      <c r="I577" s="112"/>
      <c r="J577" s="112"/>
      <c r="K577" s="112"/>
    </row>
    <row r="578" spans="2:11" s="19" customFormat="1" x14ac:dyDescent="0.2">
      <c r="B578" s="112"/>
      <c r="C578" s="112"/>
      <c r="D578" s="112"/>
      <c r="E578" s="112"/>
      <c r="F578" s="112"/>
      <c r="G578" s="112"/>
      <c r="H578" s="112"/>
      <c r="I578" s="112"/>
      <c r="J578" s="112"/>
      <c r="K578" s="112"/>
    </row>
    <row r="579" spans="2:11" s="19" customFormat="1" x14ac:dyDescent="0.2">
      <c r="B579" s="112"/>
      <c r="C579" s="112"/>
      <c r="D579" s="112"/>
      <c r="E579" s="112"/>
      <c r="F579" s="112"/>
      <c r="G579" s="112"/>
      <c r="H579" s="112"/>
      <c r="I579" s="112"/>
      <c r="J579" s="112"/>
      <c r="K579" s="112"/>
    </row>
    <row r="580" spans="2:11" s="19" customFormat="1" x14ac:dyDescent="0.2">
      <c r="B580" s="112"/>
      <c r="C580" s="112"/>
      <c r="D580" s="112"/>
      <c r="E580" s="112"/>
      <c r="F580" s="112"/>
      <c r="G580" s="112"/>
      <c r="H580" s="112"/>
      <c r="I580" s="112"/>
      <c r="J580" s="112"/>
      <c r="K580" s="112"/>
    </row>
    <row r="581" spans="2:11" s="19" customFormat="1" x14ac:dyDescent="0.2">
      <c r="B581" s="112"/>
      <c r="C581" s="112"/>
      <c r="D581" s="112"/>
      <c r="E581" s="112"/>
      <c r="F581" s="112"/>
      <c r="G581" s="112"/>
      <c r="H581" s="112"/>
      <c r="I581" s="112"/>
      <c r="J581" s="112"/>
      <c r="K581" s="112"/>
    </row>
    <row r="582" spans="2:11" s="19" customFormat="1" x14ac:dyDescent="0.2">
      <c r="B582" s="112"/>
      <c r="C582" s="112"/>
      <c r="D582" s="112"/>
      <c r="E582" s="112"/>
      <c r="F582" s="112"/>
      <c r="G582" s="112"/>
      <c r="H582" s="112"/>
      <c r="I582" s="112"/>
      <c r="J582" s="112"/>
      <c r="K582" s="112"/>
    </row>
    <row r="583" spans="2:11" s="19" customFormat="1" x14ac:dyDescent="0.2">
      <c r="B583" s="112"/>
      <c r="C583" s="112"/>
      <c r="D583" s="112"/>
      <c r="E583" s="112"/>
      <c r="F583" s="112"/>
      <c r="G583" s="112"/>
      <c r="H583" s="112"/>
      <c r="I583" s="112"/>
      <c r="J583" s="112"/>
      <c r="K583" s="112"/>
    </row>
    <row r="584" spans="2:11" s="19" customFormat="1" x14ac:dyDescent="0.2">
      <c r="B584" s="112"/>
      <c r="C584" s="112"/>
      <c r="D584" s="112"/>
      <c r="E584" s="112"/>
      <c r="F584" s="112"/>
      <c r="G584" s="112"/>
      <c r="H584" s="112"/>
      <c r="I584" s="112"/>
      <c r="J584" s="112"/>
      <c r="K584" s="112"/>
    </row>
    <row r="585" spans="2:11" s="19" customFormat="1" x14ac:dyDescent="0.2">
      <c r="B585" s="112"/>
      <c r="C585" s="112"/>
      <c r="D585" s="112"/>
      <c r="E585" s="112"/>
      <c r="F585" s="112"/>
      <c r="G585" s="112"/>
      <c r="H585" s="112"/>
      <c r="I585" s="112"/>
      <c r="J585" s="112"/>
      <c r="K585" s="112"/>
    </row>
    <row r="586" spans="2:11" s="19" customFormat="1" x14ac:dyDescent="0.2">
      <c r="B586" s="112"/>
      <c r="C586" s="112"/>
      <c r="D586" s="112"/>
      <c r="E586" s="112"/>
      <c r="F586" s="112"/>
      <c r="G586" s="112"/>
      <c r="H586" s="112"/>
      <c r="I586" s="112"/>
      <c r="J586" s="112"/>
      <c r="K586" s="112"/>
    </row>
    <row r="587" spans="2:11" s="19" customFormat="1" x14ac:dyDescent="0.2">
      <c r="B587" s="112"/>
      <c r="C587" s="112"/>
      <c r="D587" s="112"/>
      <c r="E587" s="112"/>
      <c r="F587" s="112"/>
      <c r="G587" s="112"/>
      <c r="H587" s="112"/>
      <c r="I587" s="112"/>
      <c r="J587" s="112"/>
      <c r="K587" s="112"/>
    </row>
    <row r="588" spans="2:11" s="19" customFormat="1" x14ac:dyDescent="0.2">
      <c r="B588" s="112"/>
      <c r="C588" s="112"/>
      <c r="D588" s="112"/>
      <c r="E588" s="112"/>
      <c r="F588" s="112"/>
      <c r="G588" s="112"/>
      <c r="H588" s="112"/>
      <c r="I588" s="112"/>
      <c r="J588" s="112"/>
      <c r="K588" s="112"/>
    </row>
    <row r="589" spans="2:11" s="19" customFormat="1" x14ac:dyDescent="0.2">
      <c r="B589" s="112"/>
      <c r="C589" s="112"/>
      <c r="D589" s="112"/>
      <c r="E589" s="112"/>
      <c r="F589" s="112"/>
      <c r="G589" s="112"/>
      <c r="H589" s="112"/>
      <c r="I589" s="112"/>
      <c r="J589" s="112"/>
      <c r="K589" s="112"/>
    </row>
    <row r="590" spans="2:11" s="19" customFormat="1" x14ac:dyDescent="0.2">
      <c r="B590" s="112"/>
      <c r="C590" s="112"/>
      <c r="D590" s="112"/>
      <c r="E590" s="112"/>
      <c r="F590" s="112"/>
      <c r="G590" s="112"/>
      <c r="H590" s="112"/>
      <c r="I590" s="112"/>
      <c r="J590" s="112"/>
      <c r="K590" s="112"/>
    </row>
    <row r="591" spans="2:11" s="19" customFormat="1" x14ac:dyDescent="0.2">
      <c r="B591" s="112"/>
      <c r="C591" s="112"/>
      <c r="D591" s="112"/>
      <c r="E591" s="112"/>
      <c r="F591" s="112"/>
      <c r="G591" s="112"/>
      <c r="H591" s="112"/>
      <c r="I591" s="112"/>
      <c r="J591" s="112"/>
      <c r="K591" s="112"/>
    </row>
    <row r="592" spans="2:11" s="19" customFormat="1" x14ac:dyDescent="0.2">
      <c r="B592" s="112"/>
      <c r="C592" s="112"/>
      <c r="D592" s="112"/>
      <c r="E592" s="112"/>
      <c r="F592" s="112"/>
      <c r="G592" s="112"/>
      <c r="H592" s="112"/>
      <c r="I592" s="112"/>
      <c r="J592" s="112"/>
      <c r="K592" s="112"/>
    </row>
    <row r="593" spans="2:11" s="19" customFormat="1" x14ac:dyDescent="0.2">
      <c r="B593" s="112"/>
      <c r="C593" s="112"/>
      <c r="D593" s="112"/>
      <c r="E593" s="112"/>
      <c r="F593" s="112"/>
      <c r="G593" s="112"/>
      <c r="H593" s="112"/>
      <c r="I593" s="112"/>
      <c r="J593" s="112"/>
      <c r="K593" s="112"/>
    </row>
    <row r="594" spans="2:11" s="19" customFormat="1" x14ac:dyDescent="0.2">
      <c r="B594" s="112"/>
      <c r="C594" s="112"/>
      <c r="D594" s="112"/>
      <c r="E594" s="112"/>
      <c r="F594" s="112"/>
      <c r="G594" s="112"/>
      <c r="H594" s="112"/>
      <c r="I594" s="112"/>
      <c r="J594" s="112"/>
      <c r="K594" s="112"/>
    </row>
    <row r="595" spans="2:11" s="19" customFormat="1" x14ac:dyDescent="0.2">
      <c r="B595" s="112"/>
      <c r="C595" s="112"/>
      <c r="D595" s="112"/>
      <c r="E595" s="112"/>
      <c r="F595" s="112"/>
      <c r="G595" s="112"/>
      <c r="H595" s="112"/>
      <c r="I595" s="112"/>
      <c r="J595" s="112"/>
      <c r="K595" s="112"/>
    </row>
    <row r="596" spans="2:11" s="19" customFormat="1" x14ac:dyDescent="0.2">
      <c r="B596" s="112"/>
      <c r="C596" s="112"/>
      <c r="D596" s="112"/>
      <c r="E596" s="112"/>
      <c r="F596" s="112"/>
      <c r="G596" s="112"/>
      <c r="H596" s="112"/>
      <c r="I596" s="112"/>
      <c r="J596" s="112"/>
      <c r="K596" s="112"/>
    </row>
    <row r="597" spans="2:11" s="19" customFormat="1" x14ac:dyDescent="0.2">
      <c r="B597" s="112"/>
      <c r="C597" s="112"/>
      <c r="D597" s="112"/>
      <c r="E597" s="112"/>
      <c r="F597" s="112"/>
      <c r="G597" s="112"/>
      <c r="H597" s="112"/>
      <c r="I597" s="112"/>
      <c r="J597" s="112"/>
      <c r="K597" s="112"/>
    </row>
    <row r="598" spans="2:11" s="19" customFormat="1" x14ac:dyDescent="0.2">
      <c r="B598" s="112"/>
      <c r="C598" s="112"/>
      <c r="D598" s="112"/>
      <c r="E598" s="112"/>
      <c r="F598" s="112"/>
      <c r="G598" s="112"/>
      <c r="H598" s="112"/>
      <c r="I598" s="112"/>
      <c r="J598" s="112"/>
      <c r="K598" s="112"/>
    </row>
    <row r="599" spans="2:11" s="19" customFormat="1" x14ac:dyDescent="0.2">
      <c r="B599" s="112"/>
      <c r="C599" s="112"/>
      <c r="D599" s="112"/>
      <c r="E599" s="112"/>
      <c r="F599" s="112"/>
      <c r="G599" s="112"/>
      <c r="H599" s="112"/>
      <c r="I599" s="112"/>
      <c r="J599" s="112"/>
      <c r="K599" s="112"/>
    </row>
    <row r="600" spans="2:11" s="19" customFormat="1" x14ac:dyDescent="0.2">
      <c r="B600" s="112"/>
      <c r="C600" s="112"/>
      <c r="D600" s="112"/>
      <c r="E600" s="112"/>
      <c r="F600" s="112"/>
      <c r="G600" s="112"/>
      <c r="H600" s="112"/>
      <c r="I600" s="112"/>
      <c r="J600" s="112"/>
      <c r="K600" s="112"/>
    </row>
    <row r="601" spans="2:11" s="19" customFormat="1" x14ac:dyDescent="0.2">
      <c r="B601" s="112"/>
      <c r="C601" s="112"/>
      <c r="D601" s="112"/>
      <c r="E601" s="112"/>
      <c r="F601" s="112"/>
      <c r="G601" s="112"/>
      <c r="H601" s="112"/>
      <c r="I601" s="112"/>
      <c r="J601" s="112"/>
      <c r="K601" s="112"/>
    </row>
    <row r="602" spans="2:11" s="19" customFormat="1" x14ac:dyDescent="0.2">
      <c r="B602" s="112"/>
      <c r="C602" s="112"/>
      <c r="D602" s="112"/>
      <c r="E602" s="112"/>
      <c r="F602" s="112"/>
      <c r="G602" s="112"/>
      <c r="H602" s="112"/>
      <c r="I602" s="112"/>
      <c r="J602" s="112"/>
      <c r="K602" s="112"/>
    </row>
    <row r="603" spans="2:11" s="19" customFormat="1" x14ac:dyDescent="0.2">
      <c r="B603" s="112"/>
      <c r="C603" s="112"/>
      <c r="D603" s="112"/>
      <c r="E603" s="112"/>
      <c r="F603" s="112"/>
      <c r="G603" s="112"/>
      <c r="H603" s="112"/>
      <c r="I603" s="112"/>
      <c r="J603" s="112"/>
      <c r="K603" s="112"/>
    </row>
    <row r="604" spans="2:11" s="19" customFormat="1" x14ac:dyDescent="0.2">
      <c r="B604" s="112"/>
      <c r="C604" s="112"/>
      <c r="D604" s="112"/>
      <c r="E604" s="112"/>
      <c r="F604" s="112"/>
      <c r="G604" s="112"/>
      <c r="H604" s="112"/>
      <c r="I604" s="112"/>
      <c r="J604" s="112"/>
      <c r="K604" s="112"/>
    </row>
    <row r="605" spans="2:11" s="19" customFormat="1" x14ac:dyDescent="0.2">
      <c r="B605" s="112"/>
      <c r="C605" s="112"/>
      <c r="D605" s="112"/>
      <c r="E605" s="112"/>
      <c r="F605" s="112"/>
      <c r="G605" s="112"/>
      <c r="H605" s="112"/>
      <c r="I605" s="112"/>
      <c r="J605" s="112"/>
      <c r="K605" s="112"/>
    </row>
    <row r="606" spans="2:11" s="19" customFormat="1" x14ac:dyDescent="0.2">
      <c r="B606" s="112"/>
      <c r="C606" s="112"/>
      <c r="D606" s="112"/>
      <c r="E606" s="112"/>
      <c r="F606" s="112"/>
      <c r="G606" s="112"/>
      <c r="H606" s="112"/>
      <c r="I606" s="112"/>
      <c r="J606" s="112"/>
      <c r="K606" s="112"/>
    </row>
    <row r="607" spans="2:11" s="19" customFormat="1" x14ac:dyDescent="0.2">
      <c r="B607" s="112"/>
      <c r="C607" s="112"/>
      <c r="D607" s="112"/>
      <c r="E607" s="112"/>
      <c r="F607" s="112"/>
      <c r="G607" s="112"/>
      <c r="H607" s="112"/>
      <c r="I607" s="112"/>
      <c r="J607" s="112"/>
      <c r="K607" s="112"/>
    </row>
    <row r="608" spans="2:11" s="19" customFormat="1" x14ac:dyDescent="0.2">
      <c r="B608" s="112"/>
      <c r="C608" s="112"/>
      <c r="D608" s="112"/>
      <c r="E608" s="112"/>
      <c r="F608" s="112"/>
      <c r="G608" s="112"/>
      <c r="H608" s="112"/>
      <c r="I608" s="112"/>
      <c r="J608" s="112"/>
      <c r="K608" s="112"/>
    </row>
    <row r="609" spans="2:11" s="19" customFormat="1" x14ac:dyDescent="0.2">
      <c r="B609" s="112"/>
      <c r="C609" s="112"/>
      <c r="D609" s="112"/>
      <c r="E609" s="112"/>
      <c r="F609" s="112"/>
      <c r="G609" s="112"/>
      <c r="H609" s="112"/>
      <c r="I609" s="112"/>
      <c r="J609" s="112"/>
      <c r="K609" s="112"/>
    </row>
    <row r="610" spans="2:11" s="19" customFormat="1" x14ac:dyDescent="0.2">
      <c r="B610" s="112"/>
      <c r="C610" s="112"/>
      <c r="D610" s="112"/>
      <c r="E610" s="112"/>
      <c r="F610" s="112"/>
      <c r="G610" s="112"/>
      <c r="H610" s="112"/>
      <c r="I610" s="112"/>
      <c r="J610" s="112"/>
      <c r="K610" s="112"/>
    </row>
    <row r="611" spans="2:11" s="19" customFormat="1" x14ac:dyDescent="0.2">
      <c r="B611" s="112"/>
      <c r="C611" s="112"/>
      <c r="D611" s="112"/>
      <c r="E611" s="112"/>
      <c r="F611" s="112"/>
      <c r="G611" s="112"/>
      <c r="H611" s="112"/>
      <c r="I611" s="112"/>
      <c r="J611" s="112"/>
      <c r="K611" s="112"/>
    </row>
    <row r="612" spans="2:11" s="19" customFormat="1" x14ac:dyDescent="0.2">
      <c r="B612" s="112"/>
      <c r="C612" s="112"/>
      <c r="D612" s="112"/>
      <c r="E612" s="112"/>
      <c r="F612" s="112"/>
      <c r="G612" s="112"/>
      <c r="H612" s="112"/>
      <c r="I612" s="112"/>
      <c r="J612" s="112"/>
      <c r="K612" s="112"/>
    </row>
    <row r="613" spans="2:11" s="19" customFormat="1" x14ac:dyDescent="0.2">
      <c r="B613" s="112"/>
      <c r="C613" s="112"/>
      <c r="D613" s="112"/>
      <c r="E613" s="112"/>
      <c r="F613" s="112"/>
      <c r="G613" s="112"/>
      <c r="H613" s="112"/>
      <c r="I613" s="112"/>
      <c r="J613" s="112"/>
      <c r="K613" s="112"/>
    </row>
    <row r="614" spans="2:11" s="19" customFormat="1" x14ac:dyDescent="0.2">
      <c r="B614" s="112"/>
      <c r="C614" s="112"/>
      <c r="D614" s="112"/>
      <c r="E614" s="112"/>
      <c r="F614" s="112"/>
      <c r="G614" s="112"/>
      <c r="H614" s="112"/>
      <c r="I614" s="112"/>
      <c r="J614" s="112"/>
      <c r="K614" s="112"/>
    </row>
    <row r="615" spans="2:11" s="19" customFormat="1" x14ac:dyDescent="0.2">
      <c r="B615" s="112"/>
      <c r="C615" s="112"/>
      <c r="D615" s="112"/>
      <c r="E615" s="112"/>
      <c r="F615" s="112"/>
      <c r="G615" s="112"/>
      <c r="H615" s="112"/>
      <c r="I615" s="112"/>
      <c r="J615" s="112"/>
      <c r="K615" s="112"/>
    </row>
    <row r="616" spans="2:11" s="19" customFormat="1" x14ac:dyDescent="0.2">
      <c r="B616" s="112"/>
      <c r="C616" s="112"/>
      <c r="D616" s="112"/>
      <c r="E616" s="112"/>
      <c r="F616" s="112"/>
      <c r="G616" s="112"/>
      <c r="H616" s="112"/>
      <c r="I616" s="112"/>
      <c r="J616" s="112"/>
      <c r="K616" s="112"/>
    </row>
    <row r="617" spans="2:11" s="19" customFormat="1" x14ac:dyDescent="0.2">
      <c r="B617" s="112"/>
      <c r="C617" s="112"/>
      <c r="D617" s="112"/>
      <c r="E617" s="112"/>
      <c r="F617" s="112"/>
      <c r="G617" s="112"/>
      <c r="H617" s="112"/>
      <c r="I617" s="112"/>
      <c r="J617" s="112"/>
      <c r="K617" s="112"/>
    </row>
    <row r="618" spans="2:11" s="19" customFormat="1" x14ac:dyDescent="0.2">
      <c r="B618" s="112"/>
      <c r="C618" s="112"/>
      <c r="D618" s="112"/>
      <c r="E618" s="112"/>
      <c r="F618" s="112"/>
      <c r="G618" s="112"/>
      <c r="H618" s="112"/>
      <c r="I618" s="112"/>
      <c r="J618" s="112"/>
      <c r="K618" s="112"/>
    </row>
    <row r="619" spans="2:11" s="19" customFormat="1" x14ac:dyDescent="0.2">
      <c r="B619" s="112"/>
      <c r="C619" s="112"/>
      <c r="D619" s="112"/>
      <c r="E619" s="112"/>
      <c r="F619" s="112"/>
      <c r="G619" s="112"/>
      <c r="H619" s="112"/>
      <c r="I619" s="112"/>
      <c r="J619" s="112"/>
      <c r="K619" s="112"/>
    </row>
    <row r="620" spans="2:11" s="19" customFormat="1" x14ac:dyDescent="0.2">
      <c r="B620" s="112"/>
      <c r="C620" s="112"/>
      <c r="D620" s="112"/>
      <c r="E620" s="112"/>
      <c r="F620" s="112"/>
      <c r="G620" s="112"/>
      <c r="H620" s="112"/>
      <c r="I620" s="112"/>
      <c r="J620" s="112"/>
      <c r="K620" s="112"/>
    </row>
    <row r="621" spans="2:11" s="19" customFormat="1" x14ac:dyDescent="0.2">
      <c r="B621" s="112"/>
      <c r="C621" s="112"/>
      <c r="D621" s="112"/>
      <c r="E621" s="112"/>
      <c r="F621" s="112"/>
      <c r="G621" s="112"/>
      <c r="H621" s="112"/>
      <c r="I621" s="112"/>
      <c r="J621" s="112"/>
      <c r="K621" s="112"/>
    </row>
    <row r="622" spans="2:11" s="19" customFormat="1" x14ac:dyDescent="0.2">
      <c r="B622" s="112"/>
      <c r="C622" s="112"/>
      <c r="D622" s="112"/>
      <c r="E622" s="112"/>
      <c r="F622" s="112"/>
      <c r="G622" s="112"/>
      <c r="H622" s="112"/>
      <c r="I622" s="112"/>
      <c r="J622" s="112"/>
      <c r="K622" s="112"/>
    </row>
    <row r="623" spans="2:11" s="19" customFormat="1" x14ac:dyDescent="0.2">
      <c r="B623" s="112"/>
      <c r="C623" s="112"/>
      <c r="D623" s="112"/>
      <c r="E623" s="112"/>
      <c r="F623" s="112"/>
      <c r="G623" s="112"/>
      <c r="H623" s="112"/>
      <c r="I623" s="112"/>
      <c r="J623" s="112"/>
      <c r="K623" s="112"/>
    </row>
    <row r="624" spans="2:11" s="19" customFormat="1" x14ac:dyDescent="0.2">
      <c r="B624" s="112"/>
      <c r="C624" s="112"/>
      <c r="D624" s="112"/>
      <c r="E624" s="112"/>
      <c r="F624" s="112"/>
      <c r="G624" s="112"/>
      <c r="H624" s="112"/>
      <c r="I624" s="112"/>
      <c r="J624" s="112"/>
      <c r="K624" s="112"/>
    </row>
    <row r="625" spans="2:11" s="19" customFormat="1" x14ac:dyDescent="0.2">
      <c r="B625" s="112"/>
      <c r="C625" s="112"/>
      <c r="D625" s="112"/>
      <c r="E625" s="112"/>
      <c r="F625" s="112"/>
      <c r="G625" s="112"/>
      <c r="H625" s="112"/>
      <c r="I625" s="112"/>
      <c r="J625" s="112"/>
      <c r="K625" s="112"/>
    </row>
    <row r="626" spans="2:11" s="19" customFormat="1" x14ac:dyDescent="0.2">
      <c r="B626" s="112"/>
      <c r="C626" s="112"/>
      <c r="D626" s="112"/>
      <c r="E626" s="112"/>
      <c r="F626" s="112"/>
      <c r="G626" s="112"/>
      <c r="H626" s="112"/>
      <c r="I626" s="112"/>
      <c r="J626" s="112"/>
      <c r="K626" s="112"/>
    </row>
    <row r="627" spans="2:11" s="19" customFormat="1" x14ac:dyDescent="0.2">
      <c r="B627" s="112"/>
      <c r="C627" s="112"/>
      <c r="D627" s="112"/>
      <c r="E627" s="112"/>
      <c r="F627" s="112"/>
      <c r="G627" s="112"/>
      <c r="H627" s="112"/>
      <c r="I627" s="112"/>
      <c r="J627" s="112"/>
      <c r="K627" s="112"/>
    </row>
    <row r="628" spans="2:11" s="19" customFormat="1" x14ac:dyDescent="0.2">
      <c r="B628" s="112"/>
      <c r="C628" s="112"/>
      <c r="D628" s="112"/>
      <c r="E628" s="112"/>
      <c r="F628" s="112"/>
      <c r="G628" s="112"/>
      <c r="H628" s="112"/>
      <c r="I628" s="112"/>
      <c r="J628" s="112"/>
      <c r="K628" s="112"/>
    </row>
    <row r="629" spans="2:11" s="19" customFormat="1" x14ac:dyDescent="0.2">
      <c r="B629" s="112"/>
      <c r="C629" s="112"/>
      <c r="D629" s="112"/>
      <c r="E629" s="112"/>
      <c r="F629" s="112"/>
      <c r="G629" s="112"/>
      <c r="H629" s="112"/>
      <c r="I629" s="112"/>
      <c r="J629" s="112"/>
      <c r="K629" s="112"/>
    </row>
    <row r="630" spans="2:11" s="19" customFormat="1" x14ac:dyDescent="0.2">
      <c r="B630" s="112"/>
      <c r="C630" s="112"/>
      <c r="D630" s="112"/>
      <c r="E630" s="112"/>
      <c r="F630" s="112"/>
      <c r="G630" s="112"/>
      <c r="H630" s="112"/>
      <c r="I630" s="112"/>
      <c r="J630" s="112"/>
      <c r="K630" s="112"/>
    </row>
    <row r="631" spans="2:11" s="19" customFormat="1" x14ac:dyDescent="0.2">
      <c r="B631" s="112"/>
      <c r="C631" s="112"/>
      <c r="D631" s="112"/>
      <c r="E631" s="112"/>
      <c r="F631" s="112"/>
      <c r="G631" s="112"/>
      <c r="H631" s="112"/>
      <c r="I631" s="112"/>
      <c r="J631" s="112"/>
      <c r="K631" s="112"/>
    </row>
    <row r="632" spans="2:11" s="19" customFormat="1" x14ac:dyDescent="0.2">
      <c r="B632" s="112"/>
      <c r="C632" s="112"/>
      <c r="D632" s="112"/>
      <c r="E632" s="112"/>
      <c r="F632" s="112"/>
      <c r="G632" s="112"/>
      <c r="H632" s="112"/>
      <c r="I632" s="112"/>
      <c r="J632" s="112"/>
      <c r="K632" s="112"/>
    </row>
    <row r="633" spans="2:11" s="19" customFormat="1" x14ac:dyDescent="0.2">
      <c r="B633" s="112"/>
      <c r="C633" s="112"/>
      <c r="D633" s="112"/>
      <c r="E633" s="112"/>
      <c r="F633" s="112"/>
      <c r="G633" s="112"/>
      <c r="H633" s="112"/>
      <c r="I633" s="112"/>
      <c r="J633" s="112"/>
      <c r="K633" s="112"/>
    </row>
    <row r="634" spans="2:11" s="19" customFormat="1" x14ac:dyDescent="0.2">
      <c r="B634" s="112"/>
      <c r="C634" s="112"/>
      <c r="D634" s="112"/>
      <c r="E634" s="112"/>
      <c r="F634" s="112"/>
      <c r="G634" s="112"/>
      <c r="H634" s="112"/>
      <c r="I634" s="112"/>
      <c r="J634" s="112"/>
      <c r="K634" s="112"/>
    </row>
    <row r="635" spans="2:11" s="19" customFormat="1" x14ac:dyDescent="0.2">
      <c r="B635" s="112"/>
      <c r="C635" s="112"/>
      <c r="D635" s="112"/>
      <c r="E635" s="112"/>
      <c r="F635" s="112"/>
      <c r="G635" s="112"/>
      <c r="H635" s="112"/>
      <c r="I635" s="112"/>
      <c r="J635" s="112"/>
      <c r="K635" s="112"/>
    </row>
    <row r="636" spans="2:11" s="19" customFormat="1" x14ac:dyDescent="0.2">
      <c r="B636" s="112"/>
      <c r="C636" s="112"/>
      <c r="D636" s="112"/>
      <c r="E636" s="112"/>
      <c r="F636" s="112"/>
      <c r="G636" s="112"/>
      <c r="H636" s="112"/>
      <c r="I636" s="112"/>
      <c r="J636" s="112"/>
      <c r="K636" s="112"/>
    </row>
    <row r="637" spans="2:11" s="19" customFormat="1" x14ac:dyDescent="0.2">
      <c r="B637" s="112"/>
      <c r="C637" s="112"/>
      <c r="D637" s="112"/>
      <c r="E637" s="112"/>
      <c r="F637" s="112"/>
      <c r="G637" s="112"/>
      <c r="H637" s="112"/>
      <c r="I637" s="112"/>
      <c r="J637" s="112"/>
      <c r="K637" s="112"/>
    </row>
    <row r="638" spans="2:11" s="19" customFormat="1" x14ac:dyDescent="0.2">
      <c r="B638" s="112"/>
      <c r="C638" s="112"/>
      <c r="D638" s="112"/>
      <c r="E638" s="112"/>
      <c r="F638" s="112"/>
      <c r="G638" s="112"/>
      <c r="H638" s="112"/>
      <c r="I638" s="112"/>
      <c r="J638" s="112"/>
      <c r="K638" s="112"/>
    </row>
    <row r="639" spans="2:11" s="19" customFormat="1" x14ac:dyDescent="0.2">
      <c r="B639" s="112"/>
      <c r="C639" s="112"/>
      <c r="D639" s="112"/>
      <c r="E639" s="112"/>
      <c r="F639" s="112"/>
      <c r="G639" s="112"/>
      <c r="H639" s="112"/>
      <c r="I639" s="112"/>
      <c r="J639" s="112"/>
      <c r="K639" s="112"/>
    </row>
    <row r="640" spans="2:11" s="19" customFormat="1" x14ac:dyDescent="0.2">
      <c r="B640" s="112"/>
      <c r="C640" s="112"/>
      <c r="D640" s="112"/>
      <c r="E640" s="112"/>
      <c r="F640" s="112"/>
      <c r="G640" s="112"/>
      <c r="H640" s="112"/>
      <c r="I640" s="112"/>
      <c r="J640" s="112"/>
      <c r="K640" s="112"/>
    </row>
    <row r="641" spans="2:11" s="19" customFormat="1" x14ac:dyDescent="0.2">
      <c r="B641" s="112"/>
      <c r="C641" s="112"/>
      <c r="D641" s="112"/>
      <c r="E641" s="112"/>
      <c r="F641" s="112"/>
      <c r="G641" s="112"/>
      <c r="H641" s="112"/>
      <c r="I641" s="112"/>
      <c r="J641" s="112"/>
      <c r="K641" s="112"/>
    </row>
    <row r="642" spans="2:11" s="19" customFormat="1" x14ac:dyDescent="0.2">
      <c r="B642" s="112"/>
      <c r="C642" s="112"/>
      <c r="D642" s="112"/>
      <c r="E642" s="112"/>
      <c r="F642" s="112"/>
      <c r="G642" s="112"/>
      <c r="H642" s="112"/>
      <c r="I642" s="112"/>
      <c r="J642" s="112"/>
      <c r="K642" s="112"/>
    </row>
    <row r="643" spans="2:11" s="19" customFormat="1" x14ac:dyDescent="0.2">
      <c r="B643" s="112"/>
      <c r="C643" s="112"/>
      <c r="D643" s="112"/>
      <c r="E643" s="112"/>
      <c r="F643" s="112"/>
      <c r="G643" s="112"/>
      <c r="H643" s="112"/>
      <c r="I643" s="112"/>
      <c r="J643" s="112"/>
      <c r="K643" s="112"/>
    </row>
    <row r="644" spans="2:11" s="19" customFormat="1" x14ac:dyDescent="0.2">
      <c r="B644" s="112"/>
      <c r="C644" s="112"/>
      <c r="D644" s="112"/>
      <c r="E644" s="112"/>
      <c r="F644" s="112"/>
      <c r="G644" s="112"/>
      <c r="H644" s="112"/>
      <c r="I644" s="112"/>
      <c r="J644" s="112"/>
      <c r="K644" s="112"/>
    </row>
    <row r="645" spans="2:11" s="19" customFormat="1" x14ac:dyDescent="0.2">
      <c r="B645" s="112"/>
      <c r="C645" s="112"/>
      <c r="D645" s="112"/>
      <c r="E645" s="112"/>
      <c r="F645" s="112"/>
      <c r="G645" s="112"/>
      <c r="H645" s="112"/>
      <c r="I645" s="112"/>
      <c r="J645" s="112"/>
      <c r="K645" s="112"/>
    </row>
    <row r="646" spans="2:11" s="19" customFormat="1" x14ac:dyDescent="0.2">
      <c r="B646" s="112"/>
      <c r="C646" s="112"/>
      <c r="D646" s="112"/>
      <c r="E646" s="112"/>
      <c r="F646" s="112"/>
      <c r="G646" s="112"/>
      <c r="H646" s="112"/>
      <c r="I646" s="112"/>
      <c r="J646" s="112"/>
      <c r="K646" s="112"/>
    </row>
    <row r="647" spans="2:11" s="19" customFormat="1" x14ac:dyDescent="0.2">
      <c r="B647" s="112"/>
      <c r="C647" s="112"/>
      <c r="D647" s="112"/>
      <c r="E647" s="112"/>
      <c r="F647" s="112"/>
      <c r="G647" s="112"/>
      <c r="H647" s="112"/>
      <c r="I647" s="112"/>
      <c r="J647" s="112"/>
      <c r="K647" s="112"/>
    </row>
    <row r="648" spans="2:11" s="19" customFormat="1" x14ac:dyDescent="0.2">
      <c r="B648" s="112"/>
      <c r="C648" s="112"/>
      <c r="D648" s="112"/>
      <c r="E648" s="112"/>
      <c r="F648" s="112"/>
      <c r="G648" s="112"/>
      <c r="H648" s="112"/>
      <c r="I648" s="112"/>
      <c r="J648" s="112"/>
      <c r="K648" s="112"/>
    </row>
    <row r="649" spans="2:11" s="19" customFormat="1" x14ac:dyDescent="0.2">
      <c r="B649" s="112"/>
      <c r="C649" s="112"/>
      <c r="D649" s="112"/>
      <c r="E649" s="112"/>
      <c r="F649" s="112"/>
      <c r="G649" s="112"/>
      <c r="H649" s="112"/>
      <c r="I649" s="112"/>
      <c r="J649" s="112"/>
      <c r="K649" s="112"/>
    </row>
    <row r="650" spans="2:11" s="19" customFormat="1" x14ac:dyDescent="0.2">
      <c r="B650" s="112"/>
      <c r="C650" s="112"/>
      <c r="D650" s="112"/>
      <c r="E650" s="112"/>
      <c r="F650" s="112"/>
      <c r="G650" s="112"/>
      <c r="H650" s="112"/>
      <c r="I650" s="112"/>
      <c r="J650" s="112"/>
      <c r="K650" s="112"/>
    </row>
    <row r="651" spans="2:11" s="19" customFormat="1" x14ac:dyDescent="0.2">
      <c r="B651" s="112"/>
      <c r="C651" s="112"/>
      <c r="D651" s="112"/>
      <c r="E651" s="112"/>
      <c r="F651" s="112"/>
      <c r="G651" s="112"/>
      <c r="H651" s="112"/>
      <c r="I651" s="112"/>
      <c r="J651" s="112"/>
      <c r="K651" s="112"/>
    </row>
    <row r="652" spans="2:11" s="19" customFormat="1" x14ac:dyDescent="0.2">
      <c r="B652" s="112"/>
      <c r="C652" s="112"/>
      <c r="D652" s="112"/>
      <c r="E652" s="112"/>
      <c r="F652" s="112"/>
      <c r="G652" s="112"/>
      <c r="H652" s="112"/>
      <c r="I652" s="112"/>
      <c r="J652" s="112"/>
      <c r="K652" s="112"/>
    </row>
    <row r="653" spans="2:11" s="19" customFormat="1" x14ac:dyDescent="0.2">
      <c r="B653" s="112"/>
      <c r="C653" s="112"/>
      <c r="D653" s="112"/>
      <c r="E653" s="112"/>
      <c r="F653" s="112"/>
      <c r="G653" s="112"/>
      <c r="H653" s="112"/>
      <c r="I653" s="112"/>
      <c r="J653" s="112"/>
      <c r="K653" s="112"/>
    </row>
    <row r="654" spans="2:11" s="19" customFormat="1" x14ac:dyDescent="0.2">
      <c r="B654" s="112"/>
      <c r="C654" s="112"/>
      <c r="D654" s="112"/>
      <c r="E654" s="112"/>
      <c r="F654" s="112"/>
      <c r="G654" s="112"/>
      <c r="H654" s="112"/>
      <c r="I654" s="112"/>
      <c r="J654" s="112"/>
      <c r="K654" s="112"/>
    </row>
    <row r="655" spans="2:11" s="19" customFormat="1" x14ac:dyDescent="0.2">
      <c r="B655" s="112"/>
      <c r="C655" s="112"/>
      <c r="D655" s="112"/>
      <c r="E655" s="112"/>
      <c r="F655" s="112"/>
      <c r="G655" s="112"/>
      <c r="H655" s="112"/>
      <c r="I655" s="112"/>
      <c r="J655" s="112"/>
      <c r="K655" s="112"/>
    </row>
    <row r="656" spans="2:11" s="19" customFormat="1" x14ac:dyDescent="0.2">
      <c r="B656" s="112"/>
      <c r="C656" s="112"/>
      <c r="D656" s="112"/>
      <c r="E656" s="112"/>
      <c r="F656" s="112"/>
      <c r="G656" s="112"/>
      <c r="H656" s="112"/>
      <c r="I656" s="112"/>
      <c r="J656" s="112"/>
      <c r="K656" s="112"/>
    </row>
    <row r="657" spans="2:11" s="19" customFormat="1" x14ac:dyDescent="0.2">
      <c r="B657" s="112"/>
      <c r="C657" s="112"/>
      <c r="D657" s="112"/>
      <c r="E657" s="112"/>
      <c r="F657" s="112"/>
      <c r="G657" s="112"/>
      <c r="H657" s="112"/>
      <c r="I657" s="112"/>
      <c r="J657" s="112"/>
      <c r="K657" s="112"/>
    </row>
    <row r="658" spans="2:11" s="19" customFormat="1" x14ac:dyDescent="0.2">
      <c r="B658" s="112"/>
      <c r="C658" s="112"/>
      <c r="D658" s="112"/>
      <c r="E658" s="112"/>
      <c r="F658" s="112"/>
      <c r="G658" s="112"/>
      <c r="H658" s="112"/>
      <c r="I658" s="112"/>
      <c r="J658" s="112"/>
      <c r="K658" s="112"/>
    </row>
    <row r="659" spans="2:11" s="19" customFormat="1" x14ac:dyDescent="0.2">
      <c r="B659" s="112"/>
      <c r="C659" s="112"/>
      <c r="D659" s="112"/>
      <c r="E659" s="112"/>
      <c r="F659" s="112"/>
      <c r="G659" s="112"/>
      <c r="H659" s="112"/>
      <c r="I659" s="112"/>
      <c r="J659" s="112"/>
      <c r="K659" s="112"/>
    </row>
    <row r="660" spans="2:11" s="19" customFormat="1" x14ac:dyDescent="0.2">
      <c r="B660" s="112"/>
      <c r="C660" s="112"/>
      <c r="D660" s="112"/>
      <c r="E660" s="112"/>
      <c r="F660" s="112"/>
      <c r="G660" s="112"/>
      <c r="H660" s="112"/>
      <c r="I660" s="112"/>
      <c r="J660" s="112"/>
      <c r="K660" s="112"/>
    </row>
    <row r="661" spans="2:11" s="19" customFormat="1" x14ac:dyDescent="0.2">
      <c r="B661" s="112"/>
      <c r="C661" s="112"/>
      <c r="D661" s="112"/>
      <c r="E661" s="112"/>
      <c r="F661" s="112"/>
      <c r="G661" s="112"/>
      <c r="H661" s="112"/>
      <c r="I661" s="112"/>
      <c r="J661" s="112"/>
      <c r="K661" s="112"/>
    </row>
    <row r="662" spans="2:11" s="19" customFormat="1" x14ac:dyDescent="0.2">
      <c r="B662" s="112"/>
      <c r="C662" s="112"/>
      <c r="D662" s="112"/>
      <c r="E662" s="112"/>
      <c r="F662" s="112"/>
      <c r="G662" s="112"/>
      <c r="H662" s="112"/>
      <c r="I662" s="112"/>
      <c r="J662" s="112"/>
      <c r="K662" s="112"/>
    </row>
    <row r="663" spans="2:11" s="19" customFormat="1" x14ac:dyDescent="0.2">
      <c r="B663" s="112"/>
      <c r="C663" s="112"/>
      <c r="D663" s="112"/>
      <c r="E663" s="112"/>
      <c r="F663" s="112"/>
      <c r="G663" s="112"/>
      <c r="H663" s="112"/>
      <c r="I663" s="112"/>
      <c r="J663" s="112"/>
      <c r="K663" s="112"/>
    </row>
    <row r="664" spans="2:11" s="19" customFormat="1" x14ac:dyDescent="0.2">
      <c r="B664" s="112"/>
      <c r="C664" s="112"/>
      <c r="D664" s="112"/>
      <c r="E664" s="112"/>
      <c r="F664" s="112"/>
      <c r="G664" s="112"/>
      <c r="H664" s="112"/>
      <c r="I664" s="112"/>
      <c r="J664" s="112"/>
      <c r="K664" s="112"/>
    </row>
    <row r="665" spans="2:11" s="19" customFormat="1" x14ac:dyDescent="0.2">
      <c r="B665" s="112"/>
      <c r="C665" s="112"/>
      <c r="D665" s="112"/>
      <c r="E665" s="112"/>
      <c r="F665" s="112"/>
      <c r="G665" s="112"/>
      <c r="H665" s="112"/>
      <c r="I665" s="112"/>
      <c r="J665" s="112"/>
      <c r="K665" s="112"/>
    </row>
    <row r="666" spans="2:11" s="19" customFormat="1" x14ac:dyDescent="0.2">
      <c r="B666" s="112"/>
      <c r="C666" s="112"/>
      <c r="D666" s="112"/>
      <c r="E666" s="112"/>
      <c r="F666" s="112"/>
      <c r="G666" s="112"/>
      <c r="H666" s="112"/>
      <c r="I666" s="112"/>
      <c r="J666" s="112"/>
      <c r="K666" s="112"/>
    </row>
    <row r="667" spans="2:11" s="19" customFormat="1" x14ac:dyDescent="0.2">
      <c r="B667" s="112"/>
      <c r="C667" s="112"/>
      <c r="D667" s="112"/>
      <c r="E667" s="112"/>
      <c r="F667" s="112"/>
      <c r="G667" s="112"/>
      <c r="H667" s="112"/>
      <c r="I667" s="112"/>
      <c r="J667" s="112"/>
      <c r="K667" s="112"/>
    </row>
    <row r="668" spans="2:11" s="19" customFormat="1" x14ac:dyDescent="0.2">
      <c r="B668" s="112"/>
      <c r="C668" s="112"/>
      <c r="D668" s="112"/>
      <c r="E668" s="112"/>
      <c r="F668" s="112"/>
      <c r="G668" s="112"/>
      <c r="H668" s="112"/>
      <c r="I668" s="112"/>
      <c r="J668" s="112"/>
      <c r="K668" s="112"/>
    </row>
    <row r="669" spans="2:11" s="19" customFormat="1" x14ac:dyDescent="0.2">
      <c r="B669" s="112"/>
      <c r="C669" s="112"/>
      <c r="D669" s="112"/>
      <c r="E669" s="112"/>
      <c r="F669" s="112"/>
      <c r="G669" s="112"/>
      <c r="H669" s="112"/>
      <c r="I669" s="112"/>
      <c r="J669" s="112"/>
      <c r="K669" s="112"/>
    </row>
    <row r="670" spans="2:11" s="19" customFormat="1" x14ac:dyDescent="0.2">
      <c r="B670" s="112"/>
      <c r="C670" s="112"/>
      <c r="D670" s="112"/>
      <c r="E670" s="112"/>
      <c r="F670" s="112"/>
      <c r="G670" s="112"/>
      <c r="H670" s="112"/>
      <c r="I670" s="112"/>
      <c r="J670" s="112"/>
      <c r="K670" s="112"/>
    </row>
    <row r="671" spans="2:11" s="19" customFormat="1" x14ac:dyDescent="0.2">
      <c r="B671" s="112"/>
      <c r="C671" s="112"/>
      <c r="D671" s="112"/>
      <c r="E671" s="112"/>
      <c r="F671" s="112"/>
      <c r="G671" s="112"/>
      <c r="H671" s="112"/>
      <c r="I671" s="112"/>
      <c r="J671" s="112"/>
      <c r="K671" s="112"/>
    </row>
    <row r="672" spans="2:11" s="19" customFormat="1" x14ac:dyDescent="0.2">
      <c r="B672" s="112"/>
      <c r="C672" s="112"/>
      <c r="D672" s="112"/>
      <c r="E672" s="112"/>
      <c r="F672" s="112"/>
      <c r="G672" s="112"/>
      <c r="H672" s="112"/>
      <c r="I672" s="112"/>
      <c r="J672" s="112"/>
      <c r="K672" s="112"/>
    </row>
    <row r="673" spans="2:11" s="19" customFormat="1" x14ac:dyDescent="0.2">
      <c r="B673" s="112"/>
      <c r="C673" s="112"/>
      <c r="D673" s="112"/>
      <c r="E673" s="112"/>
      <c r="F673" s="112"/>
      <c r="G673" s="112"/>
      <c r="H673" s="112"/>
      <c r="I673" s="112"/>
      <c r="J673" s="112"/>
      <c r="K673" s="112"/>
    </row>
    <row r="674" spans="2:11" s="19" customFormat="1" x14ac:dyDescent="0.2">
      <c r="B674" s="112"/>
      <c r="C674" s="112"/>
      <c r="D674" s="112"/>
      <c r="E674" s="112"/>
      <c r="F674" s="112"/>
      <c r="G674" s="112"/>
      <c r="H674" s="112"/>
      <c r="I674" s="112"/>
      <c r="J674" s="112"/>
      <c r="K674" s="112"/>
    </row>
    <row r="675" spans="2:11" s="19" customFormat="1" x14ac:dyDescent="0.2">
      <c r="B675" s="112"/>
      <c r="C675" s="112"/>
      <c r="D675" s="112"/>
      <c r="E675" s="112"/>
      <c r="F675" s="112"/>
      <c r="G675" s="112"/>
      <c r="H675" s="112"/>
      <c r="I675" s="112"/>
      <c r="J675" s="112"/>
      <c r="K675" s="112"/>
    </row>
    <row r="676" spans="2:11" s="19" customFormat="1" x14ac:dyDescent="0.2">
      <c r="B676" s="112"/>
      <c r="C676" s="112"/>
      <c r="D676" s="112"/>
      <c r="E676" s="112"/>
      <c r="F676" s="112"/>
      <c r="G676" s="112"/>
      <c r="H676" s="112"/>
      <c r="I676" s="112"/>
      <c r="J676" s="112"/>
      <c r="K676" s="112"/>
    </row>
    <row r="677" spans="2:11" s="19" customFormat="1" x14ac:dyDescent="0.2">
      <c r="B677" s="112"/>
      <c r="C677" s="112"/>
      <c r="D677" s="112"/>
      <c r="E677" s="112"/>
      <c r="F677" s="112"/>
      <c r="G677" s="112"/>
      <c r="H677" s="112"/>
      <c r="I677" s="112"/>
      <c r="J677" s="112"/>
      <c r="K677" s="112"/>
    </row>
    <row r="678" spans="2:11" s="19" customFormat="1" x14ac:dyDescent="0.2">
      <c r="B678" s="112"/>
      <c r="C678" s="112"/>
      <c r="D678" s="112"/>
      <c r="E678" s="112"/>
      <c r="F678" s="112"/>
      <c r="G678" s="112"/>
      <c r="H678" s="112"/>
      <c r="I678" s="112"/>
      <c r="J678" s="112"/>
      <c r="K678" s="112"/>
    </row>
    <row r="679" spans="2:11" s="19" customFormat="1" x14ac:dyDescent="0.2">
      <c r="B679" s="112"/>
      <c r="C679" s="112"/>
      <c r="D679" s="112"/>
      <c r="E679" s="112"/>
      <c r="F679" s="112"/>
      <c r="G679" s="112"/>
      <c r="H679" s="112"/>
      <c r="I679" s="112"/>
      <c r="J679" s="112"/>
      <c r="K679" s="112"/>
    </row>
    <row r="680" spans="2:11" s="19" customFormat="1" x14ac:dyDescent="0.2">
      <c r="B680" s="112"/>
      <c r="C680" s="112"/>
      <c r="D680" s="112"/>
      <c r="E680" s="112"/>
      <c r="F680" s="112"/>
      <c r="G680" s="112"/>
      <c r="H680" s="112"/>
      <c r="I680" s="112"/>
      <c r="J680" s="112"/>
      <c r="K680" s="112"/>
    </row>
    <row r="681" spans="2:11" s="19" customFormat="1" x14ac:dyDescent="0.2">
      <c r="B681" s="112"/>
      <c r="C681" s="112"/>
      <c r="D681" s="112"/>
      <c r="E681" s="112"/>
      <c r="F681" s="112"/>
      <c r="G681" s="112"/>
      <c r="H681" s="112"/>
      <c r="I681" s="112"/>
      <c r="J681" s="112"/>
      <c r="K681" s="112"/>
    </row>
    <row r="682" spans="2:11" s="19" customFormat="1" x14ac:dyDescent="0.2">
      <c r="B682" s="112"/>
      <c r="C682" s="112"/>
      <c r="D682" s="112"/>
      <c r="E682" s="112"/>
      <c r="F682" s="112"/>
      <c r="G682" s="112"/>
      <c r="H682" s="112"/>
      <c r="I682" s="112"/>
      <c r="J682" s="112"/>
      <c r="K682" s="112"/>
    </row>
    <row r="683" spans="2:11" s="19" customFormat="1" x14ac:dyDescent="0.2">
      <c r="B683" s="112"/>
      <c r="C683" s="112"/>
      <c r="D683" s="112"/>
      <c r="E683" s="112"/>
      <c r="F683" s="112"/>
      <c r="G683" s="112"/>
      <c r="H683" s="112"/>
      <c r="I683" s="112"/>
      <c r="J683" s="112"/>
      <c r="K683" s="112"/>
    </row>
    <row r="684" spans="2:11" s="19" customFormat="1" x14ac:dyDescent="0.2">
      <c r="B684" s="112"/>
      <c r="C684" s="112"/>
      <c r="D684" s="112"/>
      <c r="E684" s="112"/>
      <c r="F684" s="112"/>
      <c r="G684" s="112"/>
      <c r="H684" s="112"/>
      <c r="I684" s="112"/>
      <c r="J684" s="112"/>
      <c r="K684" s="112"/>
    </row>
    <row r="685" spans="2:11" s="19" customFormat="1" x14ac:dyDescent="0.2">
      <c r="B685" s="112"/>
      <c r="C685" s="112"/>
      <c r="D685" s="112"/>
      <c r="E685" s="112"/>
      <c r="F685" s="112"/>
      <c r="G685" s="112"/>
      <c r="H685" s="112"/>
      <c r="I685" s="112"/>
      <c r="J685" s="112"/>
      <c r="K685" s="112"/>
    </row>
    <row r="686" spans="2:11" s="19" customFormat="1" x14ac:dyDescent="0.2">
      <c r="B686" s="112"/>
      <c r="C686" s="112"/>
      <c r="D686" s="112"/>
      <c r="E686" s="112"/>
      <c r="F686" s="112"/>
      <c r="G686" s="112"/>
      <c r="H686" s="112"/>
      <c r="I686" s="112"/>
      <c r="J686" s="112"/>
      <c r="K686" s="112"/>
    </row>
    <row r="687" spans="2:11" s="19" customFormat="1" x14ac:dyDescent="0.2">
      <c r="B687" s="112"/>
      <c r="C687" s="112"/>
      <c r="D687" s="112"/>
      <c r="E687" s="112"/>
      <c r="F687" s="112"/>
      <c r="G687" s="112"/>
      <c r="H687" s="112"/>
      <c r="I687" s="112"/>
      <c r="J687" s="112"/>
      <c r="K687" s="112"/>
    </row>
    <row r="688" spans="2:11" s="19" customFormat="1" x14ac:dyDescent="0.2">
      <c r="B688" s="112"/>
      <c r="C688" s="112"/>
      <c r="D688" s="112"/>
      <c r="E688" s="112"/>
      <c r="F688" s="112"/>
      <c r="G688" s="112"/>
      <c r="H688" s="112"/>
      <c r="I688" s="112"/>
      <c r="J688" s="112"/>
      <c r="K688" s="112"/>
    </row>
    <row r="689" spans="2:11" s="19" customFormat="1" x14ac:dyDescent="0.2">
      <c r="B689" s="112"/>
      <c r="C689" s="112"/>
      <c r="D689" s="112"/>
      <c r="E689" s="112"/>
      <c r="F689" s="112"/>
      <c r="G689" s="112"/>
      <c r="H689" s="112"/>
      <c r="I689" s="112"/>
      <c r="J689" s="112"/>
      <c r="K689" s="112"/>
    </row>
    <row r="690" spans="2:11" s="19" customFormat="1" x14ac:dyDescent="0.2">
      <c r="B690" s="112"/>
      <c r="C690" s="112"/>
      <c r="D690" s="112"/>
      <c r="E690" s="112"/>
      <c r="F690" s="112"/>
      <c r="G690" s="112"/>
      <c r="H690" s="112"/>
      <c r="I690" s="112"/>
      <c r="J690" s="112"/>
      <c r="K690" s="112"/>
    </row>
    <row r="691" spans="2:11" s="19" customFormat="1" x14ac:dyDescent="0.2">
      <c r="B691" s="112"/>
      <c r="C691" s="112"/>
      <c r="D691" s="112"/>
      <c r="E691" s="112"/>
      <c r="F691" s="112"/>
      <c r="G691" s="112"/>
      <c r="H691" s="112"/>
      <c r="I691" s="112"/>
      <c r="J691" s="112"/>
      <c r="K691" s="112"/>
    </row>
    <row r="692" spans="2:11" s="19" customFormat="1" x14ac:dyDescent="0.2">
      <c r="B692" s="112"/>
      <c r="C692" s="112"/>
      <c r="D692" s="112"/>
      <c r="E692" s="112"/>
      <c r="F692" s="112"/>
      <c r="G692" s="112"/>
      <c r="H692" s="112"/>
      <c r="I692" s="112"/>
      <c r="J692" s="112"/>
      <c r="K692" s="112"/>
    </row>
    <row r="693" spans="2:11" s="19" customFormat="1" x14ac:dyDescent="0.2">
      <c r="B693" s="112"/>
      <c r="C693" s="112"/>
      <c r="D693" s="112"/>
      <c r="E693" s="112"/>
      <c r="F693" s="112"/>
      <c r="G693" s="112"/>
      <c r="H693" s="112"/>
      <c r="I693" s="112"/>
      <c r="J693" s="112"/>
      <c r="K693" s="112"/>
    </row>
    <row r="694" spans="2:11" s="19" customFormat="1" x14ac:dyDescent="0.2">
      <c r="B694" s="112"/>
      <c r="C694" s="112"/>
      <c r="D694" s="112"/>
      <c r="E694" s="112"/>
      <c r="F694" s="112"/>
      <c r="G694" s="112"/>
      <c r="H694" s="112"/>
      <c r="I694" s="112"/>
      <c r="J694" s="112"/>
      <c r="K694" s="112"/>
    </row>
    <row r="695" spans="2:11" s="19" customFormat="1" x14ac:dyDescent="0.2">
      <c r="B695" s="112"/>
      <c r="C695" s="112"/>
      <c r="D695" s="112"/>
      <c r="E695" s="112"/>
      <c r="F695" s="112"/>
      <c r="G695" s="112"/>
      <c r="H695" s="112"/>
      <c r="I695" s="112"/>
      <c r="J695" s="112"/>
      <c r="K695" s="112"/>
    </row>
    <row r="696" spans="2:11" s="19" customFormat="1" x14ac:dyDescent="0.2">
      <c r="B696" s="112"/>
      <c r="C696" s="112"/>
      <c r="D696" s="112"/>
      <c r="E696" s="112"/>
      <c r="F696" s="112"/>
      <c r="G696" s="112"/>
      <c r="H696" s="112"/>
      <c r="I696" s="112"/>
      <c r="J696" s="112"/>
      <c r="K696" s="112"/>
    </row>
    <row r="697" spans="2:11" s="19" customFormat="1" x14ac:dyDescent="0.2">
      <c r="B697" s="112"/>
      <c r="C697" s="112"/>
      <c r="D697" s="112"/>
      <c r="E697" s="112"/>
      <c r="F697" s="112"/>
      <c r="G697" s="112"/>
      <c r="H697" s="112"/>
      <c r="I697" s="112"/>
      <c r="J697" s="112"/>
      <c r="K697" s="112"/>
    </row>
    <row r="698" spans="2:11" s="19" customFormat="1" x14ac:dyDescent="0.2">
      <c r="B698" s="112"/>
      <c r="C698" s="112"/>
      <c r="D698" s="112"/>
      <c r="E698" s="112"/>
      <c r="F698" s="112"/>
      <c r="G698" s="112"/>
      <c r="H698" s="112"/>
      <c r="I698" s="112"/>
      <c r="J698" s="112"/>
      <c r="K698" s="112"/>
    </row>
    <row r="699" spans="2:11" s="19" customFormat="1" x14ac:dyDescent="0.2">
      <c r="B699" s="112"/>
      <c r="C699" s="112"/>
      <c r="D699" s="112"/>
      <c r="E699" s="112"/>
      <c r="F699" s="112"/>
      <c r="G699" s="112"/>
      <c r="H699" s="112"/>
      <c r="I699" s="112"/>
      <c r="J699" s="112"/>
      <c r="K699" s="112"/>
    </row>
    <row r="700" spans="2:11" s="19" customFormat="1" x14ac:dyDescent="0.2">
      <c r="B700" s="112"/>
      <c r="C700" s="112"/>
      <c r="D700" s="112"/>
      <c r="E700" s="112"/>
      <c r="F700" s="112"/>
      <c r="G700" s="112"/>
      <c r="H700" s="112"/>
      <c r="I700" s="112"/>
      <c r="J700" s="112"/>
      <c r="K700" s="112"/>
    </row>
    <row r="701" spans="2:11" s="19" customFormat="1" x14ac:dyDescent="0.2">
      <c r="B701" s="112"/>
      <c r="C701" s="112"/>
      <c r="D701" s="112"/>
      <c r="E701" s="112"/>
      <c r="F701" s="112"/>
      <c r="G701" s="112"/>
      <c r="H701" s="112"/>
      <c r="I701" s="112"/>
      <c r="J701" s="112"/>
      <c r="K701" s="112"/>
    </row>
    <row r="702" spans="2:11" s="19" customFormat="1" x14ac:dyDescent="0.2">
      <c r="B702" s="112"/>
      <c r="C702" s="112"/>
      <c r="D702" s="112"/>
      <c r="E702" s="112"/>
      <c r="F702" s="112"/>
      <c r="G702" s="112"/>
      <c r="H702" s="112"/>
      <c r="I702" s="112"/>
      <c r="J702" s="112"/>
      <c r="K702" s="112"/>
    </row>
    <row r="703" spans="2:11" s="19" customFormat="1" x14ac:dyDescent="0.2">
      <c r="B703" s="112"/>
      <c r="C703" s="112"/>
      <c r="D703" s="112"/>
      <c r="E703" s="112"/>
      <c r="F703" s="112"/>
      <c r="G703" s="112"/>
      <c r="H703" s="112"/>
      <c r="I703" s="112"/>
      <c r="J703" s="112"/>
      <c r="K703" s="112"/>
    </row>
    <row r="704" spans="2:11" s="19" customFormat="1" x14ac:dyDescent="0.2">
      <c r="B704" s="112"/>
      <c r="C704" s="112"/>
      <c r="D704" s="112"/>
      <c r="E704" s="112"/>
      <c r="F704" s="112"/>
      <c r="G704" s="112"/>
      <c r="H704" s="112"/>
      <c r="I704" s="112"/>
      <c r="J704" s="112"/>
      <c r="K704" s="112"/>
    </row>
    <row r="705" spans="2:11" s="19" customFormat="1" x14ac:dyDescent="0.2">
      <c r="B705" s="112"/>
      <c r="C705" s="112"/>
      <c r="D705" s="112"/>
      <c r="E705" s="112"/>
      <c r="F705" s="112"/>
      <c r="G705" s="112"/>
      <c r="H705" s="112"/>
      <c r="I705" s="112"/>
      <c r="J705" s="112"/>
      <c r="K705" s="112"/>
    </row>
    <row r="706" spans="2:11" s="19" customFormat="1" x14ac:dyDescent="0.2">
      <c r="B706" s="112"/>
      <c r="C706" s="112"/>
      <c r="D706" s="112"/>
      <c r="E706" s="112"/>
      <c r="F706" s="112"/>
      <c r="G706" s="112"/>
      <c r="H706" s="112"/>
      <c r="I706" s="112"/>
      <c r="J706" s="112"/>
      <c r="K706" s="112"/>
    </row>
    <row r="707" spans="2:11" s="19" customFormat="1" x14ac:dyDescent="0.2">
      <c r="B707" s="112"/>
      <c r="C707" s="112"/>
      <c r="D707" s="112"/>
      <c r="E707" s="112"/>
      <c r="F707" s="112"/>
      <c r="G707" s="112"/>
      <c r="H707" s="112"/>
      <c r="I707" s="112"/>
      <c r="J707" s="112"/>
      <c r="K707" s="112"/>
    </row>
    <row r="708" spans="2:11" s="19" customFormat="1" x14ac:dyDescent="0.2">
      <c r="B708" s="112"/>
      <c r="C708" s="112"/>
      <c r="D708" s="112"/>
      <c r="E708" s="112"/>
      <c r="F708" s="112"/>
      <c r="G708" s="112"/>
      <c r="H708" s="112"/>
      <c r="I708" s="112"/>
      <c r="J708" s="112"/>
      <c r="K708" s="112"/>
    </row>
    <row r="709" spans="2:11" s="19" customFormat="1" x14ac:dyDescent="0.2">
      <c r="B709" s="112"/>
      <c r="C709" s="112"/>
      <c r="D709" s="112"/>
      <c r="E709" s="112"/>
      <c r="F709" s="112"/>
      <c r="G709" s="112"/>
      <c r="H709" s="112"/>
      <c r="I709" s="112"/>
      <c r="J709" s="112"/>
      <c r="K709" s="112"/>
    </row>
    <row r="710" spans="2:11" s="19" customFormat="1" x14ac:dyDescent="0.2">
      <c r="B710" s="112"/>
      <c r="C710" s="112"/>
      <c r="D710" s="112"/>
      <c r="E710" s="112"/>
      <c r="F710" s="112"/>
      <c r="G710" s="112"/>
      <c r="H710" s="112"/>
      <c r="I710" s="112"/>
      <c r="J710" s="112"/>
      <c r="K710" s="112"/>
    </row>
    <row r="711" spans="2:11" s="19" customFormat="1" x14ac:dyDescent="0.2">
      <c r="B711" s="112"/>
      <c r="C711" s="112"/>
      <c r="D711" s="112"/>
      <c r="E711" s="112"/>
      <c r="F711" s="112"/>
      <c r="G711" s="112"/>
      <c r="H711" s="112"/>
      <c r="I711" s="112"/>
      <c r="J711" s="112"/>
      <c r="K711" s="112"/>
    </row>
    <row r="712" spans="2:11" s="19" customFormat="1" x14ac:dyDescent="0.2">
      <c r="B712" s="112"/>
      <c r="C712" s="112"/>
      <c r="D712" s="112"/>
      <c r="E712" s="112"/>
      <c r="F712" s="112"/>
      <c r="G712" s="112"/>
      <c r="H712" s="112"/>
      <c r="I712" s="112"/>
      <c r="J712" s="112"/>
      <c r="K712" s="112"/>
    </row>
    <row r="713" spans="2:11" s="19" customFormat="1" x14ac:dyDescent="0.2">
      <c r="B713" s="112"/>
      <c r="C713" s="112"/>
      <c r="D713" s="112"/>
      <c r="E713" s="112"/>
      <c r="F713" s="112"/>
      <c r="G713" s="112"/>
      <c r="H713" s="112"/>
      <c r="I713" s="112"/>
      <c r="J713" s="112"/>
      <c r="K713" s="112"/>
    </row>
    <row r="714" spans="2:11" s="19" customFormat="1" x14ac:dyDescent="0.2">
      <c r="B714" s="112"/>
      <c r="C714" s="112"/>
      <c r="D714" s="112"/>
      <c r="E714" s="112"/>
      <c r="F714" s="112"/>
      <c r="G714" s="112"/>
      <c r="H714" s="112"/>
      <c r="I714" s="112"/>
      <c r="J714" s="112"/>
      <c r="K714" s="112"/>
    </row>
    <row r="715" spans="2:11" s="19" customFormat="1" x14ac:dyDescent="0.2">
      <c r="B715" s="112"/>
      <c r="C715" s="112"/>
      <c r="D715" s="112"/>
      <c r="E715" s="112"/>
      <c r="F715" s="112"/>
      <c r="G715" s="112"/>
      <c r="H715" s="112"/>
      <c r="I715" s="112"/>
      <c r="J715" s="112"/>
      <c r="K715" s="112"/>
    </row>
    <row r="716" spans="2:11" s="19" customFormat="1" x14ac:dyDescent="0.2">
      <c r="B716" s="112"/>
      <c r="C716" s="112"/>
      <c r="D716" s="112"/>
      <c r="E716" s="112"/>
      <c r="F716" s="112"/>
      <c r="G716" s="112"/>
      <c r="H716" s="112"/>
      <c r="I716" s="112"/>
      <c r="J716" s="112"/>
      <c r="K716" s="112"/>
    </row>
    <row r="717" spans="2:11" s="19" customFormat="1" x14ac:dyDescent="0.2">
      <c r="B717" s="112"/>
      <c r="C717" s="112"/>
      <c r="D717" s="112"/>
      <c r="E717" s="112"/>
      <c r="F717" s="112"/>
      <c r="G717" s="112"/>
      <c r="H717" s="112"/>
      <c r="I717" s="112"/>
      <c r="J717" s="112"/>
      <c r="K717" s="112"/>
    </row>
    <row r="718" spans="2:11" s="19" customFormat="1" x14ac:dyDescent="0.2">
      <c r="B718" s="112"/>
      <c r="C718" s="112"/>
      <c r="D718" s="112"/>
      <c r="E718" s="112"/>
      <c r="F718" s="112"/>
      <c r="G718" s="112"/>
      <c r="H718" s="112"/>
      <c r="I718" s="112"/>
      <c r="J718" s="112"/>
      <c r="K718" s="112"/>
    </row>
    <row r="719" spans="2:11" s="19" customFormat="1" x14ac:dyDescent="0.2">
      <c r="B719" s="112"/>
      <c r="C719" s="112"/>
      <c r="D719" s="112"/>
      <c r="E719" s="112"/>
      <c r="F719" s="112"/>
      <c r="G719" s="112"/>
      <c r="H719" s="112"/>
      <c r="I719" s="112"/>
      <c r="J719" s="112"/>
      <c r="K719" s="112"/>
    </row>
    <row r="720" spans="2:11" s="19" customFormat="1" x14ac:dyDescent="0.2">
      <c r="B720" s="112"/>
      <c r="C720" s="112"/>
      <c r="D720" s="112"/>
      <c r="E720" s="112"/>
      <c r="F720" s="112"/>
      <c r="G720" s="112"/>
      <c r="H720" s="112"/>
      <c r="I720" s="112"/>
      <c r="J720" s="112"/>
      <c r="K720" s="112"/>
    </row>
    <row r="721" spans="2:11" s="19" customFormat="1" x14ac:dyDescent="0.2">
      <c r="B721" s="112"/>
      <c r="C721" s="112"/>
      <c r="D721" s="112"/>
      <c r="E721" s="112"/>
      <c r="F721" s="112"/>
      <c r="G721" s="112"/>
      <c r="H721" s="112"/>
      <c r="I721" s="112"/>
      <c r="J721" s="112"/>
      <c r="K721" s="112"/>
    </row>
    <row r="722" spans="2:11" s="19" customFormat="1" x14ac:dyDescent="0.2">
      <c r="B722" s="112"/>
      <c r="C722" s="112"/>
      <c r="D722" s="112"/>
      <c r="E722" s="112"/>
      <c r="F722" s="112"/>
      <c r="G722" s="112"/>
      <c r="H722" s="112"/>
      <c r="I722" s="112"/>
      <c r="J722" s="112"/>
      <c r="K722" s="112"/>
    </row>
    <row r="723" spans="2:11" s="19" customFormat="1" x14ac:dyDescent="0.2">
      <c r="B723" s="112"/>
      <c r="C723" s="112"/>
      <c r="D723" s="112"/>
      <c r="E723" s="112"/>
      <c r="F723" s="112"/>
      <c r="G723" s="112"/>
      <c r="H723" s="112"/>
      <c r="I723" s="112"/>
      <c r="J723" s="112"/>
      <c r="K723" s="112"/>
    </row>
    <row r="724" spans="2:11" s="19" customFormat="1" x14ac:dyDescent="0.2">
      <c r="B724" s="112"/>
      <c r="C724" s="112"/>
      <c r="D724" s="112"/>
      <c r="E724" s="112"/>
      <c r="F724" s="112"/>
      <c r="G724" s="112"/>
      <c r="H724" s="112"/>
      <c r="I724" s="112"/>
      <c r="J724" s="112"/>
      <c r="K724" s="112"/>
    </row>
    <row r="725" spans="2:11" s="19" customFormat="1" x14ac:dyDescent="0.2">
      <c r="B725" s="112"/>
      <c r="C725" s="112"/>
      <c r="D725" s="112"/>
      <c r="E725" s="112"/>
      <c r="F725" s="112"/>
      <c r="G725" s="112"/>
      <c r="H725" s="112"/>
      <c r="I725" s="112"/>
      <c r="J725" s="112"/>
      <c r="K725" s="112"/>
    </row>
    <row r="726" spans="2:11" s="19" customFormat="1" x14ac:dyDescent="0.2">
      <c r="B726" s="112"/>
      <c r="C726" s="112"/>
      <c r="D726" s="112"/>
      <c r="E726" s="112"/>
      <c r="F726" s="112"/>
      <c r="G726" s="112"/>
      <c r="H726" s="112"/>
      <c r="I726" s="112"/>
      <c r="J726" s="112"/>
      <c r="K726" s="112"/>
    </row>
    <row r="727" spans="2:11" s="19" customFormat="1" x14ac:dyDescent="0.2">
      <c r="B727" s="112"/>
      <c r="C727" s="112"/>
      <c r="D727" s="112"/>
      <c r="E727" s="112"/>
      <c r="F727" s="112"/>
      <c r="G727" s="112"/>
      <c r="H727" s="112"/>
      <c r="I727" s="112"/>
      <c r="J727" s="112"/>
      <c r="K727" s="112"/>
    </row>
    <row r="728" spans="2:11" s="19" customFormat="1" x14ac:dyDescent="0.2">
      <c r="B728" s="112"/>
      <c r="C728" s="112"/>
      <c r="D728" s="112"/>
      <c r="E728" s="112"/>
      <c r="F728" s="112"/>
      <c r="G728" s="112"/>
      <c r="H728" s="112"/>
      <c r="I728" s="112"/>
      <c r="J728" s="112"/>
      <c r="K728" s="112"/>
    </row>
    <row r="729" spans="2:11" s="19" customFormat="1" x14ac:dyDescent="0.2">
      <c r="B729" s="112"/>
      <c r="C729" s="112"/>
      <c r="D729" s="112"/>
      <c r="E729" s="112"/>
      <c r="F729" s="112"/>
      <c r="G729" s="112"/>
      <c r="H729" s="112"/>
      <c r="I729" s="112"/>
      <c r="J729" s="112"/>
      <c r="K729" s="112"/>
    </row>
    <row r="730" spans="2:11" s="19" customFormat="1" x14ac:dyDescent="0.2">
      <c r="B730" s="112"/>
      <c r="C730" s="112"/>
      <c r="D730" s="112"/>
      <c r="E730" s="112"/>
      <c r="F730" s="112"/>
      <c r="G730" s="112"/>
      <c r="H730" s="112"/>
      <c r="I730" s="112"/>
      <c r="J730" s="112"/>
      <c r="K730" s="112"/>
    </row>
    <row r="731" spans="2:11" s="19" customFormat="1" x14ac:dyDescent="0.2">
      <c r="B731" s="112"/>
      <c r="C731" s="112"/>
      <c r="D731" s="112"/>
      <c r="E731" s="112"/>
      <c r="F731" s="112"/>
      <c r="G731" s="112"/>
      <c r="H731" s="112"/>
      <c r="I731" s="112"/>
      <c r="J731" s="112"/>
      <c r="K731" s="112"/>
    </row>
    <row r="732" spans="2:11" s="19" customFormat="1" x14ac:dyDescent="0.2">
      <c r="B732" s="112"/>
      <c r="C732" s="112"/>
      <c r="D732" s="112"/>
      <c r="E732" s="112"/>
      <c r="F732" s="112"/>
      <c r="G732" s="112"/>
      <c r="H732" s="112"/>
      <c r="I732" s="112"/>
      <c r="J732" s="112"/>
      <c r="K732" s="112"/>
    </row>
    <row r="733" spans="2:11" s="19" customFormat="1" x14ac:dyDescent="0.2">
      <c r="B733" s="112"/>
      <c r="C733" s="112"/>
      <c r="D733" s="112"/>
      <c r="E733" s="112"/>
      <c r="F733" s="112"/>
      <c r="G733" s="112"/>
      <c r="H733" s="112"/>
      <c r="I733" s="112"/>
      <c r="J733" s="112"/>
      <c r="K733" s="112"/>
    </row>
    <row r="734" spans="2:11" s="19" customFormat="1" x14ac:dyDescent="0.2">
      <c r="B734" s="112"/>
      <c r="C734" s="112"/>
      <c r="D734" s="112"/>
      <c r="E734" s="112"/>
      <c r="F734" s="112"/>
      <c r="G734" s="112"/>
      <c r="H734" s="112"/>
      <c r="I734" s="112"/>
      <c r="J734" s="112"/>
      <c r="K734" s="112"/>
    </row>
    <row r="735" spans="2:11" s="19" customFormat="1" x14ac:dyDescent="0.2">
      <c r="B735" s="112"/>
      <c r="C735" s="112"/>
      <c r="D735" s="112"/>
      <c r="E735" s="112"/>
      <c r="F735" s="112"/>
      <c r="G735" s="112"/>
      <c r="H735" s="112"/>
      <c r="I735" s="112"/>
      <c r="J735" s="112"/>
      <c r="K735" s="112"/>
    </row>
    <row r="736" spans="2:11" s="19" customFormat="1" x14ac:dyDescent="0.2">
      <c r="B736" s="112"/>
      <c r="C736" s="112"/>
      <c r="D736" s="112"/>
      <c r="E736" s="112"/>
      <c r="F736" s="112"/>
      <c r="G736" s="112"/>
      <c r="H736" s="112"/>
      <c r="I736" s="112"/>
      <c r="J736" s="112"/>
      <c r="K736" s="112"/>
    </row>
    <row r="737" spans="2:11" s="19" customFormat="1" x14ac:dyDescent="0.2">
      <c r="B737" s="112"/>
      <c r="C737" s="112"/>
      <c r="D737" s="112"/>
      <c r="E737" s="112"/>
      <c r="F737" s="112"/>
      <c r="G737" s="112"/>
      <c r="H737" s="112"/>
      <c r="I737" s="112"/>
      <c r="J737" s="112"/>
      <c r="K737" s="112"/>
    </row>
    <row r="738" spans="2:11" s="19" customFormat="1" x14ac:dyDescent="0.2">
      <c r="B738" s="112"/>
      <c r="C738" s="112"/>
      <c r="D738" s="112"/>
      <c r="E738" s="112"/>
      <c r="F738" s="112"/>
      <c r="G738" s="112"/>
      <c r="H738" s="112"/>
      <c r="I738" s="112"/>
      <c r="J738" s="112"/>
      <c r="K738" s="112"/>
    </row>
    <row r="739" spans="2:11" s="19" customFormat="1" x14ac:dyDescent="0.2">
      <c r="B739" s="112"/>
      <c r="C739" s="112"/>
      <c r="D739" s="112"/>
      <c r="E739" s="112"/>
      <c r="F739" s="112"/>
      <c r="G739" s="112"/>
      <c r="H739" s="112"/>
      <c r="I739" s="112"/>
      <c r="J739" s="112"/>
      <c r="K739" s="112"/>
    </row>
    <row r="740" spans="2:11" s="19" customFormat="1" x14ac:dyDescent="0.2">
      <c r="B740" s="112"/>
      <c r="C740" s="112"/>
      <c r="D740" s="112"/>
      <c r="E740" s="112"/>
      <c r="F740" s="112"/>
      <c r="G740" s="112"/>
      <c r="H740" s="112"/>
      <c r="I740" s="112"/>
      <c r="J740" s="112"/>
      <c r="K740" s="112"/>
    </row>
    <row r="741" spans="2:11" s="19" customFormat="1" x14ac:dyDescent="0.2">
      <c r="B741" s="112"/>
      <c r="C741" s="112"/>
      <c r="D741" s="112"/>
      <c r="E741" s="112"/>
      <c r="F741" s="112"/>
      <c r="G741" s="112"/>
      <c r="H741" s="112"/>
      <c r="I741" s="112"/>
      <c r="J741" s="112"/>
      <c r="K741" s="112"/>
    </row>
    <row r="742" spans="2:11" s="19" customFormat="1" x14ac:dyDescent="0.2">
      <c r="B742" s="112"/>
      <c r="C742" s="112"/>
      <c r="D742" s="112"/>
      <c r="E742" s="112"/>
      <c r="F742" s="112"/>
      <c r="G742" s="112"/>
      <c r="H742" s="112"/>
      <c r="I742" s="112"/>
      <c r="J742" s="112"/>
      <c r="K742" s="112"/>
    </row>
    <row r="743" spans="2:11" s="19" customFormat="1" x14ac:dyDescent="0.2">
      <c r="B743" s="112"/>
      <c r="C743" s="112"/>
      <c r="D743" s="112"/>
      <c r="E743" s="112"/>
      <c r="F743" s="112"/>
      <c r="G743" s="112"/>
      <c r="H743" s="112"/>
      <c r="I743" s="112"/>
      <c r="J743" s="112"/>
      <c r="K743" s="112"/>
    </row>
    <row r="744" spans="2:11" s="19" customFormat="1" x14ac:dyDescent="0.2">
      <c r="B744" s="112"/>
      <c r="C744" s="112"/>
      <c r="D744" s="112"/>
      <c r="E744" s="112"/>
      <c r="F744" s="112"/>
      <c r="G744" s="112"/>
      <c r="H744" s="112"/>
      <c r="I744" s="112"/>
      <c r="J744" s="112"/>
      <c r="K744" s="112"/>
    </row>
    <row r="745" spans="2:11" s="19" customFormat="1" x14ac:dyDescent="0.2">
      <c r="B745" s="112"/>
      <c r="C745" s="112"/>
      <c r="D745" s="112"/>
      <c r="E745" s="112"/>
      <c r="F745" s="112"/>
      <c r="G745" s="112"/>
      <c r="H745" s="112"/>
      <c r="I745" s="112"/>
      <c r="J745" s="112"/>
      <c r="K745" s="112"/>
    </row>
    <row r="746" spans="2:11" s="19" customFormat="1" x14ac:dyDescent="0.2">
      <c r="B746" s="112"/>
      <c r="C746" s="112"/>
      <c r="D746" s="112"/>
      <c r="E746" s="112"/>
      <c r="F746" s="112"/>
      <c r="G746" s="112"/>
      <c r="H746" s="112"/>
      <c r="I746" s="112"/>
      <c r="J746" s="112"/>
      <c r="K746" s="112"/>
    </row>
    <row r="747" spans="2:11" s="19" customFormat="1" x14ac:dyDescent="0.2">
      <c r="B747" s="112"/>
      <c r="C747" s="112"/>
      <c r="D747" s="112"/>
      <c r="E747" s="112"/>
      <c r="F747" s="112"/>
      <c r="G747" s="112"/>
      <c r="H747" s="112"/>
      <c r="I747" s="112"/>
      <c r="J747" s="112"/>
      <c r="K747" s="112"/>
    </row>
    <row r="748" spans="2:11" s="19" customFormat="1" x14ac:dyDescent="0.2">
      <c r="B748" s="112"/>
      <c r="C748" s="112"/>
      <c r="D748" s="112"/>
      <c r="E748" s="112"/>
      <c r="F748" s="112"/>
      <c r="G748" s="112"/>
      <c r="H748" s="112"/>
      <c r="I748" s="112"/>
      <c r="J748" s="112"/>
      <c r="K748" s="112"/>
    </row>
    <row r="749" spans="2:11" s="19" customFormat="1" x14ac:dyDescent="0.2">
      <c r="B749" s="112"/>
      <c r="C749" s="112"/>
      <c r="D749" s="112"/>
      <c r="E749" s="112"/>
      <c r="F749" s="112"/>
      <c r="G749" s="112"/>
      <c r="H749" s="112"/>
      <c r="I749" s="112"/>
      <c r="J749" s="112"/>
      <c r="K749" s="112"/>
    </row>
    <row r="750" spans="2:11" s="19" customFormat="1" x14ac:dyDescent="0.2">
      <c r="B750" s="112"/>
      <c r="C750" s="112"/>
      <c r="D750" s="112"/>
      <c r="E750" s="112"/>
      <c r="F750" s="112"/>
      <c r="G750" s="112"/>
      <c r="H750" s="112"/>
      <c r="I750" s="112"/>
      <c r="J750" s="112"/>
      <c r="K750" s="112"/>
    </row>
    <row r="751" spans="2:11" s="19" customFormat="1" x14ac:dyDescent="0.2">
      <c r="B751" s="112"/>
      <c r="C751" s="112"/>
      <c r="D751" s="112"/>
      <c r="E751" s="112"/>
      <c r="F751" s="112"/>
      <c r="G751" s="112"/>
      <c r="H751" s="112"/>
      <c r="I751" s="112"/>
      <c r="J751" s="112"/>
      <c r="K751" s="112"/>
    </row>
    <row r="752" spans="2:11" s="19" customFormat="1" x14ac:dyDescent="0.2">
      <c r="B752" s="112"/>
      <c r="C752" s="112"/>
      <c r="D752" s="112"/>
      <c r="E752" s="112"/>
      <c r="F752" s="112"/>
      <c r="G752" s="112"/>
      <c r="H752" s="112"/>
      <c r="I752" s="112"/>
      <c r="J752" s="112"/>
      <c r="K752" s="112"/>
    </row>
    <row r="753" spans="2:11" s="19" customFormat="1" x14ac:dyDescent="0.2">
      <c r="B753" s="112"/>
      <c r="C753" s="112"/>
      <c r="D753" s="112"/>
      <c r="E753" s="112"/>
      <c r="F753" s="112"/>
      <c r="G753" s="112"/>
      <c r="H753" s="112"/>
      <c r="I753" s="112"/>
      <c r="J753" s="112"/>
      <c r="K753" s="112"/>
    </row>
    <row r="754" spans="2:11" s="19" customFormat="1" x14ac:dyDescent="0.2">
      <c r="B754" s="112"/>
      <c r="C754" s="112"/>
      <c r="D754" s="112"/>
      <c r="E754" s="112"/>
      <c r="F754" s="112"/>
      <c r="G754" s="112"/>
      <c r="H754" s="112"/>
      <c r="I754" s="112"/>
      <c r="J754" s="112"/>
      <c r="K754" s="112"/>
    </row>
    <row r="755" spans="2:11" s="19" customFormat="1" x14ac:dyDescent="0.2">
      <c r="B755" s="112"/>
      <c r="C755" s="112"/>
      <c r="D755" s="112"/>
      <c r="E755" s="112"/>
      <c r="F755" s="112"/>
      <c r="G755" s="112"/>
      <c r="H755" s="112"/>
      <c r="I755" s="112"/>
      <c r="J755" s="112"/>
      <c r="K755" s="112"/>
    </row>
    <row r="756" spans="2:11" s="19" customFormat="1" x14ac:dyDescent="0.2">
      <c r="B756" s="112"/>
      <c r="C756" s="112"/>
      <c r="D756" s="112"/>
      <c r="E756" s="112"/>
      <c r="F756" s="112"/>
      <c r="G756" s="112"/>
      <c r="H756" s="112"/>
      <c r="I756" s="112"/>
      <c r="J756" s="112"/>
      <c r="K756" s="112"/>
    </row>
    <row r="757" spans="2:11" s="19" customFormat="1" x14ac:dyDescent="0.2">
      <c r="B757" s="112"/>
      <c r="C757" s="112"/>
      <c r="D757" s="112"/>
      <c r="E757" s="112"/>
      <c r="F757" s="112"/>
      <c r="G757" s="112"/>
      <c r="H757" s="112"/>
      <c r="I757" s="112"/>
      <c r="J757" s="112"/>
      <c r="K757" s="112"/>
    </row>
    <row r="758" spans="2:11" s="19" customFormat="1" x14ac:dyDescent="0.2">
      <c r="B758" s="112"/>
      <c r="C758" s="112"/>
      <c r="D758" s="112"/>
      <c r="E758" s="112"/>
      <c r="F758" s="112"/>
      <c r="G758" s="112"/>
      <c r="H758" s="112"/>
      <c r="I758" s="112"/>
      <c r="J758" s="112"/>
      <c r="K758" s="112"/>
    </row>
    <row r="759" spans="2:11" s="19" customFormat="1" x14ac:dyDescent="0.2">
      <c r="B759" s="112"/>
      <c r="C759" s="112"/>
      <c r="D759" s="112"/>
      <c r="E759" s="112"/>
      <c r="F759" s="112"/>
      <c r="G759" s="112"/>
      <c r="H759" s="112"/>
      <c r="I759" s="112"/>
      <c r="J759" s="112"/>
      <c r="K759" s="112"/>
    </row>
    <row r="760" spans="2:11" s="19" customFormat="1" x14ac:dyDescent="0.2">
      <c r="B760" s="112"/>
      <c r="C760" s="112"/>
      <c r="D760" s="112"/>
      <c r="E760" s="112"/>
      <c r="F760" s="112"/>
      <c r="G760" s="112"/>
      <c r="H760" s="112"/>
      <c r="I760" s="112"/>
      <c r="J760" s="112"/>
      <c r="K760" s="112"/>
    </row>
    <row r="761" spans="2:11" s="19" customFormat="1" x14ac:dyDescent="0.2">
      <c r="B761" s="112"/>
      <c r="C761" s="112"/>
      <c r="D761" s="112"/>
      <c r="E761" s="112"/>
      <c r="F761" s="112"/>
      <c r="G761" s="112"/>
      <c r="H761" s="112"/>
      <c r="I761" s="112"/>
      <c r="J761" s="112"/>
      <c r="K761" s="112"/>
    </row>
    <row r="762" spans="2:11" s="19" customFormat="1" x14ac:dyDescent="0.2">
      <c r="B762" s="112"/>
      <c r="C762" s="112"/>
      <c r="D762" s="112"/>
      <c r="E762" s="112"/>
      <c r="F762" s="112"/>
      <c r="G762" s="112"/>
      <c r="H762" s="112"/>
      <c r="I762" s="112"/>
      <c r="J762" s="112"/>
      <c r="K762" s="112"/>
    </row>
    <row r="763" spans="2:11" s="19" customFormat="1" x14ac:dyDescent="0.2">
      <c r="B763" s="112"/>
      <c r="C763" s="112"/>
      <c r="D763" s="112"/>
      <c r="E763" s="112"/>
      <c r="F763" s="112"/>
      <c r="G763" s="112"/>
      <c r="H763" s="112"/>
      <c r="I763" s="112"/>
      <c r="J763" s="112"/>
      <c r="K763" s="112"/>
    </row>
    <row r="764" spans="2:11" s="19" customFormat="1" x14ac:dyDescent="0.2">
      <c r="B764" s="112"/>
      <c r="C764" s="112"/>
      <c r="D764" s="112"/>
      <c r="E764" s="112"/>
      <c r="F764" s="112"/>
      <c r="G764" s="112"/>
      <c r="H764" s="112"/>
      <c r="I764" s="112"/>
      <c r="J764" s="112"/>
      <c r="K764" s="112"/>
    </row>
    <row r="765" spans="2:11" s="19" customFormat="1" x14ac:dyDescent="0.2">
      <c r="B765" s="112"/>
      <c r="C765" s="112"/>
      <c r="D765" s="112"/>
      <c r="E765" s="112"/>
      <c r="F765" s="112"/>
      <c r="G765" s="112"/>
      <c r="H765" s="112"/>
      <c r="I765" s="112"/>
      <c r="J765" s="112"/>
      <c r="K765" s="112"/>
    </row>
    <row r="766" spans="2:11" s="19" customFormat="1" x14ac:dyDescent="0.2">
      <c r="B766" s="112"/>
      <c r="C766" s="112"/>
      <c r="D766" s="112"/>
      <c r="E766" s="112"/>
      <c r="F766" s="112"/>
      <c r="G766" s="112"/>
      <c r="H766" s="112"/>
      <c r="I766" s="112"/>
      <c r="J766" s="112"/>
      <c r="K766" s="112"/>
    </row>
    <row r="767" spans="2:11" s="19" customFormat="1" x14ac:dyDescent="0.2">
      <c r="B767" s="112"/>
      <c r="C767" s="112"/>
      <c r="D767" s="112"/>
      <c r="E767" s="112"/>
      <c r="F767" s="112"/>
      <c r="G767" s="112"/>
      <c r="H767" s="112"/>
      <c r="I767" s="112"/>
      <c r="J767" s="112"/>
      <c r="K767" s="112"/>
    </row>
    <row r="768" spans="2:11" s="19" customFormat="1" x14ac:dyDescent="0.2">
      <c r="B768" s="112"/>
      <c r="C768" s="112"/>
      <c r="D768" s="112"/>
      <c r="E768" s="112"/>
      <c r="F768" s="112"/>
      <c r="G768" s="112"/>
      <c r="H768" s="112"/>
      <c r="I768" s="112"/>
      <c r="J768" s="112"/>
      <c r="K768" s="112"/>
    </row>
    <row r="769" spans="2:11" s="19" customFormat="1" x14ac:dyDescent="0.2">
      <c r="B769" s="112"/>
      <c r="C769" s="112"/>
      <c r="D769" s="112"/>
      <c r="E769" s="112"/>
      <c r="F769" s="112"/>
      <c r="G769" s="112"/>
      <c r="H769" s="112"/>
      <c r="I769" s="112"/>
      <c r="J769" s="112"/>
      <c r="K769" s="112"/>
    </row>
    <row r="770" spans="2:11" s="19" customFormat="1" x14ac:dyDescent="0.2">
      <c r="B770" s="112"/>
      <c r="C770" s="112"/>
      <c r="D770" s="112"/>
      <c r="E770" s="112"/>
      <c r="F770" s="112"/>
      <c r="G770" s="112"/>
      <c r="H770" s="112"/>
      <c r="I770" s="112"/>
      <c r="J770" s="112"/>
      <c r="K770" s="112"/>
    </row>
    <row r="771" spans="2:11" s="19" customFormat="1" x14ac:dyDescent="0.2">
      <c r="B771" s="112"/>
      <c r="C771" s="112"/>
      <c r="D771" s="112"/>
      <c r="E771" s="112"/>
      <c r="F771" s="112"/>
      <c r="G771" s="112"/>
      <c r="H771" s="112"/>
      <c r="I771" s="112"/>
      <c r="J771" s="112"/>
      <c r="K771" s="112"/>
    </row>
    <row r="772" spans="2:11" s="19" customFormat="1" x14ac:dyDescent="0.2">
      <c r="B772" s="112"/>
      <c r="C772" s="112"/>
      <c r="D772" s="112"/>
      <c r="E772" s="112"/>
      <c r="F772" s="112"/>
      <c r="G772" s="112"/>
      <c r="H772" s="112"/>
      <c r="I772" s="112"/>
      <c r="J772" s="112"/>
      <c r="K772" s="112"/>
    </row>
    <row r="773" spans="2:11" s="19" customFormat="1" x14ac:dyDescent="0.2">
      <c r="B773" s="112"/>
      <c r="C773" s="112"/>
      <c r="D773" s="112"/>
      <c r="E773" s="112"/>
      <c r="F773" s="112"/>
      <c r="G773" s="112"/>
      <c r="H773" s="112"/>
      <c r="I773" s="112"/>
      <c r="J773" s="112"/>
      <c r="K773" s="112"/>
    </row>
    <row r="774" spans="2:11" s="19" customFormat="1" x14ac:dyDescent="0.2">
      <c r="B774" s="112"/>
      <c r="C774" s="112"/>
      <c r="D774" s="112"/>
      <c r="E774" s="112"/>
      <c r="F774" s="112"/>
      <c r="G774" s="112"/>
      <c r="H774" s="112"/>
      <c r="I774" s="112"/>
      <c r="J774" s="112"/>
      <c r="K774" s="112"/>
    </row>
    <row r="775" spans="2:11" s="19" customFormat="1" x14ac:dyDescent="0.2">
      <c r="B775" s="112"/>
      <c r="C775" s="112"/>
      <c r="D775" s="112"/>
      <c r="E775" s="112"/>
      <c r="F775" s="112"/>
      <c r="G775" s="112"/>
      <c r="H775" s="112"/>
      <c r="I775" s="112"/>
      <c r="J775" s="112"/>
      <c r="K775" s="112"/>
    </row>
    <row r="776" spans="2:11" s="19" customFormat="1" x14ac:dyDescent="0.2">
      <c r="B776" s="112"/>
      <c r="C776" s="112"/>
      <c r="D776" s="112"/>
      <c r="E776" s="112"/>
      <c r="F776" s="112"/>
      <c r="G776" s="112"/>
      <c r="H776" s="112"/>
      <c r="I776" s="112"/>
      <c r="J776" s="112"/>
      <c r="K776" s="112"/>
    </row>
    <row r="777" spans="2:11" s="19" customFormat="1" x14ac:dyDescent="0.2">
      <c r="B777" s="112"/>
      <c r="C777" s="112"/>
      <c r="D777" s="112"/>
      <c r="E777" s="112"/>
      <c r="F777" s="112"/>
      <c r="G777" s="112"/>
      <c r="H777" s="112"/>
      <c r="I777" s="112"/>
      <c r="J777" s="112"/>
      <c r="K777" s="112"/>
    </row>
    <row r="778" spans="2:11" s="19" customFormat="1" x14ac:dyDescent="0.2">
      <c r="B778" s="112"/>
      <c r="C778" s="112"/>
      <c r="D778" s="112"/>
      <c r="E778" s="112"/>
      <c r="F778" s="112"/>
      <c r="G778" s="112"/>
      <c r="H778" s="112"/>
      <c r="I778" s="112"/>
      <c r="J778" s="112"/>
      <c r="K778" s="112"/>
    </row>
    <row r="779" spans="2:11" s="19" customFormat="1" x14ac:dyDescent="0.2">
      <c r="B779" s="112"/>
      <c r="C779" s="112"/>
      <c r="D779" s="112"/>
      <c r="E779" s="112"/>
      <c r="F779" s="112"/>
      <c r="G779" s="112"/>
      <c r="H779" s="112"/>
      <c r="I779" s="112"/>
      <c r="J779" s="112"/>
      <c r="K779" s="112"/>
    </row>
    <row r="780" spans="2:11" s="19" customFormat="1" x14ac:dyDescent="0.2">
      <c r="B780" s="112"/>
      <c r="C780" s="112"/>
      <c r="D780" s="112"/>
      <c r="E780" s="112"/>
      <c r="F780" s="112"/>
      <c r="G780" s="112"/>
      <c r="H780" s="112"/>
      <c r="I780" s="112"/>
      <c r="J780" s="112"/>
      <c r="K780" s="112"/>
    </row>
    <row r="781" spans="2:11" s="19" customFormat="1" x14ac:dyDescent="0.2">
      <c r="B781" s="112"/>
      <c r="C781" s="112"/>
      <c r="D781" s="112"/>
      <c r="E781" s="112"/>
      <c r="F781" s="112"/>
      <c r="G781" s="112"/>
      <c r="H781" s="112"/>
      <c r="I781" s="112"/>
      <c r="J781" s="112"/>
      <c r="K781" s="112"/>
    </row>
    <row r="782" spans="2:11" s="19" customFormat="1" x14ac:dyDescent="0.2">
      <c r="B782" s="112"/>
      <c r="C782" s="112"/>
      <c r="D782" s="112"/>
      <c r="E782" s="112"/>
      <c r="F782" s="112"/>
      <c r="G782" s="112"/>
      <c r="H782" s="112"/>
      <c r="I782" s="112"/>
      <c r="J782" s="112"/>
      <c r="K782" s="112"/>
    </row>
    <row r="783" spans="2:11" s="19" customFormat="1" x14ac:dyDescent="0.2">
      <c r="B783" s="112"/>
      <c r="C783" s="112"/>
      <c r="D783" s="112"/>
      <c r="E783" s="112"/>
      <c r="F783" s="112"/>
      <c r="G783" s="112"/>
      <c r="H783" s="112"/>
      <c r="I783" s="112"/>
      <c r="J783" s="112"/>
      <c r="K783" s="112"/>
    </row>
    <row r="784" spans="2:11" s="19" customFormat="1" x14ac:dyDescent="0.2">
      <c r="B784" s="112"/>
      <c r="C784" s="112"/>
      <c r="D784" s="112"/>
      <c r="E784" s="112"/>
      <c r="F784" s="112"/>
      <c r="G784" s="112"/>
      <c r="H784" s="112"/>
      <c r="I784" s="112"/>
      <c r="J784" s="112"/>
      <c r="K784" s="112"/>
    </row>
    <row r="785" spans="2:11" s="19" customFormat="1" x14ac:dyDescent="0.2">
      <c r="B785" s="112"/>
      <c r="C785" s="112"/>
      <c r="D785" s="112"/>
      <c r="E785" s="112"/>
      <c r="F785" s="112"/>
      <c r="G785" s="112"/>
      <c r="H785" s="112"/>
      <c r="I785" s="112"/>
      <c r="J785" s="112"/>
      <c r="K785" s="112"/>
    </row>
    <row r="786" spans="2:11" s="19" customFormat="1" x14ac:dyDescent="0.2">
      <c r="B786" s="112"/>
      <c r="C786" s="112"/>
      <c r="D786" s="112"/>
      <c r="E786" s="112"/>
      <c r="F786" s="112"/>
      <c r="G786" s="112"/>
      <c r="H786" s="112"/>
      <c r="I786" s="112"/>
      <c r="J786" s="112"/>
      <c r="K786" s="112"/>
    </row>
    <row r="787" spans="2:11" s="19" customFormat="1" x14ac:dyDescent="0.2">
      <c r="B787" s="112"/>
      <c r="C787" s="112"/>
      <c r="D787" s="112"/>
      <c r="E787" s="112"/>
      <c r="F787" s="112"/>
      <c r="G787" s="112"/>
      <c r="H787" s="112"/>
      <c r="I787" s="112"/>
      <c r="J787" s="112"/>
      <c r="K787" s="112"/>
    </row>
    <row r="788" spans="2:11" s="19" customFormat="1" x14ac:dyDescent="0.2">
      <c r="B788" s="112"/>
      <c r="C788" s="112"/>
      <c r="D788" s="112"/>
      <c r="E788" s="112"/>
      <c r="F788" s="112"/>
      <c r="G788" s="112"/>
      <c r="H788" s="112"/>
      <c r="I788" s="112"/>
      <c r="J788" s="112"/>
      <c r="K788" s="112"/>
    </row>
    <row r="789" spans="2:11" s="19" customFormat="1" x14ac:dyDescent="0.2">
      <c r="B789" s="112"/>
      <c r="C789" s="112"/>
      <c r="D789" s="112"/>
      <c r="E789" s="112"/>
      <c r="F789" s="112"/>
      <c r="G789" s="112"/>
      <c r="H789" s="112"/>
      <c r="I789" s="112"/>
      <c r="J789" s="112"/>
      <c r="K789" s="112"/>
    </row>
    <row r="790" spans="2:11" s="19" customFormat="1" x14ac:dyDescent="0.2">
      <c r="B790" s="112"/>
      <c r="C790" s="112"/>
      <c r="D790" s="112"/>
      <c r="E790" s="112"/>
      <c r="F790" s="112"/>
      <c r="G790" s="112"/>
      <c r="H790" s="112"/>
      <c r="I790" s="112"/>
      <c r="J790" s="112"/>
      <c r="K790" s="112"/>
    </row>
    <row r="791" spans="2:11" s="19" customFormat="1" x14ac:dyDescent="0.2">
      <c r="B791" s="112"/>
      <c r="C791" s="112"/>
      <c r="D791" s="112"/>
      <c r="E791" s="112"/>
      <c r="F791" s="112"/>
      <c r="G791" s="112"/>
      <c r="H791" s="112"/>
      <c r="I791" s="112"/>
      <c r="J791" s="112"/>
      <c r="K791" s="112"/>
    </row>
    <row r="792" spans="2:11" s="19" customFormat="1" x14ac:dyDescent="0.2">
      <c r="B792" s="112"/>
      <c r="C792" s="112"/>
      <c r="D792" s="112"/>
      <c r="E792" s="112"/>
      <c r="F792" s="112"/>
      <c r="G792" s="112"/>
      <c r="H792" s="112"/>
      <c r="I792" s="112"/>
      <c r="J792" s="112"/>
      <c r="K792" s="112"/>
    </row>
    <row r="793" spans="2:11" s="19" customFormat="1" x14ac:dyDescent="0.2">
      <c r="B793" s="112"/>
      <c r="C793" s="112"/>
      <c r="D793" s="112"/>
      <c r="E793" s="112"/>
      <c r="F793" s="112"/>
      <c r="G793" s="112"/>
      <c r="H793" s="112"/>
      <c r="I793" s="112"/>
      <c r="J793" s="112"/>
      <c r="K793" s="112"/>
    </row>
    <row r="794" spans="2:11" s="19" customFormat="1" x14ac:dyDescent="0.2">
      <c r="B794" s="112"/>
      <c r="C794" s="112"/>
      <c r="D794" s="112"/>
      <c r="E794" s="112"/>
      <c r="F794" s="112"/>
      <c r="G794" s="112"/>
      <c r="H794" s="112"/>
      <c r="I794" s="112"/>
      <c r="J794" s="112"/>
      <c r="K794" s="112"/>
    </row>
    <row r="795" spans="2:11" s="19" customFormat="1" x14ac:dyDescent="0.2">
      <c r="B795" s="112"/>
      <c r="C795" s="112"/>
      <c r="D795" s="112"/>
      <c r="E795" s="112"/>
      <c r="F795" s="112"/>
      <c r="G795" s="112"/>
      <c r="H795" s="112"/>
      <c r="I795" s="112"/>
      <c r="J795" s="112"/>
      <c r="K795" s="112"/>
    </row>
    <row r="796" spans="2:11" s="19" customFormat="1" x14ac:dyDescent="0.2">
      <c r="B796" s="112"/>
      <c r="C796" s="112"/>
      <c r="D796" s="112"/>
      <c r="E796" s="112"/>
      <c r="F796" s="112"/>
      <c r="G796" s="112"/>
      <c r="H796" s="112"/>
      <c r="I796" s="112"/>
      <c r="J796" s="112"/>
      <c r="K796" s="112"/>
    </row>
    <row r="797" spans="2:11" s="19" customFormat="1" x14ac:dyDescent="0.2">
      <c r="B797" s="112"/>
      <c r="C797" s="112"/>
      <c r="D797" s="112"/>
      <c r="E797" s="112"/>
      <c r="F797" s="112"/>
      <c r="G797" s="112"/>
      <c r="H797" s="112"/>
      <c r="I797" s="112"/>
      <c r="J797" s="112"/>
      <c r="K797" s="112"/>
    </row>
    <row r="798" spans="2:11" s="19" customFormat="1" x14ac:dyDescent="0.2">
      <c r="B798" s="112"/>
      <c r="C798" s="112"/>
      <c r="D798" s="112"/>
      <c r="E798" s="112"/>
      <c r="F798" s="112"/>
      <c r="G798" s="112"/>
      <c r="H798" s="112"/>
      <c r="I798" s="112"/>
      <c r="J798" s="112"/>
      <c r="K798" s="112"/>
    </row>
    <row r="799" spans="2:11" s="19" customFormat="1" x14ac:dyDescent="0.2">
      <c r="B799" s="112"/>
      <c r="C799" s="112"/>
      <c r="D799" s="112"/>
      <c r="E799" s="112"/>
      <c r="F799" s="112"/>
      <c r="G799" s="112"/>
      <c r="H799" s="112"/>
      <c r="I799" s="112"/>
      <c r="J799" s="112"/>
      <c r="K799" s="112"/>
    </row>
    <row r="800" spans="2:11" s="19" customFormat="1" x14ac:dyDescent="0.2">
      <c r="B800" s="112"/>
      <c r="C800" s="112"/>
      <c r="D800" s="112"/>
      <c r="E800" s="112"/>
      <c r="F800" s="112"/>
      <c r="G800" s="112"/>
      <c r="H800" s="112"/>
      <c r="I800" s="112"/>
      <c r="J800" s="112"/>
      <c r="K800" s="112"/>
    </row>
    <row r="801" spans="2:11" s="19" customFormat="1" x14ac:dyDescent="0.2">
      <c r="B801" s="112"/>
      <c r="C801" s="112"/>
      <c r="D801" s="112"/>
      <c r="E801" s="112"/>
      <c r="F801" s="112"/>
      <c r="G801" s="112"/>
      <c r="H801" s="112"/>
      <c r="I801" s="112"/>
      <c r="J801" s="112"/>
      <c r="K801" s="112"/>
    </row>
    <row r="802" spans="2:11" s="19" customFormat="1" x14ac:dyDescent="0.2">
      <c r="B802" s="112"/>
      <c r="C802" s="112"/>
      <c r="D802" s="112"/>
      <c r="E802" s="112"/>
      <c r="F802" s="112"/>
      <c r="G802" s="112"/>
      <c r="H802" s="112"/>
      <c r="I802" s="112"/>
      <c r="J802" s="112"/>
      <c r="K802" s="112"/>
    </row>
    <row r="803" spans="2:11" s="19" customFormat="1" x14ac:dyDescent="0.2">
      <c r="B803" s="112"/>
      <c r="C803" s="112"/>
      <c r="D803" s="112"/>
      <c r="E803" s="112"/>
      <c r="F803" s="112"/>
      <c r="G803" s="112"/>
      <c r="H803" s="112"/>
      <c r="I803" s="112"/>
      <c r="J803" s="112"/>
      <c r="K803" s="112"/>
    </row>
    <row r="804" spans="2:11" s="19" customFormat="1" x14ac:dyDescent="0.2">
      <c r="B804" s="112"/>
      <c r="C804" s="112"/>
      <c r="D804" s="112"/>
      <c r="E804" s="112"/>
      <c r="F804" s="112"/>
      <c r="G804" s="112"/>
      <c r="H804" s="112"/>
      <c r="I804" s="112"/>
      <c r="J804" s="112"/>
      <c r="K804" s="112"/>
    </row>
    <row r="805" spans="2:11" s="19" customFormat="1" x14ac:dyDescent="0.2">
      <c r="B805" s="112"/>
      <c r="C805" s="112"/>
      <c r="D805" s="112"/>
      <c r="E805" s="112"/>
      <c r="F805" s="112"/>
      <c r="G805" s="112"/>
      <c r="H805" s="112"/>
      <c r="I805" s="112"/>
      <c r="J805" s="112"/>
      <c r="K805" s="112"/>
    </row>
    <row r="806" spans="2:11" s="19" customFormat="1" x14ac:dyDescent="0.2">
      <c r="B806" s="112"/>
      <c r="C806" s="112"/>
      <c r="D806" s="112"/>
      <c r="E806" s="112"/>
      <c r="F806" s="112"/>
      <c r="G806" s="112"/>
      <c r="H806" s="112"/>
      <c r="I806" s="112"/>
      <c r="J806" s="112"/>
      <c r="K806" s="112"/>
    </row>
    <row r="807" spans="2:11" s="19" customFormat="1" x14ac:dyDescent="0.2">
      <c r="B807" s="112"/>
      <c r="C807" s="112"/>
      <c r="D807" s="112"/>
      <c r="E807" s="112"/>
      <c r="F807" s="112"/>
      <c r="G807" s="112"/>
      <c r="H807" s="112"/>
      <c r="I807" s="112"/>
      <c r="J807" s="112"/>
      <c r="K807" s="112"/>
    </row>
    <row r="808" spans="2:11" s="19" customFormat="1" x14ac:dyDescent="0.2">
      <c r="B808" s="112"/>
      <c r="C808" s="112"/>
      <c r="D808" s="112"/>
      <c r="E808" s="112"/>
      <c r="F808" s="112"/>
      <c r="G808" s="112"/>
      <c r="H808" s="112"/>
      <c r="I808" s="112"/>
      <c r="J808" s="112"/>
      <c r="K808" s="112"/>
    </row>
    <row r="809" spans="2:11" s="19" customFormat="1" x14ac:dyDescent="0.2">
      <c r="B809" s="112"/>
      <c r="C809" s="112"/>
      <c r="D809" s="112"/>
      <c r="E809" s="112"/>
      <c r="F809" s="112"/>
      <c r="G809" s="112"/>
      <c r="H809" s="112"/>
      <c r="I809" s="112"/>
      <c r="J809" s="112"/>
      <c r="K809" s="112"/>
    </row>
    <row r="810" spans="2:11" s="19" customFormat="1" x14ac:dyDescent="0.2">
      <c r="B810" s="112"/>
      <c r="C810" s="112"/>
      <c r="D810" s="112"/>
      <c r="E810" s="112"/>
      <c r="F810" s="112"/>
      <c r="G810" s="112"/>
      <c r="H810" s="112"/>
      <c r="I810" s="112"/>
      <c r="J810" s="112"/>
      <c r="K810" s="112"/>
    </row>
    <row r="811" spans="2:11" s="19" customFormat="1" x14ac:dyDescent="0.2">
      <c r="B811" s="112"/>
      <c r="C811" s="112"/>
      <c r="D811" s="112"/>
      <c r="E811" s="112"/>
      <c r="F811" s="112"/>
      <c r="G811" s="112"/>
      <c r="H811" s="112"/>
      <c r="I811" s="112"/>
      <c r="J811" s="112"/>
      <c r="K811" s="112"/>
    </row>
    <row r="812" spans="2:11" s="19" customFormat="1" x14ac:dyDescent="0.2">
      <c r="B812" s="112"/>
      <c r="C812" s="112"/>
      <c r="D812" s="112"/>
      <c r="E812" s="112"/>
      <c r="F812" s="112"/>
      <c r="G812" s="112"/>
      <c r="H812" s="112"/>
      <c r="I812" s="112"/>
      <c r="J812" s="112"/>
      <c r="K812" s="112"/>
    </row>
    <row r="813" spans="2:11" s="19" customFormat="1" x14ac:dyDescent="0.2">
      <c r="B813" s="112"/>
      <c r="C813" s="112"/>
      <c r="D813" s="112"/>
      <c r="E813" s="112"/>
      <c r="F813" s="112"/>
      <c r="G813" s="112"/>
      <c r="H813" s="112"/>
      <c r="I813" s="112"/>
      <c r="J813" s="112"/>
      <c r="K813" s="112"/>
    </row>
    <row r="814" spans="2:11" s="19" customFormat="1" x14ac:dyDescent="0.2">
      <c r="B814" s="112"/>
      <c r="C814" s="112"/>
      <c r="D814" s="112"/>
      <c r="E814" s="112"/>
      <c r="F814" s="112"/>
      <c r="G814" s="112"/>
      <c r="H814" s="112"/>
      <c r="I814" s="112"/>
      <c r="J814" s="112"/>
      <c r="K814" s="112"/>
    </row>
    <row r="815" spans="2:11" s="19" customFormat="1" x14ac:dyDescent="0.2">
      <c r="B815" s="112"/>
      <c r="C815" s="112"/>
      <c r="D815" s="112"/>
      <c r="E815" s="112"/>
      <c r="F815" s="112"/>
      <c r="G815" s="112"/>
      <c r="H815" s="112"/>
      <c r="I815" s="112"/>
      <c r="J815" s="112"/>
      <c r="K815" s="112"/>
    </row>
    <row r="816" spans="2:11" s="19" customFormat="1" x14ac:dyDescent="0.2">
      <c r="B816" s="112"/>
      <c r="C816" s="112"/>
      <c r="D816" s="112"/>
      <c r="E816" s="112"/>
      <c r="F816" s="112"/>
      <c r="G816" s="112"/>
      <c r="H816" s="112"/>
      <c r="I816" s="112"/>
      <c r="J816" s="112"/>
      <c r="K816" s="112"/>
    </row>
    <row r="817" spans="2:11" s="19" customFormat="1" x14ac:dyDescent="0.2">
      <c r="B817" s="112"/>
      <c r="C817" s="112"/>
      <c r="D817" s="112"/>
      <c r="E817" s="112"/>
      <c r="F817" s="112"/>
      <c r="G817" s="112"/>
      <c r="H817" s="112"/>
      <c r="I817" s="112"/>
      <c r="J817" s="112"/>
      <c r="K817" s="112"/>
    </row>
    <row r="818" spans="2:11" s="19" customFormat="1" x14ac:dyDescent="0.2">
      <c r="B818" s="112"/>
      <c r="C818" s="112"/>
      <c r="D818" s="112"/>
      <c r="E818" s="112"/>
      <c r="F818" s="112"/>
      <c r="G818" s="112"/>
      <c r="H818" s="112"/>
      <c r="I818" s="112"/>
      <c r="J818" s="112"/>
      <c r="K818" s="112"/>
    </row>
    <row r="819" spans="2:11" s="19" customFormat="1" x14ac:dyDescent="0.2">
      <c r="B819" s="112"/>
      <c r="C819" s="112"/>
      <c r="D819" s="112"/>
      <c r="E819" s="112"/>
      <c r="F819" s="112"/>
      <c r="G819" s="112"/>
      <c r="H819" s="112"/>
      <c r="I819" s="112"/>
      <c r="J819" s="112"/>
      <c r="K819" s="112"/>
    </row>
    <row r="820" spans="2:11" s="19" customFormat="1" x14ac:dyDescent="0.2">
      <c r="B820" s="112"/>
      <c r="C820" s="112"/>
      <c r="D820" s="112"/>
      <c r="E820" s="112"/>
      <c r="F820" s="112"/>
      <c r="G820" s="112"/>
      <c r="H820" s="112"/>
      <c r="I820" s="112"/>
      <c r="J820" s="112"/>
      <c r="K820" s="112"/>
    </row>
    <row r="821" spans="2:11" s="19" customFormat="1" x14ac:dyDescent="0.2">
      <c r="B821" s="112"/>
      <c r="C821" s="112"/>
      <c r="D821" s="112"/>
      <c r="E821" s="112"/>
      <c r="F821" s="112"/>
      <c r="G821" s="112"/>
      <c r="H821" s="112"/>
      <c r="I821" s="112"/>
      <c r="J821" s="112"/>
      <c r="K821" s="112"/>
    </row>
    <row r="822" spans="2:11" s="19" customFormat="1" x14ac:dyDescent="0.2">
      <c r="B822" s="112"/>
      <c r="C822" s="112"/>
      <c r="D822" s="112"/>
      <c r="E822" s="112"/>
      <c r="F822" s="112"/>
      <c r="G822" s="112"/>
      <c r="H822" s="112"/>
      <c r="I822" s="112"/>
      <c r="J822" s="112"/>
      <c r="K822" s="112"/>
    </row>
    <row r="823" spans="2:11" s="19" customFormat="1" x14ac:dyDescent="0.2">
      <c r="B823" s="112"/>
      <c r="C823" s="112"/>
      <c r="D823" s="112"/>
      <c r="E823" s="112"/>
      <c r="F823" s="112"/>
      <c r="G823" s="112"/>
      <c r="H823" s="112"/>
      <c r="I823" s="112"/>
      <c r="J823" s="112"/>
      <c r="K823" s="112"/>
    </row>
    <row r="824" spans="2:11" s="19" customFormat="1" x14ac:dyDescent="0.2">
      <c r="B824" s="112"/>
      <c r="C824" s="112"/>
      <c r="D824" s="112"/>
      <c r="E824" s="112"/>
      <c r="F824" s="112"/>
      <c r="G824" s="112"/>
      <c r="H824" s="112"/>
      <c r="I824" s="112"/>
      <c r="J824" s="112"/>
      <c r="K824" s="112"/>
    </row>
    <row r="825" spans="2:11" s="19" customFormat="1" x14ac:dyDescent="0.2">
      <c r="B825" s="112"/>
      <c r="C825" s="112"/>
      <c r="D825" s="112"/>
      <c r="E825" s="112"/>
      <c r="F825" s="112"/>
      <c r="G825" s="112"/>
      <c r="H825" s="112"/>
      <c r="I825" s="112"/>
      <c r="J825" s="112"/>
      <c r="K825" s="112"/>
    </row>
    <row r="826" spans="2:11" s="19" customFormat="1" x14ac:dyDescent="0.2">
      <c r="B826" s="112"/>
      <c r="C826" s="112"/>
      <c r="D826" s="112"/>
      <c r="E826" s="112"/>
      <c r="F826" s="112"/>
      <c r="G826" s="112"/>
      <c r="H826" s="112"/>
      <c r="I826" s="112"/>
      <c r="J826" s="112"/>
      <c r="K826" s="112"/>
    </row>
    <row r="827" spans="2:11" s="19" customFormat="1" x14ac:dyDescent="0.2">
      <c r="B827" s="112"/>
      <c r="C827" s="112"/>
      <c r="D827" s="112"/>
      <c r="E827" s="112"/>
      <c r="F827" s="112"/>
      <c r="G827" s="112"/>
      <c r="H827" s="112"/>
      <c r="I827" s="112"/>
      <c r="J827" s="112"/>
      <c r="K827" s="112"/>
    </row>
    <row r="828" spans="2:11" s="19" customFormat="1" x14ac:dyDescent="0.2">
      <c r="B828" s="112"/>
      <c r="C828" s="112"/>
      <c r="D828" s="112"/>
      <c r="E828" s="112"/>
      <c r="F828" s="112"/>
      <c r="G828" s="112"/>
      <c r="H828" s="112"/>
      <c r="I828" s="112"/>
      <c r="J828" s="112"/>
      <c r="K828" s="112"/>
    </row>
    <row r="829" spans="2:11" s="19" customFormat="1" x14ac:dyDescent="0.2">
      <c r="B829" s="112"/>
      <c r="C829" s="112"/>
      <c r="D829" s="112"/>
      <c r="E829" s="112"/>
      <c r="F829" s="112"/>
      <c r="G829" s="112"/>
      <c r="H829" s="112"/>
      <c r="I829" s="112"/>
      <c r="J829" s="112"/>
      <c r="K829" s="112"/>
    </row>
    <row r="830" spans="2:11" s="19" customFormat="1" x14ac:dyDescent="0.2">
      <c r="B830" s="112"/>
      <c r="C830" s="112"/>
      <c r="D830" s="112"/>
      <c r="E830" s="112"/>
      <c r="F830" s="112"/>
      <c r="G830" s="112"/>
      <c r="H830" s="112"/>
      <c r="I830" s="112"/>
      <c r="J830" s="112"/>
      <c r="K830" s="112"/>
    </row>
    <row r="831" spans="2:11" s="19" customFormat="1" x14ac:dyDescent="0.2">
      <c r="B831" s="112"/>
      <c r="C831" s="112"/>
      <c r="D831" s="112"/>
      <c r="E831" s="112"/>
      <c r="F831" s="112"/>
      <c r="G831" s="112"/>
      <c r="H831" s="112"/>
      <c r="I831" s="112"/>
      <c r="J831" s="112"/>
      <c r="K831" s="112"/>
    </row>
    <row r="832" spans="2:11" s="19" customFormat="1" x14ac:dyDescent="0.2">
      <c r="B832" s="112"/>
      <c r="C832" s="112"/>
      <c r="D832" s="112"/>
      <c r="E832" s="112"/>
      <c r="F832" s="112"/>
      <c r="G832" s="112"/>
      <c r="H832" s="112"/>
      <c r="I832" s="112"/>
      <c r="J832" s="112"/>
      <c r="K832" s="112"/>
    </row>
    <row r="833" spans="2:11" s="19" customFormat="1" x14ac:dyDescent="0.2">
      <c r="B833" s="112"/>
      <c r="C833" s="112"/>
      <c r="D833" s="112"/>
      <c r="E833" s="112"/>
      <c r="F833" s="112"/>
      <c r="G833" s="112"/>
      <c r="H833" s="112"/>
      <c r="I833" s="112"/>
      <c r="J833" s="112"/>
      <c r="K833" s="112"/>
    </row>
    <row r="834" spans="2:11" s="19" customFormat="1" x14ac:dyDescent="0.2">
      <c r="B834" s="112"/>
      <c r="C834" s="112"/>
      <c r="D834" s="112"/>
      <c r="E834" s="112"/>
      <c r="F834" s="112"/>
      <c r="G834" s="112"/>
      <c r="H834" s="112"/>
      <c r="I834" s="112"/>
      <c r="J834" s="112"/>
      <c r="K834" s="112"/>
    </row>
    <row r="835" spans="2:11" s="19" customFormat="1" x14ac:dyDescent="0.2">
      <c r="B835" s="112"/>
      <c r="C835" s="112"/>
      <c r="D835" s="112"/>
      <c r="E835" s="112"/>
      <c r="F835" s="112"/>
      <c r="G835" s="112"/>
      <c r="H835" s="112"/>
      <c r="I835" s="112"/>
      <c r="J835" s="112"/>
      <c r="K835" s="112"/>
    </row>
    <row r="836" spans="2:11" s="19" customFormat="1" x14ac:dyDescent="0.2">
      <c r="B836" s="112"/>
      <c r="C836" s="112"/>
      <c r="D836" s="112"/>
      <c r="E836" s="112"/>
      <c r="F836" s="112"/>
      <c r="G836" s="112"/>
      <c r="H836" s="112"/>
      <c r="I836" s="112"/>
      <c r="J836" s="112"/>
      <c r="K836" s="112"/>
    </row>
    <row r="837" spans="2:11" s="19" customFormat="1" x14ac:dyDescent="0.2">
      <c r="B837" s="112"/>
      <c r="C837" s="112"/>
      <c r="D837" s="112"/>
      <c r="E837" s="112"/>
      <c r="F837" s="112"/>
      <c r="G837" s="112"/>
      <c r="H837" s="112"/>
      <c r="I837" s="112"/>
      <c r="J837" s="112"/>
      <c r="K837" s="112"/>
    </row>
    <row r="838" spans="2:11" s="19" customFormat="1" x14ac:dyDescent="0.2">
      <c r="B838" s="112"/>
      <c r="C838" s="112"/>
      <c r="D838" s="112"/>
      <c r="E838" s="112"/>
      <c r="F838" s="112"/>
      <c r="G838" s="112"/>
      <c r="H838" s="112"/>
      <c r="I838" s="112"/>
      <c r="J838" s="112"/>
      <c r="K838" s="112"/>
    </row>
    <row r="839" spans="2:11" s="19" customFormat="1" x14ac:dyDescent="0.2">
      <c r="B839" s="112"/>
      <c r="C839" s="112"/>
      <c r="D839" s="112"/>
      <c r="E839" s="112"/>
      <c r="F839" s="112"/>
      <c r="G839" s="112"/>
      <c r="H839" s="112"/>
      <c r="I839" s="112"/>
      <c r="J839" s="112"/>
      <c r="K839" s="112"/>
    </row>
    <row r="840" spans="2:11" s="19" customFormat="1" x14ac:dyDescent="0.2">
      <c r="B840" s="112"/>
      <c r="C840" s="112"/>
      <c r="D840" s="112"/>
      <c r="E840" s="112"/>
      <c r="F840" s="112"/>
      <c r="G840" s="112"/>
      <c r="H840" s="112"/>
      <c r="I840" s="112"/>
      <c r="J840" s="112"/>
      <c r="K840" s="112"/>
    </row>
    <row r="841" spans="2:11" s="19" customFormat="1" x14ac:dyDescent="0.2">
      <c r="B841" s="112"/>
      <c r="C841" s="112"/>
      <c r="D841" s="112"/>
      <c r="E841" s="112"/>
      <c r="F841" s="112"/>
      <c r="G841" s="112"/>
      <c r="H841" s="112"/>
      <c r="I841" s="112"/>
      <c r="J841" s="112"/>
      <c r="K841" s="112"/>
    </row>
    <row r="842" spans="2:11" s="19" customFormat="1" x14ac:dyDescent="0.2">
      <c r="B842" s="112"/>
      <c r="C842" s="112"/>
      <c r="D842" s="112"/>
      <c r="E842" s="112"/>
      <c r="F842" s="112"/>
      <c r="G842" s="112"/>
      <c r="H842" s="112"/>
      <c r="I842" s="112"/>
      <c r="J842" s="112"/>
      <c r="K842" s="112"/>
    </row>
    <row r="843" spans="2:11" s="19" customFormat="1" x14ac:dyDescent="0.2">
      <c r="B843" s="112"/>
      <c r="C843" s="112"/>
      <c r="D843" s="112"/>
      <c r="E843" s="112"/>
      <c r="F843" s="112"/>
      <c r="G843" s="112"/>
      <c r="H843" s="112"/>
      <c r="I843" s="112"/>
      <c r="J843" s="112"/>
      <c r="K843" s="112"/>
    </row>
    <row r="844" spans="2:11" s="19" customFormat="1" x14ac:dyDescent="0.2">
      <c r="B844" s="112"/>
      <c r="C844" s="112"/>
      <c r="D844" s="112"/>
      <c r="E844" s="112"/>
      <c r="F844" s="112"/>
      <c r="G844" s="112"/>
      <c r="H844" s="112"/>
      <c r="I844" s="112"/>
      <c r="J844" s="112"/>
      <c r="K844" s="112"/>
    </row>
    <row r="845" spans="2:11" s="19" customFormat="1" x14ac:dyDescent="0.2">
      <c r="B845" s="112"/>
      <c r="C845" s="112"/>
      <c r="D845" s="112"/>
      <c r="E845" s="112"/>
      <c r="F845" s="112"/>
      <c r="G845" s="112"/>
      <c r="H845" s="112"/>
      <c r="I845" s="112"/>
      <c r="J845" s="112"/>
      <c r="K845" s="112"/>
    </row>
    <row r="846" spans="2:11" s="19" customFormat="1" x14ac:dyDescent="0.2">
      <c r="B846" s="112"/>
      <c r="C846" s="112"/>
      <c r="D846" s="112"/>
      <c r="E846" s="112"/>
      <c r="F846" s="112"/>
      <c r="G846" s="112"/>
      <c r="H846" s="112"/>
      <c r="I846" s="112"/>
      <c r="J846" s="112"/>
      <c r="K846" s="112"/>
    </row>
    <row r="847" spans="2:11" s="19" customFormat="1" x14ac:dyDescent="0.2">
      <c r="B847" s="112"/>
      <c r="C847" s="112"/>
      <c r="D847" s="112"/>
      <c r="E847" s="112"/>
      <c r="F847" s="112"/>
      <c r="G847" s="112"/>
      <c r="H847" s="112"/>
      <c r="I847" s="112"/>
      <c r="J847" s="112"/>
      <c r="K847" s="112"/>
    </row>
    <row r="848" spans="2:11" s="19" customFormat="1" x14ac:dyDescent="0.2">
      <c r="B848" s="112"/>
      <c r="C848" s="112"/>
      <c r="D848" s="112"/>
      <c r="E848" s="112"/>
      <c r="F848" s="112"/>
      <c r="G848" s="112"/>
      <c r="H848" s="112"/>
      <c r="I848" s="112"/>
      <c r="J848" s="112"/>
      <c r="K848" s="112"/>
    </row>
    <row r="849" spans="2:11" s="19" customFormat="1" x14ac:dyDescent="0.2">
      <c r="B849" s="112"/>
      <c r="C849" s="112"/>
      <c r="D849" s="112"/>
      <c r="E849" s="112"/>
      <c r="F849" s="112"/>
      <c r="G849" s="112"/>
      <c r="H849" s="112"/>
      <c r="I849" s="112"/>
      <c r="J849" s="112"/>
      <c r="K849" s="112"/>
    </row>
    <row r="850" spans="2:11" s="19" customFormat="1" x14ac:dyDescent="0.2">
      <c r="B850" s="112"/>
      <c r="C850" s="112"/>
      <c r="D850" s="112"/>
      <c r="E850" s="112"/>
      <c r="F850" s="112"/>
      <c r="G850" s="112"/>
      <c r="H850" s="112"/>
      <c r="I850" s="112"/>
      <c r="J850" s="112"/>
      <c r="K850" s="112"/>
    </row>
    <row r="851" spans="2:11" s="19" customFormat="1" x14ac:dyDescent="0.2">
      <c r="B851" s="112"/>
      <c r="C851" s="112"/>
      <c r="D851" s="112"/>
      <c r="E851" s="112"/>
      <c r="F851" s="112"/>
      <c r="G851" s="112"/>
      <c r="H851" s="112"/>
      <c r="I851" s="112"/>
      <c r="J851" s="112"/>
      <c r="K851" s="112"/>
    </row>
    <row r="852" spans="2:11" s="19" customFormat="1" x14ac:dyDescent="0.2">
      <c r="B852" s="112"/>
      <c r="C852" s="112"/>
      <c r="D852" s="112"/>
      <c r="E852" s="112"/>
      <c r="F852" s="112"/>
      <c r="G852" s="112"/>
      <c r="H852" s="112"/>
      <c r="I852" s="112"/>
      <c r="J852" s="112"/>
      <c r="K852" s="112"/>
    </row>
    <row r="853" spans="2:11" s="19" customFormat="1" x14ac:dyDescent="0.2">
      <c r="B853" s="112"/>
      <c r="C853" s="112"/>
      <c r="D853" s="112"/>
      <c r="E853" s="112"/>
      <c r="F853" s="112"/>
      <c r="G853" s="112"/>
      <c r="H853" s="112"/>
      <c r="I853" s="112"/>
      <c r="J853" s="112"/>
      <c r="K853" s="112"/>
    </row>
    <row r="854" spans="2:11" s="19" customFormat="1" x14ac:dyDescent="0.2">
      <c r="B854" s="112"/>
      <c r="C854" s="112"/>
      <c r="D854" s="112"/>
      <c r="E854" s="112"/>
      <c r="F854" s="112"/>
      <c r="G854" s="112"/>
      <c r="H854" s="112"/>
      <c r="I854" s="112"/>
      <c r="J854" s="112"/>
      <c r="K854" s="112"/>
    </row>
    <row r="855" spans="2:11" s="19" customFormat="1" x14ac:dyDescent="0.2">
      <c r="B855" s="112"/>
      <c r="C855" s="112"/>
      <c r="D855" s="112"/>
      <c r="E855" s="112"/>
      <c r="F855" s="112"/>
      <c r="G855" s="112"/>
      <c r="H855" s="112"/>
      <c r="I855" s="112"/>
      <c r="J855" s="112"/>
      <c r="K855" s="112"/>
    </row>
    <row r="856" spans="2:11" s="19" customFormat="1" x14ac:dyDescent="0.2">
      <c r="B856" s="112"/>
      <c r="C856" s="112"/>
      <c r="D856" s="112"/>
      <c r="E856" s="112"/>
      <c r="F856" s="112"/>
      <c r="G856" s="112"/>
      <c r="H856" s="112"/>
      <c r="I856" s="112"/>
      <c r="J856" s="112"/>
      <c r="K856" s="112"/>
    </row>
    <row r="857" spans="2:11" s="19" customFormat="1" x14ac:dyDescent="0.2">
      <c r="B857" s="112"/>
      <c r="C857" s="112"/>
      <c r="D857" s="112"/>
      <c r="E857" s="112"/>
      <c r="F857" s="112"/>
      <c r="G857" s="112"/>
      <c r="H857" s="112"/>
      <c r="I857" s="112"/>
      <c r="J857" s="112"/>
      <c r="K857" s="112"/>
    </row>
    <row r="858" spans="2:11" s="19" customFormat="1" x14ac:dyDescent="0.2">
      <c r="B858" s="112"/>
      <c r="C858" s="112"/>
      <c r="D858" s="112"/>
      <c r="E858" s="112"/>
      <c r="F858" s="112"/>
      <c r="G858" s="112"/>
      <c r="H858" s="112"/>
      <c r="I858" s="112"/>
      <c r="J858" s="112"/>
      <c r="K858" s="112"/>
    </row>
    <row r="859" spans="2:11" s="19" customFormat="1" x14ac:dyDescent="0.2">
      <c r="B859" s="112"/>
      <c r="C859" s="112"/>
      <c r="D859" s="112"/>
      <c r="E859" s="112"/>
      <c r="F859" s="112"/>
      <c r="G859" s="112"/>
      <c r="H859" s="112"/>
      <c r="I859" s="112"/>
      <c r="J859" s="112"/>
      <c r="K859" s="112"/>
    </row>
    <row r="860" spans="2:11" s="19" customFormat="1" x14ac:dyDescent="0.2">
      <c r="B860" s="112"/>
      <c r="C860" s="112"/>
      <c r="D860" s="112"/>
      <c r="E860" s="112"/>
      <c r="F860" s="112"/>
      <c r="G860" s="112"/>
      <c r="H860" s="112"/>
      <c r="I860" s="112"/>
      <c r="J860" s="112"/>
      <c r="K860" s="112"/>
    </row>
    <row r="861" spans="2:11" s="19" customFormat="1" x14ac:dyDescent="0.2">
      <c r="B861" s="112"/>
      <c r="C861" s="112"/>
      <c r="D861" s="112"/>
      <c r="E861" s="112"/>
      <c r="F861" s="112"/>
      <c r="G861" s="112"/>
      <c r="H861" s="112"/>
      <c r="I861" s="112"/>
      <c r="J861" s="112"/>
      <c r="K861" s="112"/>
    </row>
    <row r="862" spans="2:11" s="19" customFormat="1" x14ac:dyDescent="0.2">
      <c r="B862" s="112"/>
      <c r="C862" s="112"/>
      <c r="D862" s="112"/>
      <c r="E862" s="112"/>
      <c r="F862" s="112"/>
      <c r="G862" s="112"/>
      <c r="H862" s="112"/>
      <c r="I862" s="112"/>
      <c r="J862" s="112"/>
      <c r="K862" s="112"/>
    </row>
    <row r="863" spans="2:11" s="19" customFormat="1" x14ac:dyDescent="0.2">
      <c r="B863" s="112"/>
      <c r="C863" s="112"/>
      <c r="D863" s="112"/>
      <c r="E863" s="112"/>
      <c r="F863" s="112"/>
      <c r="G863" s="112"/>
      <c r="H863" s="112"/>
      <c r="I863" s="112"/>
      <c r="J863" s="112"/>
      <c r="K863" s="112"/>
    </row>
    <row r="864" spans="2:11" s="19" customFormat="1" x14ac:dyDescent="0.2">
      <c r="B864" s="112"/>
      <c r="C864" s="112"/>
      <c r="D864" s="112"/>
      <c r="E864" s="112"/>
      <c r="F864" s="112"/>
      <c r="G864" s="112"/>
      <c r="H864" s="112"/>
      <c r="I864" s="112"/>
      <c r="J864" s="112"/>
      <c r="K864" s="112"/>
    </row>
    <row r="865" spans="2:11" s="19" customFormat="1" x14ac:dyDescent="0.2">
      <c r="B865" s="112"/>
      <c r="C865" s="112"/>
      <c r="D865" s="112"/>
      <c r="E865" s="112"/>
      <c r="F865" s="112"/>
      <c r="G865" s="112"/>
      <c r="H865" s="112"/>
      <c r="I865" s="112"/>
      <c r="J865" s="112"/>
      <c r="K865" s="112"/>
    </row>
    <row r="866" spans="2:11" s="19" customFormat="1" x14ac:dyDescent="0.2">
      <c r="B866" s="112"/>
      <c r="C866" s="112"/>
      <c r="D866" s="112"/>
      <c r="E866" s="112"/>
      <c r="F866" s="112"/>
      <c r="G866" s="112"/>
      <c r="H866" s="112"/>
      <c r="I866" s="112"/>
      <c r="J866" s="112"/>
      <c r="K866" s="112"/>
    </row>
    <row r="867" spans="2:11" s="19" customFormat="1" x14ac:dyDescent="0.2">
      <c r="B867" s="112"/>
      <c r="C867" s="112"/>
      <c r="D867" s="112"/>
      <c r="E867" s="112"/>
      <c r="F867" s="112"/>
      <c r="G867" s="112"/>
      <c r="H867" s="112"/>
      <c r="I867" s="112"/>
      <c r="J867" s="112"/>
      <c r="K867" s="112"/>
    </row>
    <row r="868" spans="2:11" s="19" customFormat="1" x14ac:dyDescent="0.2">
      <c r="B868" s="112"/>
      <c r="C868" s="112"/>
      <c r="D868" s="112"/>
      <c r="E868" s="112"/>
      <c r="F868" s="112"/>
      <c r="G868" s="112"/>
      <c r="H868" s="112"/>
      <c r="I868" s="112"/>
      <c r="J868" s="112"/>
      <c r="K868" s="112"/>
    </row>
    <row r="869" spans="2:11" s="19" customFormat="1" x14ac:dyDescent="0.2">
      <c r="B869" s="112"/>
      <c r="C869" s="112"/>
      <c r="D869" s="112"/>
      <c r="E869" s="112"/>
      <c r="F869" s="112"/>
      <c r="G869" s="112"/>
      <c r="H869" s="112"/>
      <c r="I869" s="112"/>
      <c r="J869" s="112"/>
      <c r="K869" s="112"/>
    </row>
    <row r="870" spans="2:11" s="19" customFormat="1" x14ac:dyDescent="0.2">
      <c r="B870" s="112"/>
      <c r="C870" s="112"/>
      <c r="D870" s="112"/>
      <c r="E870" s="112"/>
      <c r="F870" s="112"/>
      <c r="G870" s="112"/>
      <c r="H870" s="112"/>
      <c r="I870" s="112"/>
      <c r="J870" s="112"/>
      <c r="K870" s="112"/>
    </row>
    <row r="871" spans="2:11" s="19" customFormat="1" x14ac:dyDescent="0.2">
      <c r="B871" s="112"/>
      <c r="C871" s="112"/>
      <c r="D871" s="112"/>
      <c r="E871" s="112"/>
      <c r="F871" s="112"/>
      <c r="G871" s="112"/>
      <c r="H871" s="112"/>
      <c r="I871" s="112"/>
      <c r="J871" s="112"/>
      <c r="K871" s="112"/>
    </row>
    <row r="872" spans="2:11" s="19" customFormat="1" x14ac:dyDescent="0.2">
      <c r="B872" s="112"/>
      <c r="C872" s="112"/>
      <c r="D872" s="112"/>
      <c r="E872" s="112"/>
      <c r="F872" s="112"/>
      <c r="G872" s="112"/>
      <c r="H872" s="112"/>
      <c r="I872" s="112"/>
      <c r="J872" s="112"/>
      <c r="K872" s="112"/>
    </row>
    <row r="873" spans="2:11" s="19" customFormat="1" x14ac:dyDescent="0.2">
      <c r="B873" s="112"/>
      <c r="C873" s="112"/>
      <c r="D873" s="112"/>
      <c r="E873" s="112"/>
      <c r="F873" s="112"/>
      <c r="G873" s="112"/>
      <c r="H873" s="112"/>
      <c r="I873" s="112"/>
      <c r="J873" s="112"/>
      <c r="K873" s="112"/>
    </row>
    <row r="874" spans="2:11" s="19" customFormat="1" x14ac:dyDescent="0.2">
      <c r="B874" s="112"/>
      <c r="C874" s="112"/>
      <c r="D874" s="112"/>
      <c r="E874" s="112"/>
      <c r="F874" s="112"/>
      <c r="G874" s="112"/>
      <c r="H874" s="112"/>
      <c r="I874" s="112"/>
      <c r="J874" s="112"/>
      <c r="K874" s="112"/>
    </row>
    <row r="875" spans="2:11" s="19" customFormat="1" x14ac:dyDescent="0.2">
      <c r="B875" s="112"/>
      <c r="C875" s="112"/>
      <c r="D875" s="112"/>
      <c r="E875" s="112"/>
      <c r="F875" s="112"/>
      <c r="G875" s="112"/>
      <c r="H875" s="112"/>
      <c r="I875" s="112"/>
      <c r="J875" s="112"/>
      <c r="K875" s="112"/>
    </row>
    <row r="876" spans="2:11" s="19" customFormat="1" x14ac:dyDescent="0.2">
      <c r="B876" s="112"/>
      <c r="C876" s="112"/>
      <c r="D876" s="112"/>
      <c r="E876" s="112"/>
      <c r="F876" s="112"/>
      <c r="G876" s="112"/>
      <c r="H876" s="112"/>
      <c r="I876" s="112"/>
      <c r="J876" s="112"/>
      <c r="K876" s="112"/>
    </row>
    <row r="877" spans="2:11" s="19" customFormat="1" x14ac:dyDescent="0.2">
      <c r="B877" s="112"/>
      <c r="C877" s="112"/>
      <c r="D877" s="112"/>
      <c r="E877" s="112"/>
      <c r="F877" s="112"/>
      <c r="G877" s="112"/>
      <c r="H877" s="112"/>
      <c r="I877" s="112"/>
      <c r="J877" s="112"/>
      <c r="K877" s="112"/>
    </row>
    <row r="878" spans="2:11" s="19" customFormat="1" x14ac:dyDescent="0.2">
      <c r="B878" s="112"/>
      <c r="C878" s="112"/>
      <c r="D878" s="112"/>
      <c r="E878" s="112"/>
      <c r="F878" s="112"/>
      <c r="G878" s="112"/>
      <c r="H878" s="112"/>
      <c r="I878" s="112"/>
      <c r="J878" s="112"/>
      <c r="K878" s="112"/>
    </row>
    <row r="879" spans="2:11" s="19" customFormat="1" x14ac:dyDescent="0.2">
      <c r="B879" s="112"/>
      <c r="C879" s="112"/>
      <c r="D879" s="112"/>
      <c r="E879" s="112"/>
      <c r="F879" s="112"/>
      <c r="G879" s="112"/>
      <c r="H879" s="112"/>
      <c r="I879" s="112"/>
      <c r="J879" s="112"/>
      <c r="K879" s="112"/>
    </row>
    <row r="880" spans="2:11" s="19" customFormat="1" x14ac:dyDescent="0.2">
      <c r="B880" s="112"/>
      <c r="C880" s="112"/>
      <c r="D880" s="112"/>
      <c r="E880" s="112"/>
      <c r="F880" s="112"/>
      <c r="G880" s="112"/>
      <c r="H880" s="112"/>
      <c r="I880" s="112"/>
      <c r="J880" s="112"/>
      <c r="K880" s="112"/>
    </row>
    <row r="881" spans="2:11" s="19" customFormat="1" x14ac:dyDescent="0.2">
      <c r="B881" s="112"/>
      <c r="C881" s="112"/>
      <c r="D881" s="112"/>
      <c r="E881" s="112"/>
      <c r="F881" s="112"/>
      <c r="G881" s="112"/>
      <c r="H881" s="112"/>
      <c r="I881" s="112"/>
      <c r="J881" s="112"/>
      <c r="K881" s="112"/>
    </row>
    <row r="882" spans="2:11" s="19" customFormat="1" x14ac:dyDescent="0.2">
      <c r="B882" s="112"/>
      <c r="C882" s="112"/>
      <c r="D882" s="112"/>
      <c r="E882" s="112"/>
      <c r="F882" s="112"/>
      <c r="G882" s="112"/>
      <c r="H882" s="112"/>
      <c r="I882" s="112"/>
      <c r="J882" s="112"/>
      <c r="K882" s="112"/>
    </row>
    <row r="883" spans="2:11" s="19" customFormat="1" x14ac:dyDescent="0.2">
      <c r="B883" s="112"/>
      <c r="C883" s="112"/>
      <c r="D883" s="112"/>
      <c r="E883" s="112"/>
      <c r="F883" s="112"/>
      <c r="G883" s="112"/>
      <c r="H883" s="112"/>
      <c r="I883" s="112"/>
      <c r="J883" s="112"/>
      <c r="K883" s="112"/>
    </row>
    <row r="884" spans="2:11" s="19" customFormat="1" x14ac:dyDescent="0.2">
      <c r="B884" s="112"/>
      <c r="C884" s="112"/>
      <c r="D884" s="112"/>
      <c r="E884" s="112"/>
      <c r="F884" s="112"/>
      <c r="G884" s="112"/>
      <c r="H884" s="112"/>
      <c r="I884" s="112"/>
      <c r="J884" s="112"/>
      <c r="K884" s="112"/>
    </row>
    <row r="885" spans="2:11" s="19" customFormat="1" x14ac:dyDescent="0.2">
      <c r="B885" s="112"/>
      <c r="C885" s="112"/>
      <c r="D885" s="112"/>
      <c r="E885" s="112"/>
      <c r="F885" s="112"/>
      <c r="G885" s="112"/>
      <c r="H885" s="112"/>
      <c r="I885" s="112"/>
      <c r="J885" s="112"/>
      <c r="K885" s="112"/>
    </row>
    <row r="886" spans="2:11" s="19" customFormat="1" x14ac:dyDescent="0.2">
      <c r="B886" s="112"/>
      <c r="C886" s="112"/>
      <c r="D886" s="112"/>
      <c r="E886" s="112"/>
      <c r="F886" s="112"/>
      <c r="G886" s="112"/>
      <c r="H886" s="112"/>
      <c r="I886" s="112"/>
      <c r="J886" s="112"/>
      <c r="K886" s="112"/>
    </row>
    <row r="887" spans="2:11" s="19" customFormat="1" x14ac:dyDescent="0.2">
      <c r="B887" s="112"/>
      <c r="C887" s="112"/>
      <c r="D887" s="112"/>
      <c r="E887" s="112"/>
      <c r="F887" s="112"/>
      <c r="G887" s="112"/>
      <c r="H887" s="112"/>
      <c r="I887" s="112"/>
      <c r="J887" s="112"/>
      <c r="K887" s="112"/>
    </row>
    <row r="888" spans="2:11" s="19" customFormat="1" x14ac:dyDescent="0.2">
      <c r="B888" s="112"/>
      <c r="C888" s="112"/>
      <c r="D888" s="112"/>
      <c r="E888" s="112"/>
      <c r="F888" s="112"/>
      <c r="G888" s="112"/>
      <c r="H888" s="112"/>
      <c r="I888" s="112"/>
      <c r="J888" s="112"/>
      <c r="K888" s="112"/>
    </row>
    <row r="889" spans="2:11" s="19" customFormat="1" x14ac:dyDescent="0.2">
      <c r="B889" s="112"/>
      <c r="C889" s="112"/>
      <c r="D889" s="112"/>
      <c r="E889" s="112"/>
      <c r="F889" s="112"/>
      <c r="G889" s="112"/>
      <c r="H889" s="112"/>
      <c r="I889" s="112"/>
      <c r="J889" s="112"/>
      <c r="K889" s="112"/>
    </row>
    <row r="890" spans="2:11" s="19" customFormat="1" x14ac:dyDescent="0.2">
      <c r="B890" s="112"/>
      <c r="C890" s="112"/>
      <c r="D890" s="112"/>
      <c r="E890" s="112"/>
      <c r="F890" s="112"/>
      <c r="G890" s="112"/>
      <c r="H890" s="112"/>
      <c r="I890" s="112"/>
      <c r="J890" s="112"/>
      <c r="K890" s="112"/>
    </row>
    <row r="891" spans="2:11" s="19" customFormat="1" x14ac:dyDescent="0.2">
      <c r="B891" s="112"/>
      <c r="C891" s="112"/>
      <c r="D891" s="112"/>
      <c r="E891" s="112"/>
      <c r="F891" s="112"/>
      <c r="G891" s="112"/>
      <c r="H891" s="112"/>
      <c r="I891" s="112"/>
      <c r="J891" s="112"/>
      <c r="K891" s="112"/>
    </row>
    <row r="892" spans="2:11" s="19" customFormat="1" x14ac:dyDescent="0.2">
      <c r="B892" s="112"/>
      <c r="C892" s="112"/>
      <c r="D892" s="112"/>
      <c r="E892" s="112"/>
      <c r="F892" s="112"/>
      <c r="G892" s="112"/>
      <c r="H892" s="112"/>
      <c r="I892" s="112"/>
      <c r="J892" s="112"/>
      <c r="K892" s="112"/>
    </row>
    <row r="893" spans="2:11" s="19" customFormat="1" x14ac:dyDescent="0.2">
      <c r="B893" s="112"/>
      <c r="C893" s="112"/>
      <c r="D893" s="112"/>
      <c r="E893" s="112"/>
      <c r="F893" s="112"/>
      <c r="G893" s="112"/>
      <c r="H893" s="112"/>
      <c r="I893" s="112"/>
      <c r="J893" s="112"/>
      <c r="K893" s="112"/>
    </row>
    <row r="894" spans="2:11" s="19" customFormat="1" x14ac:dyDescent="0.2">
      <c r="B894" s="112"/>
      <c r="C894" s="112"/>
      <c r="D894" s="112"/>
      <c r="E894" s="112"/>
      <c r="F894" s="112"/>
      <c r="G894" s="112"/>
      <c r="H894" s="112"/>
      <c r="I894" s="112"/>
      <c r="J894" s="112"/>
      <c r="K894" s="112"/>
    </row>
    <row r="895" spans="2:11" s="19" customFormat="1" x14ac:dyDescent="0.2">
      <c r="B895" s="112"/>
      <c r="C895" s="112"/>
      <c r="D895" s="112"/>
      <c r="E895" s="112"/>
      <c r="F895" s="112"/>
      <c r="G895" s="112"/>
      <c r="H895" s="112"/>
      <c r="I895" s="112"/>
      <c r="J895" s="112"/>
      <c r="K895" s="112"/>
    </row>
    <row r="896" spans="2:11" s="19" customFormat="1" x14ac:dyDescent="0.2">
      <c r="B896" s="112"/>
      <c r="C896" s="112"/>
      <c r="D896" s="112"/>
      <c r="E896" s="112"/>
      <c r="F896" s="112"/>
      <c r="G896" s="112"/>
      <c r="H896" s="112"/>
      <c r="I896" s="112"/>
      <c r="J896" s="112"/>
      <c r="K896" s="112"/>
    </row>
    <row r="897" spans="2:11" s="19" customFormat="1" x14ac:dyDescent="0.2">
      <c r="B897" s="112"/>
      <c r="C897" s="112"/>
      <c r="D897" s="112"/>
      <c r="E897" s="112"/>
      <c r="F897" s="112"/>
      <c r="G897" s="112"/>
      <c r="H897" s="112"/>
      <c r="I897" s="112"/>
      <c r="J897" s="112"/>
      <c r="K897" s="112"/>
    </row>
    <row r="898" spans="2:11" s="19" customFormat="1" x14ac:dyDescent="0.2">
      <c r="B898" s="112"/>
      <c r="C898" s="112"/>
      <c r="D898" s="112"/>
      <c r="E898" s="112"/>
      <c r="F898" s="112"/>
      <c r="G898" s="112"/>
      <c r="H898" s="112"/>
      <c r="I898" s="112"/>
      <c r="J898" s="112"/>
      <c r="K898" s="112"/>
    </row>
    <row r="899" spans="2:11" s="19" customFormat="1" x14ac:dyDescent="0.2">
      <c r="B899" s="112"/>
      <c r="C899" s="112"/>
      <c r="D899" s="112"/>
      <c r="E899" s="112"/>
      <c r="F899" s="112"/>
      <c r="G899" s="112"/>
      <c r="H899" s="112"/>
      <c r="I899" s="112"/>
      <c r="J899" s="112"/>
      <c r="K899" s="112"/>
    </row>
    <row r="900" spans="2:11" s="19" customFormat="1" x14ac:dyDescent="0.2">
      <c r="B900" s="112"/>
      <c r="C900" s="112"/>
      <c r="D900" s="112"/>
      <c r="E900" s="112"/>
      <c r="F900" s="112"/>
      <c r="G900" s="112"/>
      <c r="H900" s="112"/>
      <c r="I900" s="112"/>
      <c r="J900" s="112"/>
      <c r="K900" s="112"/>
    </row>
    <row r="901" spans="2:11" s="19" customFormat="1" x14ac:dyDescent="0.2">
      <c r="B901" s="112"/>
      <c r="C901" s="112"/>
      <c r="D901" s="112"/>
      <c r="E901" s="112"/>
      <c r="F901" s="112"/>
      <c r="G901" s="112"/>
      <c r="H901" s="112"/>
      <c r="I901" s="112"/>
      <c r="J901" s="112"/>
      <c r="K901" s="112"/>
    </row>
    <row r="902" spans="2:11" s="19" customFormat="1" x14ac:dyDescent="0.2">
      <c r="B902" s="112"/>
      <c r="C902" s="112"/>
      <c r="D902" s="112"/>
      <c r="E902" s="112"/>
      <c r="F902" s="112"/>
      <c r="G902" s="112"/>
      <c r="H902" s="112"/>
      <c r="I902" s="112"/>
      <c r="J902" s="112"/>
      <c r="K902" s="112"/>
    </row>
    <row r="903" spans="2:11" s="19" customFormat="1" x14ac:dyDescent="0.2">
      <c r="B903" s="112"/>
      <c r="C903" s="112"/>
      <c r="D903" s="112"/>
      <c r="E903" s="112"/>
      <c r="F903" s="112"/>
      <c r="G903" s="112"/>
      <c r="H903" s="112"/>
      <c r="I903" s="112"/>
      <c r="J903" s="112"/>
      <c r="K903" s="112"/>
    </row>
    <row r="904" spans="2:11" s="19" customFormat="1" x14ac:dyDescent="0.2">
      <c r="B904" s="112"/>
      <c r="C904" s="112"/>
      <c r="D904" s="112"/>
      <c r="E904" s="112"/>
      <c r="F904" s="112"/>
      <c r="G904" s="112"/>
      <c r="H904" s="112"/>
      <c r="I904" s="112"/>
      <c r="J904" s="112"/>
      <c r="K904" s="112"/>
    </row>
    <row r="905" spans="2:11" s="19" customFormat="1" x14ac:dyDescent="0.2">
      <c r="B905" s="112"/>
      <c r="C905" s="112"/>
      <c r="D905" s="112"/>
      <c r="E905" s="112"/>
      <c r="F905" s="112"/>
      <c r="G905" s="112"/>
      <c r="H905" s="112"/>
      <c r="I905" s="112"/>
      <c r="J905" s="112"/>
      <c r="K905" s="112"/>
    </row>
    <row r="906" spans="2:11" s="19" customFormat="1" x14ac:dyDescent="0.2">
      <c r="B906" s="112"/>
      <c r="C906" s="112"/>
      <c r="D906" s="112"/>
      <c r="E906" s="112"/>
      <c r="F906" s="112"/>
      <c r="G906" s="112"/>
      <c r="H906" s="112"/>
      <c r="I906" s="112"/>
      <c r="J906" s="112"/>
      <c r="K906" s="112"/>
    </row>
    <row r="907" spans="2:11" s="19" customFormat="1" x14ac:dyDescent="0.2">
      <c r="B907" s="112"/>
      <c r="C907" s="112"/>
      <c r="D907" s="112"/>
      <c r="E907" s="112"/>
      <c r="F907" s="112"/>
      <c r="G907" s="112"/>
      <c r="H907" s="112"/>
      <c r="I907" s="112"/>
      <c r="J907" s="112"/>
      <c r="K907" s="112"/>
    </row>
    <row r="908" spans="2:11" s="19" customFormat="1" x14ac:dyDescent="0.2">
      <c r="B908" s="112"/>
      <c r="C908" s="112"/>
      <c r="D908" s="112"/>
      <c r="E908" s="112"/>
      <c r="F908" s="112"/>
      <c r="G908" s="112"/>
      <c r="H908" s="112"/>
      <c r="I908" s="112"/>
      <c r="J908" s="112"/>
      <c r="K908" s="112"/>
    </row>
    <row r="909" spans="2:11" s="19" customFormat="1" x14ac:dyDescent="0.2">
      <c r="B909" s="112"/>
      <c r="C909" s="112"/>
      <c r="D909" s="112"/>
      <c r="E909" s="112"/>
      <c r="F909" s="112"/>
      <c r="G909" s="112"/>
      <c r="H909" s="112"/>
      <c r="I909" s="112"/>
      <c r="J909" s="112"/>
      <c r="K909" s="112"/>
    </row>
    <row r="910" spans="2:11" s="19" customFormat="1" x14ac:dyDescent="0.2">
      <c r="B910" s="112"/>
      <c r="C910" s="112"/>
      <c r="D910" s="112"/>
      <c r="E910" s="112"/>
      <c r="F910" s="112"/>
      <c r="G910" s="112"/>
      <c r="H910" s="112"/>
      <c r="I910" s="112"/>
      <c r="J910" s="112"/>
      <c r="K910" s="112"/>
    </row>
    <row r="911" spans="2:11" s="19" customFormat="1" x14ac:dyDescent="0.2">
      <c r="B911" s="112"/>
      <c r="C911" s="112"/>
      <c r="D911" s="112"/>
      <c r="E911" s="112"/>
      <c r="F911" s="112"/>
      <c r="G911" s="112"/>
      <c r="H911" s="112"/>
      <c r="I911" s="112"/>
      <c r="J911" s="112"/>
      <c r="K911" s="112"/>
    </row>
    <row r="912" spans="2:11" s="19" customFormat="1" x14ac:dyDescent="0.2">
      <c r="B912" s="112"/>
      <c r="C912" s="112"/>
      <c r="D912" s="112"/>
      <c r="E912" s="112"/>
      <c r="F912" s="112"/>
      <c r="G912" s="112"/>
      <c r="H912" s="112"/>
      <c r="I912" s="112"/>
      <c r="J912" s="112"/>
      <c r="K912" s="112"/>
    </row>
    <row r="913" spans="2:11" s="19" customFormat="1" x14ac:dyDescent="0.2">
      <c r="B913" s="112"/>
      <c r="C913" s="112"/>
      <c r="D913" s="112"/>
      <c r="E913" s="112"/>
      <c r="F913" s="112"/>
      <c r="G913" s="112"/>
      <c r="H913" s="112"/>
      <c r="I913" s="112"/>
      <c r="J913" s="112"/>
      <c r="K913" s="112"/>
    </row>
    <row r="914" spans="2:11" s="19" customFormat="1" x14ac:dyDescent="0.2">
      <c r="B914" s="112"/>
      <c r="C914" s="112"/>
      <c r="D914" s="112"/>
      <c r="E914" s="112"/>
      <c r="F914" s="112"/>
      <c r="G914" s="112"/>
      <c r="H914" s="112"/>
      <c r="I914" s="112"/>
      <c r="J914" s="112"/>
      <c r="K914" s="112"/>
    </row>
    <row r="915" spans="2:11" s="19" customFormat="1" x14ac:dyDescent="0.2">
      <c r="B915" s="112"/>
      <c r="C915" s="112"/>
      <c r="D915" s="112"/>
      <c r="E915" s="112"/>
      <c r="F915" s="112"/>
      <c r="G915" s="112"/>
      <c r="H915" s="112"/>
      <c r="I915" s="112"/>
      <c r="J915" s="112"/>
      <c r="K915" s="112"/>
    </row>
    <row r="916" spans="2:11" s="19" customFormat="1" x14ac:dyDescent="0.2">
      <c r="B916" s="112"/>
      <c r="C916" s="112"/>
      <c r="D916" s="112"/>
      <c r="E916" s="112"/>
      <c r="F916" s="112"/>
      <c r="G916" s="112"/>
      <c r="H916" s="112"/>
      <c r="I916" s="112"/>
      <c r="J916" s="112"/>
      <c r="K916" s="112"/>
    </row>
    <row r="917" spans="2:11" s="19" customFormat="1" x14ac:dyDescent="0.2">
      <c r="B917" s="112"/>
      <c r="C917" s="112"/>
      <c r="D917" s="112"/>
      <c r="E917" s="112"/>
      <c r="F917" s="112"/>
      <c r="G917" s="112"/>
      <c r="H917" s="112"/>
      <c r="I917" s="112"/>
      <c r="J917" s="112"/>
      <c r="K917" s="112"/>
    </row>
    <row r="918" spans="2:11" s="19" customFormat="1" x14ac:dyDescent="0.2">
      <c r="B918" s="112"/>
      <c r="C918" s="112"/>
      <c r="D918" s="112"/>
      <c r="E918" s="112"/>
      <c r="F918" s="112"/>
      <c r="G918" s="112"/>
      <c r="H918" s="112"/>
      <c r="I918" s="112"/>
      <c r="J918" s="112"/>
      <c r="K918" s="112"/>
    </row>
    <row r="919" spans="2:11" s="19" customFormat="1" x14ac:dyDescent="0.2">
      <c r="B919" s="112"/>
      <c r="C919" s="112"/>
      <c r="D919" s="112"/>
      <c r="E919" s="112"/>
      <c r="F919" s="112"/>
      <c r="G919" s="112"/>
      <c r="H919" s="112"/>
      <c r="I919" s="112"/>
      <c r="J919" s="112"/>
      <c r="K919" s="112"/>
    </row>
    <row r="920" spans="2:11" s="19" customFormat="1" x14ac:dyDescent="0.2">
      <c r="B920" s="112"/>
      <c r="C920" s="112"/>
      <c r="D920" s="112"/>
      <c r="E920" s="112"/>
      <c r="F920" s="112"/>
      <c r="G920" s="112"/>
      <c r="H920" s="112"/>
      <c r="I920" s="112"/>
      <c r="J920" s="112"/>
      <c r="K920" s="112"/>
    </row>
    <row r="921" spans="2:11" s="19" customFormat="1" x14ac:dyDescent="0.2">
      <c r="B921" s="112"/>
      <c r="C921" s="112"/>
      <c r="D921" s="112"/>
      <c r="E921" s="112"/>
      <c r="F921" s="112"/>
      <c r="G921" s="112"/>
      <c r="H921" s="112"/>
      <c r="I921" s="112"/>
      <c r="J921" s="112"/>
      <c r="K921" s="112"/>
    </row>
    <row r="922" spans="2:11" s="19" customFormat="1" x14ac:dyDescent="0.2">
      <c r="B922" s="112"/>
      <c r="C922" s="112"/>
      <c r="D922" s="112"/>
      <c r="E922" s="112"/>
      <c r="F922" s="112"/>
      <c r="G922" s="112"/>
      <c r="H922" s="112"/>
      <c r="I922" s="112"/>
      <c r="J922" s="112"/>
      <c r="K922" s="112"/>
    </row>
    <row r="923" spans="2:11" s="19" customFormat="1" x14ac:dyDescent="0.2">
      <c r="B923" s="112"/>
      <c r="C923" s="112"/>
      <c r="D923" s="112"/>
      <c r="E923" s="112"/>
      <c r="F923" s="112"/>
      <c r="G923" s="112"/>
      <c r="H923" s="112"/>
      <c r="I923" s="112"/>
      <c r="J923" s="112"/>
      <c r="K923" s="112"/>
    </row>
    <row r="924" spans="2:11" s="19" customFormat="1" x14ac:dyDescent="0.2">
      <c r="B924" s="112"/>
      <c r="C924" s="112"/>
      <c r="D924" s="112"/>
      <c r="E924" s="112"/>
      <c r="F924" s="112"/>
      <c r="G924" s="112"/>
      <c r="H924" s="112"/>
      <c r="I924" s="112"/>
      <c r="J924" s="112"/>
      <c r="K924" s="112"/>
    </row>
    <row r="925" spans="2:11" s="19" customFormat="1" x14ac:dyDescent="0.2">
      <c r="B925" s="112"/>
      <c r="C925" s="112"/>
      <c r="D925" s="112"/>
      <c r="E925" s="112"/>
      <c r="F925" s="112"/>
      <c r="G925" s="112"/>
      <c r="H925" s="112"/>
      <c r="I925" s="112"/>
      <c r="J925" s="112"/>
      <c r="K925" s="112"/>
    </row>
    <row r="926" spans="2:11" s="19" customFormat="1" x14ac:dyDescent="0.2">
      <c r="B926" s="112"/>
      <c r="C926" s="112"/>
      <c r="D926" s="112"/>
      <c r="E926" s="112"/>
      <c r="F926" s="112"/>
      <c r="G926" s="112"/>
      <c r="H926" s="112"/>
      <c r="I926" s="112"/>
      <c r="J926" s="112"/>
      <c r="K926" s="112"/>
    </row>
    <row r="927" spans="2:11" s="19" customFormat="1" x14ac:dyDescent="0.2">
      <c r="B927" s="112"/>
      <c r="C927" s="112"/>
      <c r="D927" s="112"/>
      <c r="E927" s="112"/>
      <c r="F927" s="112"/>
      <c r="G927" s="112"/>
      <c r="H927" s="112"/>
      <c r="I927" s="112"/>
      <c r="J927" s="112"/>
      <c r="K927" s="112"/>
    </row>
    <row r="928" spans="2:11" s="19" customFormat="1" x14ac:dyDescent="0.2">
      <c r="B928" s="112"/>
      <c r="C928" s="112"/>
      <c r="D928" s="112"/>
      <c r="E928" s="112"/>
      <c r="F928" s="112"/>
      <c r="G928" s="112"/>
      <c r="H928" s="112"/>
      <c r="I928" s="112"/>
      <c r="J928" s="112"/>
      <c r="K928" s="112"/>
    </row>
    <row r="929" spans="2:11" s="19" customFormat="1" x14ac:dyDescent="0.2">
      <c r="B929" s="112"/>
      <c r="C929" s="112"/>
      <c r="D929" s="112"/>
      <c r="E929" s="112"/>
      <c r="F929" s="112"/>
      <c r="G929" s="112"/>
      <c r="H929" s="112"/>
      <c r="I929" s="112"/>
      <c r="J929" s="112"/>
      <c r="K929" s="112"/>
    </row>
    <row r="930" spans="2:11" s="19" customFormat="1" x14ac:dyDescent="0.2">
      <c r="B930" s="112"/>
      <c r="C930" s="112"/>
      <c r="D930" s="112"/>
      <c r="E930" s="112"/>
      <c r="F930" s="112"/>
      <c r="G930" s="112"/>
      <c r="H930" s="112"/>
      <c r="I930" s="112"/>
      <c r="J930" s="112"/>
      <c r="K930" s="112"/>
    </row>
    <row r="931" spans="2:11" s="19" customFormat="1" x14ac:dyDescent="0.2">
      <c r="B931" s="112"/>
      <c r="C931" s="112"/>
      <c r="D931" s="112"/>
      <c r="E931" s="112"/>
      <c r="F931" s="112"/>
      <c r="G931" s="112"/>
      <c r="H931" s="112"/>
      <c r="I931" s="112"/>
      <c r="J931" s="112"/>
      <c r="K931" s="112"/>
    </row>
    <row r="932" spans="2:11" s="19" customFormat="1" x14ac:dyDescent="0.2">
      <c r="B932" s="112"/>
      <c r="C932" s="112"/>
      <c r="D932" s="112"/>
      <c r="E932" s="112"/>
      <c r="F932" s="112"/>
      <c r="G932" s="112"/>
      <c r="H932" s="112"/>
      <c r="I932" s="112"/>
      <c r="J932" s="112"/>
      <c r="K932" s="112"/>
    </row>
    <row r="933" spans="2:11" s="19" customFormat="1" x14ac:dyDescent="0.2">
      <c r="B933" s="112"/>
      <c r="C933" s="112"/>
      <c r="D933" s="112"/>
      <c r="E933" s="112"/>
      <c r="F933" s="112"/>
      <c r="G933" s="112"/>
      <c r="H933" s="112"/>
      <c r="I933" s="112"/>
      <c r="J933" s="112"/>
      <c r="K933" s="112"/>
    </row>
    <row r="934" spans="2:11" s="19" customFormat="1" x14ac:dyDescent="0.2">
      <c r="B934" s="112"/>
      <c r="C934" s="112"/>
      <c r="D934" s="112"/>
      <c r="E934" s="112"/>
      <c r="F934" s="112"/>
      <c r="G934" s="112"/>
      <c r="H934" s="112"/>
      <c r="I934" s="112"/>
      <c r="J934" s="112"/>
      <c r="K934" s="112"/>
    </row>
    <row r="935" spans="2:11" s="19" customFormat="1" x14ac:dyDescent="0.2">
      <c r="B935" s="112"/>
      <c r="C935" s="112"/>
      <c r="D935" s="112"/>
      <c r="E935" s="112"/>
      <c r="F935" s="112"/>
      <c r="G935" s="112"/>
      <c r="H935" s="112"/>
      <c r="I935" s="112"/>
      <c r="J935" s="112"/>
      <c r="K935" s="112"/>
    </row>
    <row r="936" spans="2:11" s="19" customFormat="1" x14ac:dyDescent="0.2">
      <c r="B936" s="112"/>
      <c r="C936" s="112"/>
      <c r="D936" s="112"/>
      <c r="E936" s="112"/>
      <c r="F936" s="112"/>
      <c r="G936" s="112"/>
      <c r="H936" s="112"/>
      <c r="I936" s="112"/>
      <c r="J936" s="112"/>
      <c r="K936" s="112"/>
    </row>
    <row r="937" spans="2:11" s="19" customFormat="1" x14ac:dyDescent="0.2">
      <c r="B937" s="112"/>
      <c r="C937" s="112"/>
      <c r="D937" s="112"/>
      <c r="E937" s="112"/>
      <c r="F937" s="112"/>
      <c r="G937" s="112"/>
      <c r="H937" s="112"/>
      <c r="I937" s="112"/>
      <c r="J937" s="112"/>
      <c r="K937" s="112"/>
    </row>
    <row r="938" spans="2:11" s="19" customFormat="1" x14ac:dyDescent="0.2">
      <c r="B938" s="112"/>
      <c r="C938" s="112"/>
      <c r="D938" s="112"/>
      <c r="E938" s="112"/>
      <c r="F938" s="112"/>
      <c r="G938" s="112"/>
      <c r="H938" s="112"/>
      <c r="I938" s="112"/>
      <c r="J938" s="112"/>
      <c r="K938" s="112"/>
    </row>
    <row r="939" spans="2:11" s="19" customFormat="1" x14ac:dyDescent="0.2">
      <c r="B939" s="112"/>
      <c r="C939" s="112"/>
      <c r="D939" s="112"/>
      <c r="E939" s="112"/>
      <c r="F939" s="112"/>
      <c r="G939" s="112"/>
      <c r="H939" s="112"/>
      <c r="I939" s="112"/>
      <c r="J939" s="112"/>
      <c r="K939" s="112"/>
    </row>
    <row r="940" spans="2:11" s="19" customFormat="1" x14ac:dyDescent="0.2">
      <c r="B940" s="112"/>
      <c r="C940" s="112"/>
      <c r="D940" s="112"/>
      <c r="E940" s="112"/>
      <c r="F940" s="112"/>
      <c r="G940" s="112"/>
      <c r="H940" s="112"/>
      <c r="I940" s="112"/>
      <c r="J940" s="112"/>
      <c r="K940" s="112"/>
    </row>
    <row r="941" spans="2:11" s="19" customFormat="1" x14ac:dyDescent="0.2">
      <c r="B941" s="112"/>
      <c r="C941" s="112"/>
      <c r="D941" s="112"/>
      <c r="E941" s="112"/>
      <c r="F941" s="112"/>
      <c r="G941" s="112"/>
      <c r="H941" s="112"/>
      <c r="I941" s="112"/>
      <c r="J941" s="112"/>
      <c r="K941" s="112"/>
    </row>
    <row r="942" spans="2:11" s="19" customFormat="1" x14ac:dyDescent="0.2">
      <c r="B942" s="112"/>
      <c r="C942" s="112"/>
      <c r="D942" s="112"/>
      <c r="E942" s="112"/>
      <c r="F942" s="112"/>
      <c r="G942" s="112"/>
      <c r="H942" s="112"/>
      <c r="I942" s="112"/>
      <c r="J942" s="112"/>
      <c r="K942" s="112"/>
    </row>
    <row r="943" spans="2:11" s="19" customFormat="1" x14ac:dyDescent="0.2">
      <c r="B943" s="112"/>
      <c r="C943" s="112"/>
      <c r="D943" s="112"/>
      <c r="E943" s="112"/>
      <c r="F943" s="112"/>
      <c r="G943" s="112"/>
      <c r="H943" s="112"/>
      <c r="I943" s="112"/>
      <c r="J943" s="112"/>
      <c r="K943" s="112"/>
    </row>
    <row r="944" spans="2:11" s="19" customFormat="1" x14ac:dyDescent="0.2">
      <c r="B944" s="112"/>
      <c r="C944" s="112"/>
      <c r="D944" s="112"/>
      <c r="E944" s="112"/>
      <c r="F944" s="112"/>
      <c r="G944" s="112"/>
      <c r="H944" s="112"/>
      <c r="I944" s="112"/>
      <c r="J944" s="112"/>
      <c r="K944" s="112"/>
    </row>
    <row r="945" spans="2:11" s="19" customFormat="1" x14ac:dyDescent="0.2">
      <c r="B945" s="112"/>
      <c r="C945" s="112"/>
      <c r="D945" s="112"/>
      <c r="E945" s="112"/>
      <c r="F945" s="112"/>
      <c r="G945" s="112"/>
      <c r="H945" s="112"/>
      <c r="I945" s="112"/>
      <c r="J945" s="112"/>
      <c r="K945" s="112"/>
    </row>
    <row r="946" spans="2:11" s="19" customFormat="1" x14ac:dyDescent="0.2">
      <c r="B946" s="112"/>
      <c r="C946" s="112"/>
      <c r="D946" s="112"/>
      <c r="E946" s="112"/>
      <c r="F946" s="112"/>
      <c r="G946" s="112"/>
      <c r="H946" s="112"/>
      <c r="I946" s="112"/>
      <c r="J946" s="112"/>
      <c r="K946" s="112"/>
    </row>
    <row r="947" spans="2:11" s="19" customFormat="1" x14ac:dyDescent="0.2">
      <c r="B947" s="112"/>
      <c r="C947" s="112"/>
      <c r="D947" s="112"/>
      <c r="E947" s="112"/>
      <c r="F947" s="112"/>
      <c r="G947" s="112"/>
      <c r="H947" s="112"/>
      <c r="I947" s="112"/>
      <c r="J947" s="112"/>
      <c r="K947" s="112"/>
    </row>
    <row r="948" spans="2:11" s="19" customFormat="1" x14ac:dyDescent="0.2">
      <c r="B948" s="112"/>
      <c r="C948" s="112"/>
      <c r="D948" s="112"/>
      <c r="E948" s="112"/>
      <c r="F948" s="112"/>
      <c r="G948" s="112"/>
      <c r="H948" s="112"/>
      <c r="I948" s="112"/>
      <c r="J948" s="112"/>
      <c r="K948" s="112"/>
    </row>
    <row r="949" spans="2:11" s="19" customFormat="1" x14ac:dyDescent="0.2">
      <c r="B949" s="112"/>
      <c r="C949" s="112"/>
      <c r="D949" s="112"/>
      <c r="E949" s="112"/>
      <c r="F949" s="112"/>
      <c r="G949" s="112"/>
      <c r="H949" s="112"/>
      <c r="I949" s="112"/>
      <c r="J949" s="112"/>
      <c r="K949" s="112"/>
    </row>
    <row r="950" spans="2:11" s="19" customFormat="1" x14ac:dyDescent="0.2">
      <c r="B950" s="112"/>
      <c r="C950" s="112"/>
      <c r="D950" s="112"/>
      <c r="E950" s="112"/>
      <c r="F950" s="112"/>
      <c r="G950" s="112"/>
      <c r="H950" s="112"/>
      <c r="I950" s="112"/>
      <c r="J950" s="112"/>
      <c r="K950" s="112"/>
    </row>
    <row r="951" spans="2:11" s="19" customFormat="1" x14ac:dyDescent="0.2">
      <c r="B951" s="112"/>
      <c r="C951" s="112"/>
      <c r="D951" s="112"/>
      <c r="E951" s="112"/>
      <c r="F951" s="112"/>
      <c r="G951" s="112"/>
      <c r="H951" s="112"/>
      <c r="I951" s="112"/>
      <c r="J951" s="112"/>
      <c r="K951" s="112"/>
    </row>
    <row r="952" spans="2:11" s="19" customFormat="1" x14ac:dyDescent="0.2">
      <c r="B952" s="112"/>
      <c r="C952" s="112"/>
      <c r="D952" s="112"/>
      <c r="E952" s="112"/>
      <c r="F952" s="112"/>
      <c r="G952" s="112"/>
      <c r="H952" s="112"/>
      <c r="I952" s="112"/>
      <c r="J952" s="112"/>
      <c r="K952" s="112"/>
    </row>
    <row r="953" spans="2:11" s="19" customFormat="1" x14ac:dyDescent="0.2">
      <c r="B953" s="112"/>
      <c r="C953" s="112"/>
      <c r="D953" s="112"/>
      <c r="E953" s="112"/>
      <c r="F953" s="112"/>
      <c r="G953" s="112"/>
      <c r="H953" s="112"/>
      <c r="I953" s="112"/>
      <c r="J953" s="112"/>
      <c r="K953" s="112"/>
    </row>
    <row r="954" spans="2:11" s="19" customFormat="1" x14ac:dyDescent="0.2">
      <c r="B954" s="112"/>
      <c r="C954" s="112"/>
      <c r="D954" s="112"/>
      <c r="E954" s="112"/>
      <c r="F954" s="112"/>
      <c r="G954" s="112"/>
      <c r="H954" s="112"/>
      <c r="I954" s="112"/>
      <c r="J954" s="112"/>
      <c r="K954" s="112"/>
    </row>
    <row r="955" spans="2:11" s="19" customFormat="1" x14ac:dyDescent="0.2">
      <c r="B955" s="112"/>
      <c r="C955" s="112"/>
      <c r="D955" s="112"/>
      <c r="E955" s="112"/>
      <c r="F955" s="112"/>
      <c r="G955" s="112"/>
      <c r="H955" s="112"/>
      <c r="I955" s="112"/>
      <c r="J955" s="112"/>
      <c r="K955" s="112"/>
    </row>
    <row r="956" spans="2:11" s="19" customFormat="1" x14ac:dyDescent="0.2">
      <c r="B956" s="112"/>
      <c r="C956" s="112"/>
      <c r="D956" s="112"/>
      <c r="E956" s="112"/>
      <c r="F956" s="112"/>
      <c r="G956" s="112"/>
      <c r="H956" s="112"/>
      <c r="I956" s="112"/>
      <c r="J956" s="112"/>
      <c r="K956" s="112"/>
    </row>
    <row r="957" spans="2:11" s="19" customFormat="1" x14ac:dyDescent="0.2">
      <c r="B957" s="112"/>
      <c r="C957" s="112"/>
      <c r="D957" s="112"/>
      <c r="E957" s="112"/>
      <c r="F957" s="112"/>
      <c r="G957" s="112"/>
      <c r="H957" s="112"/>
      <c r="I957" s="112"/>
      <c r="J957" s="112"/>
      <c r="K957" s="112"/>
    </row>
    <row r="958" spans="2:11" s="19" customFormat="1" x14ac:dyDescent="0.2">
      <c r="B958" s="112"/>
      <c r="C958" s="112"/>
      <c r="D958" s="112"/>
      <c r="E958" s="112"/>
      <c r="F958" s="112"/>
      <c r="G958" s="112"/>
      <c r="H958" s="112"/>
      <c r="I958" s="112"/>
      <c r="J958" s="112"/>
      <c r="K958" s="112"/>
    </row>
    <row r="959" spans="2:11" s="19" customFormat="1" x14ac:dyDescent="0.2">
      <c r="B959" s="112"/>
      <c r="C959" s="112"/>
      <c r="D959" s="112"/>
      <c r="E959" s="112"/>
      <c r="F959" s="112"/>
      <c r="G959" s="112"/>
      <c r="H959" s="112"/>
      <c r="I959" s="112"/>
      <c r="J959" s="112"/>
      <c r="K959" s="112"/>
    </row>
    <row r="960" spans="2:11" s="19" customFormat="1" x14ac:dyDescent="0.2">
      <c r="B960" s="112"/>
      <c r="C960" s="112"/>
      <c r="D960" s="112"/>
      <c r="E960" s="112"/>
      <c r="F960" s="112"/>
      <c r="G960" s="112"/>
      <c r="H960" s="112"/>
      <c r="I960" s="112"/>
      <c r="J960" s="112"/>
      <c r="K960" s="112"/>
    </row>
    <row r="961" spans="2:11" s="19" customFormat="1" x14ac:dyDescent="0.2">
      <c r="B961" s="112"/>
      <c r="C961" s="112"/>
      <c r="D961" s="112"/>
      <c r="E961" s="112"/>
      <c r="F961" s="112"/>
      <c r="G961" s="112"/>
      <c r="H961" s="112"/>
      <c r="I961" s="112"/>
      <c r="J961" s="112"/>
      <c r="K961" s="112"/>
    </row>
    <row r="962" spans="2:11" s="19" customFormat="1" x14ac:dyDescent="0.2">
      <c r="B962" s="112"/>
      <c r="C962" s="112"/>
      <c r="D962" s="112"/>
      <c r="E962" s="112"/>
      <c r="F962" s="112"/>
      <c r="G962" s="112"/>
      <c r="H962" s="112"/>
      <c r="I962" s="112"/>
      <c r="J962" s="112"/>
      <c r="K962" s="112"/>
    </row>
    <row r="963" spans="2:11" s="19" customFormat="1" x14ac:dyDescent="0.2">
      <c r="B963" s="112"/>
      <c r="C963" s="112"/>
      <c r="D963" s="112"/>
      <c r="E963" s="112"/>
      <c r="F963" s="112"/>
      <c r="G963" s="112"/>
      <c r="H963" s="112"/>
      <c r="I963" s="112"/>
      <c r="J963" s="112"/>
      <c r="K963" s="112"/>
    </row>
    <row r="964" spans="2:11" s="19" customFormat="1" x14ac:dyDescent="0.2">
      <c r="B964" s="112"/>
      <c r="C964" s="112"/>
      <c r="D964" s="112"/>
      <c r="E964" s="112"/>
      <c r="F964" s="112"/>
      <c r="G964" s="112"/>
      <c r="H964" s="112"/>
      <c r="I964" s="112"/>
      <c r="J964" s="112"/>
      <c r="K964" s="112"/>
    </row>
    <row r="965" spans="2:11" s="19" customFormat="1" x14ac:dyDescent="0.2">
      <c r="B965" s="112"/>
      <c r="C965" s="112"/>
      <c r="D965" s="112"/>
      <c r="E965" s="112"/>
      <c r="F965" s="112"/>
      <c r="G965" s="112"/>
      <c r="H965" s="112"/>
      <c r="I965" s="112"/>
      <c r="J965" s="112"/>
      <c r="K965" s="112"/>
    </row>
    <row r="966" spans="2:11" s="19" customFormat="1" x14ac:dyDescent="0.2">
      <c r="B966" s="112"/>
      <c r="C966" s="112"/>
      <c r="D966" s="112"/>
      <c r="E966" s="112"/>
      <c r="F966" s="112"/>
      <c r="G966" s="112"/>
      <c r="H966" s="112"/>
      <c r="I966" s="112"/>
      <c r="J966" s="112"/>
      <c r="K966" s="112"/>
    </row>
    <row r="967" spans="2:11" s="19" customFormat="1" x14ac:dyDescent="0.2">
      <c r="B967" s="112"/>
      <c r="C967" s="112"/>
      <c r="D967" s="112"/>
      <c r="E967" s="112"/>
      <c r="F967" s="112"/>
      <c r="G967" s="112"/>
      <c r="H967" s="112"/>
      <c r="I967" s="112"/>
      <c r="J967" s="112"/>
      <c r="K967" s="112"/>
    </row>
    <row r="968" spans="2:11" s="19" customFormat="1" x14ac:dyDescent="0.2">
      <c r="B968" s="112"/>
      <c r="C968" s="112"/>
      <c r="D968" s="112"/>
      <c r="E968" s="112"/>
      <c r="F968" s="112"/>
      <c r="G968" s="112"/>
      <c r="H968" s="112"/>
      <c r="I968" s="112"/>
      <c r="J968" s="112"/>
      <c r="K968" s="112"/>
    </row>
    <row r="969" spans="2:11" s="19" customFormat="1" x14ac:dyDescent="0.2">
      <c r="B969" s="112"/>
      <c r="C969" s="112"/>
      <c r="D969" s="112"/>
      <c r="E969" s="112"/>
      <c r="F969" s="112"/>
      <c r="G969" s="112"/>
      <c r="H969" s="112"/>
      <c r="I969" s="112"/>
      <c r="J969" s="112"/>
      <c r="K969" s="112"/>
    </row>
    <row r="970" spans="2:11" s="19" customFormat="1" x14ac:dyDescent="0.2">
      <c r="B970" s="112"/>
      <c r="C970" s="112"/>
      <c r="D970" s="112"/>
      <c r="E970" s="112"/>
      <c r="F970" s="112"/>
      <c r="G970" s="112"/>
      <c r="H970" s="112"/>
      <c r="I970" s="112"/>
      <c r="J970" s="112"/>
      <c r="K970" s="112"/>
    </row>
    <row r="971" spans="2:11" s="19" customFormat="1" x14ac:dyDescent="0.2">
      <c r="B971" s="112"/>
      <c r="C971" s="112"/>
      <c r="D971" s="112"/>
      <c r="E971" s="112"/>
      <c r="F971" s="112"/>
      <c r="G971" s="112"/>
      <c r="H971" s="112"/>
      <c r="I971" s="112"/>
      <c r="J971" s="112"/>
      <c r="K971" s="112"/>
    </row>
    <row r="972" spans="2:11" s="19" customFormat="1" x14ac:dyDescent="0.2">
      <c r="B972" s="112"/>
      <c r="C972" s="112"/>
      <c r="D972" s="112"/>
      <c r="E972" s="112"/>
      <c r="F972" s="112"/>
      <c r="G972" s="112"/>
      <c r="H972" s="112"/>
      <c r="I972" s="112"/>
      <c r="J972" s="112"/>
      <c r="K972" s="112"/>
    </row>
    <row r="973" spans="2:11" s="19" customFormat="1" x14ac:dyDescent="0.2">
      <c r="B973" s="112"/>
      <c r="C973" s="112"/>
      <c r="D973" s="112"/>
      <c r="E973" s="112"/>
      <c r="F973" s="112"/>
      <c r="G973" s="112"/>
      <c r="H973" s="112"/>
      <c r="I973" s="112"/>
      <c r="J973" s="112"/>
      <c r="K973" s="112"/>
    </row>
    <row r="974" spans="2:11" s="19" customFormat="1" x14ac:dyDescent="0.2">
      <c r="B974" s="112"/>
      <c r="C974" s="112"/>
      <c r="D974" s="112"/>
      <c r="E974" s="112"/>
      <c r="F974" s="112"/>
      <c r="G974" s="112"/>
      <c r="H974" s="112"/>
      <c r="I974" s="112"/>
      <c r="J974" s="112"/>
      <c r="K974" s="112"/>
    </row>
    <row r="975" spans="2:11" s="19" customFormat="1" x14ac:dyDescent="0.2">
      <c r="B975" s="112"/>
      <c r="C975" s="112"/>
      <c r="D975" s="112"/>
      <c r="E975" s="112"/>
      <c r="F975" s="112"/>
      <c r="G975" s="112"/>
      <c r="H975" s="112"/>
      <c r="I975" s="112"/>
      <c r="J975" s="112"/>
      <c r="K975" s="112"/>
    </row>
    <row r="976" spans="2:11" s="19" customFormat="1" x14ac:dyDescent="0.2">
      <c r="B976" s="112"/>
      <c r="C976" s="112"/>
      <c r="D976" s="112"/>
      <c r="E976" s="112"/>
      <c r="F976" s="112"/>
      <c r="G976" s="112"/>
      <c r="H976" s="112"/>
      <c r="I976" s="112"/>
      <c r="J976" s="112"/>
      <c r="K976" s="112"/>
    </row>
    <row r="977" spans="2:11" s="19" customFormat="1" x14ac:dyDescent="0.2">
      <c r="B977" s="112"/>
      <c r="C977" s="112"/>
      <c r="D977" s="112"/>
      <c r="E977" s="112"/>
      <c r="F977" s="112"/>
      <c r="G977" s="112"/>
      <c r="H977" s="112"/>
      <c r="I977" s="112"/>
      <c r="J977" s="112"/>
      <c r="K977" s="112"/>
    </row>
    <row r="978" spans="2:11" s="19" customFormat="1" x14ac:dyDescent="0.2">
      <c r="B978" s="112"/>
      <c r="C978" s="112"/>
      <c r="D978" s="112"/>
      <c r="E978" s="112"/>
      <c r="F978" s="112"/>
      <c r="G978" s="112"/>
      <c r="H978" s="112"/>
      <c r="I978" s="112"/>
      <c r="J978" s="112"/>
      <c r="K978" s="112"/>
    </row>
    <row r="979" spans="2:11" s="19" customFormat="1" x14ac:dyDescent="0.2">
      <c r="B979" s="112"/>
      <c r="C979" s="112"/>
      <c r="D979" s="112"/>
      <c r="E979" s="112"/>
      <c r="F979" s="112"/>
      <c r="G979" s="112"/>
      <c r="H979" s="112"/>
      <c r="I979" s="112"/>
      <c r="J979" s="112"/>
      <c r="K979" s="112"/>
    </row>
    <row r="980" spans="2:11" s="19" customFormat="1" x14ac:dyDescent="0.2">
      <c r="B980" s="112"/>
      <c r="C980" s="112"/>
      <c r="D980" s="112"/>
      <c r="E980" s="112"/>
      <c r="F980" s="112"/>
      <c r="G980" s="112"/>
      <c r="H980" s="112"/>
      <c r="I980" s="112"/>
      <c r="J980" s="112"/>
      <c r="K980" s="112"/>
    </row>
    <row r="981" spans="2:11" s="19" customFormat="1" x14ac:dyDescent="0.2">
      <c r="B981" s="112"/>
      <c r="C981" s="112"/>
      <c r="D981" s="112"/>
      <c r="E981" s="112"/>
      <c r="F981" s="112"/>
      <c r="G981" s="112"/>
      <c r="H981" s="112"/>
      <c r="I981" s="112"/>
      <c r="J981" s="112"/>
      <c r="K981" s="112"/>
    </row>
    <row r="982" spans="2:11" s="19" customFormat="1" x14ac:dyDescent="0.2">
      <c r="B982" s="112"/>
      <c r="C982" s="112"/>
      <c r="D982" s="112"/>
      <c r="E982" s="112"/>
      <c r="F982" s="112"/>
      <c r="G982" s="112"/>
      <c r="H982" s="112"/>
      <c r="I982" s="112"/>
      <c r="J982" s="112"/>
      <c r="K982" s="112"/>
    </row>
    <row r="983" spans="2:11" s="19" customFormat="1" x14ac:dyDescent="0.2">
      <c r="B983" s="112"/>
      <c r="C983" s="112"/>
      <c r="D983" s="112"/>
      <c r="E983" s="112"/>
      <c r="F983" s="112"/>
      <c r="G983" s="112"/>
      <c r="H983" s="112"/>
      <c r="I983" s="112"/>
      <c r="J983" s="112"/>
      <c r="K983" s="112"/>
    </row>
    <row r="984" spans="2:11" s="19" customFormat="1" x14ac:dyDescent="0.2">
      <c r="B984" s="112"/>
      <c r="C984" s="112"/>
      <c r="D984" s="112"/>
      <c r="E984" s="112"/>
      <c r="F984" s="112"/>
      <c r="G984" s="112"/>
      <c r="H984" s="112"/>
      <c r="I984" s="112"/>
      <c r="J984" s="112"/>
      <c r="K984" s="112"/>
    </row>
    <row r="985" spans="2:11" s="19" customFormat="1" x14ac:dyDescent="0.2">
      <c r="B985" s="112"/>
      <c r="C985" s="112"/>
      <c r="D985" s="112"/>
      <c r="E985" s="112"/>
      <c r="F985" s="112"/>
      <c r="G985" s="112"/>
      <c r="H985" s="112"/>
      <c r="I985" s="112"/>
      <c r="J985" s="112"/>
      <c r="K985" s="112"/>
    </row>
    <row r="986" spans="2:11" s="19" customFormat="1" x14ac:dyDescent="0.2">
      <c r="B986" s="112"/>
      <c r="C986" s="112"/>
      <c r="D986" s="112"/>
      <c r="E986" s="112"/>
      <c r="F986" s="112"/>
      <c r="G986" s="112"/>
      <c r="H986" s="112"/>
      <c r="I986" s="112"/>
      <c r="J986" s="112"/>
      <c r="K986" s="112"/>
    </row>
    <row r="987" spans="2:11" s="19" customFormat="1" x14ac:dyDescent="0.2">
      <c r="B987" s="112"/>
      <c r="C987" s="112"/>
      <c r="D987" s="112"/>
      <c r="E987" s="112"/>
      <c r="F987" s="112"/>
      <c r="G987" s="112"/>
      <c r="H987" s="112"/>
      <c r="I987" s="112"/>
      <c r="J987" s="112"/>
      <c r="K987" s="112"/>
    </row>
    <row r="988" spans="2:11" s="19" customFormat="1" x14ac:dyDescent="0.2">
      <c r="B988" s="112"/>
      <c r="C988" s="112"/>
      <c r="D988" s="112"/>
      <c r="E988" s="112"/>
      <c r="F988" s="112"/>
      <c r="G988" s="112"/>
      <c r="H988" s="112"/>
      <c r="I988" s="112"/>
      <c r="J988" s="112"/>
      <c r="K988" s="112"/>
    </row>
    <row r="989" spans="2:11" s="19" customFormat="1" x14ac:dyDescent="0.2">
      <c r="B989" s="112"/>
      <c r="C989" s="112"/>
      <c r="D989" s="112"/>
      <c r="E989" s="112"/>
      <c r="F989" s="112"/>
      <c r="G989" s="112"/>
      <c r="H989" s="112"/>
      <c r="I989" s="112"/>
      <c r="J989" s="112"/>
      <c r="K989" s="112"/>
    </row>
    <row r="990" spans="2:11" s="19" customFormat="1" x14ac:dyDescent="0.2">
      <c r="B990" s="112"/>
      <c r="C990" s="112"/>
      <c r="D990" s="112"/>
      <c r="E990" s="112"/>
      <c r="F990" s="112"/>
      <c r="G990" s="112"/>
      <c r="H990" s="112"/>
      <c r="I990" s="112"/>
      <c r="J990" s="112"/>
      <c r="K990" s="112"/>
    </row>
    <row r="991" spans="2:11" s="19" customFormat="1" x14ac:dyDescent="0.2">
      <c r="B991" s="112"/>
      <c r="C991" s="112"/>
      <c r="D991" s="112"/>
      <c r="E991" s="112"/>
      <c r="F991" s="112"/>
      <c r="G991" s="112"/>
      <c r="H991" s="112"/>
      <c r="I991" s="112"/>
      <c r="J991" s="112"/>
      <c r="K991" s="112"/>
    </row>
    <row r="992" spans="2:11" s="19" customFormat="1" x14ac:dyDescent="0.2">
      <c r="B992" s="112"/>
      <c r="C992" s="112"/>
      <c r="D992" s="112"/>
      <c r="E992" s="112"/>
      <c r="F992" s="112"/>
      <c r="G992" s="112"/>
      <c r="H992" s="112"/>
      <c r="I992" s="112"/>
      <c r="J992" s="112"/>
      <c r="K992" s="112"/>
    </row>
    <row r="993" spans="2:11" s="19" customFormat="1" x14ac:dyDescent="0.2">
      <c r="B993" s="112"/>
      <c r="C993" s="112"/>
      <c r="D993" s="112"/>
      <c r="E993" s="112"/>
      <c r="F993" s="112"/>
      <c r="G993" s="112"/>
      <c r="H993" s="112"/>
      <c r="I993" s="112"/>
      <c r="J993" s="112"/>
      <c r="K993" s="112"/>
    </row>
    <row r="994" spans="2:11" s="19" customFormat="1" x14ac:dyDescent="0.2">
      <c r="B994" s="112"/>
      <c r="C994" s="112"/>
      <c r="D994" s="112"/>
      <c r="E994" s="112"/>
      <c r="F994" s="112"/>
      <c r="G994" s="112"/>
      <c r="H994" s="112"/>
      <c r="I994" s="112"/>
      <c r="J994" s="112"/>
      <c r="K994" s="112"/>
    </row>
    <row r="995" spans="2:11" s="19" customFormat="1" x14ac:dyDescent="0.2">
      <c r="B995" s="112"/>
      <c r="C995" s="112"/>
      <c r="D995" s="112"/>
      <c r="E995" s="112"/>
      <c r="F995" s="112"/>
      <c r="G995" s="112"/>
      <c r="H995" s="112"/>
      <c r="I995" s="112"/>
      <c r="J995" s="112"/>
      <c r="K995" s="112"/>
    </row>
    <row r="996" spans="2:11" s="19" customFormat="1" x14ac:dyDescent="0.2">
      <c r="B996" s="112"/>
      <c r="C996" s="112"/>
      <c r="D996" s="112"/>
      <c r="E996" s="112"/>
      <c r="F996" s="112"/>
      <c r="G996" s="112"/>
      <c r="H996" s="112"/>
      <c r="I996" s="112"/>
      <c r="J996" s="112"/>
      <c r="K996" s="112"/>
    </row>
    <row r="997" spans="2:11" s="19" customFormat="1" x14ac:dyDescent="0.2">
      <c r="B997" s="112"/>
      <c r="C997" s="112"/>
      <c r="D997" s="112"/>
      <c r="E997" s="112"/>
      <c r="F997" s="112"/>
      <c r="G997" s="112"/>
      <c r="H997" s="112"/>
      <c r="I997" s="112"/>
      <c r="J997" s="112"/>
      <c r="K997" s="112"/>
    </row>
    <row r="998" spans="2:11" s="19" customFormat="1" x14ac:dyDescent="0.2">
      <c r="B998" s="112"/>
      <c r="C998" s="112"/>
      <c r="D998" s="112"/>
      <c r="E998" s="112"/>
      <c r="F998" s="112"/>
      <c r="G998" s="112"/>
      <c r="H998" s="112"/>
      <c r="I998" s="112"/>
      <c r="J998" s="112"/>
      <c r="K998" s="112"/>
    </row>
    <row r="999" spans="2:11" s="19" customFormat="1" x14ac:dyDescent="0.2">
      <c r="B999" s="112"/>
      <c r="C999" s="112"/>
      <c r="D999" s="112"/>
      <c r="E999" s="112"/>
      <c r="F999" s="112"/>
      <c r="G999" s="112"/>
      <c r="H999" s="112"/>
      <c r="I999" s="112"/>
      <c r="J999" s="112"/>
      <c r="K999" s="112"/>
    </row>
    <row r="1000" spans="2:11" s="19" customFormat="1" x14ac:dyDescent="0.2">
      <c r="B1000" s="112"/>
      <c r="C1000" s="112"/>
      <c r="D1000" s="112"/>
      <c r="E1000" s="112"/>
      <c r="F1000" s="112"/>
      <c r="G1000" s="112"/>
      <c r="H1000" s="112"/>
      <c r="I1000" s="112"/>
      <c r="J1000" s="112"/>
      <c r="K1000" s="112"/>
    </row>
    <row r="1001" spans="2:11" s="19" customFormat="1" x14ac:dyDescent="0.2">
      <c r="B1001" s="112"/>
      <c r="C1001" s="112"/>
      <c r="D1001" s="112"/>
      <c r="E1001" s="112"/>
      <c r="F1001" s="112"/>
      <c r="G1001" s="112"/>
      <c r="H1001" s="112"/>
      <c r="I1001" s="112"/>
      <c r="J1001" s="112"/>
      <c r="K1001" s="112"/>
    </row>
    <row r="1002" spans="2:11" s="19" customFormat="1" x14ac:dyDescent="0.2">
      <c r="B1002" s="112"/>
      <c r="C1002" s="112"/>
      <c r="D1002" s="112"/>
      <c r="E1002" s="112"/>
      <c r="F1002" s="112"/>
      <c r="G1002" s="112"/>
      <c r="H1002" s="112"/>
      <c r="I1002" s="112"/>
      <c r="J1002" s="112"/>
      <c r="K1002" s="112"/>
    </row>
    <row r="1003" spans="2:11" s="19" customFormat="1" x14ac:dyDescent="0.2">
      <c r="B1003" s="112"/>
      <c r="C1003" s="112"/>
      <c r="D1003" s="112"/>
      <c r="E1003" s="112"/>
      <c r="F1003" s="112"/>
      <c r="G1003" s="112"/>
      <c r="H1003" s="112"/>
      <c r="I1003" s="112"/>
      <c r="J1003" s="112"/>
      <c r="K1003" s="112"/>
    </row>
    <row r="1004" spans="2:11" s="19" customFormat="1" x14ac:dyDescent="0.2">
      <c r="B1004" s="112"/>
      <c r="C1004" s="112"/>
      <c r="D1004" s="112"/>
      <c r="E1004" s="112"/>
      <c r="F1004" s="112"/>
      <c r="G1004" s="112"/>
      <c r="H1004" s="112"/>
      <c r="I1004" s="112"/>
      <c r="J1004" s="112"/>
      <c r="K1004" s="112"/>
    </row>
    <row r="1005" spans="2:11" s="19" customFormat="1" x14ac:dyDescent="0.2">
      <c r="B1005" s="112"/>
      <c r="C1005" s="112"/>
      <c r="D1005" s="112"/>
      <c r="E1005" s="112"/>
      <c r="F1005" s="112"/>
      <c r="G1005" s="112"/>
      <c r="H1005" s="112"/>
      <c r="I1005" s="112"/>
      <c r="J1005" s="112"/>
      <c r="K1005" s="112"/>
    </row>
    <row r="1006" spans="2:11" s="19" customFormat="1" x14ac:dyDescent="0.2">
      <c r="B1006" s="112"/>
      <c r="C1006" s="112"/>
      <c r="D1006" s="112"/>
      <c r="E1006" s="112"/>
      <c r="F1006" s="112"/>
      <c r="G1006" s="112"/>
      <c r="H1006" s="112"/>
      <c r="I1006" s="112"/>
      <c r="J1006" s="112"/>
      <c r="K1006" s="112"/>
    </row>
    <row r="1007" spans="2:11" s="19" customFormat="1" x14ac:dyDescent="0.2">
      <c r="B1007" s="112"/>
      <c r="C1007" s="112"/>
      <c r="D1007" s="112"/>
      <c r="E1007" s="112"/>
      <c r="F1007" s="112"/>
      <c r="G1007" s="112"/>
      <c r="H1007" s="112"/>
      <c r="I1007" s="112"/>
      <c r="J1007" s="112"/>
      <c r="K1007" s="112"/>
    </row>
    <row r="1008" spans="2:11" s="19" customFormat="1" x14ac:dyDescent="0.2">
      <c r="B1008" s="112"/>
      <c r="C1008" s="112"/>
      <c r="D1008" s="112"/>
      <c r="E1008" s="112"/>
      <c r="F1008" s="112"/>
      <c r="G1008" s="112"/>
      <c r="H1008" s="112"/>
      <c r="I1008" s="112"/>
      <c r="J1008" s="112"/>
      <c r="K1008" s="112"/>
    </row>
    <row r="1009" spans="2:11" s="19" customFormat="1" x14ac:dyDescent="0.2">
      <c r="B1009" s="112"/>
      <c r="C1009" s="112"/>
      <c r="D1009" s="112"/>
      <c r="E1009" s="112"/>
      <c r="F1009" s="112"/>
      <c r="G1009" s="112"/>
      <c r="H1009" s="112"/>
      <c r="I1009" s="112"/>
      <c r="J1009" s="112"/>
      <c r="K1009" s="112"/>
    </row>
    <row r="1010" spans="2:11" s="19" customFormat="1" x14ac:dyDescent="0.2">
      <c r="B1010" s="112"/>
      <c r="C1010" s="112"/>
      <c r="D1010" s="112"/>
      <c r="E1010" s="112"/>
      <c r="F1010" s="112"/>
      <c r="G1010" s="112"/>
      <c r="H1010" s="112"/>
      <c r="I1010" s="112"/>
      <c r="J1010" s="112"/>
      <c r="K1010" s="112"/>
    </row>
    <row r="1011" spans="2:11" s="19" customFormat="1" x14ac:dyDescent="0.2">
      <c r="B1011" s="112"/>
      <c r="C1011" s="112"/>
      <c r="D1011" s="112"/>
      <c r="E1011" s="112"/>
      <c r="F1011" s="112"/>
      <c r="G1011" s="112"/>
      <c r="H1011" s="112"/>
      <c r="I1011" s="112"/>
      <c r="J1011" s="112"/>
      <c r="K1011" s="112"/>
    </row>
    <row r="1012" spans="2:11" s="19" customFormat="1" x14ac:dyDescent="0.2">
      <c r="B1012" s="112"/>
      <c r="C1012" s="112"/>
      <c r="D1012" s="112"/>
      <c r="E1012" s="112"/>
      <c r="F1012" s="112"/>
      <c r="G1012" s="112"/>
      <c r="H1012" s="112"/>
      <c r="I1012" s="112"/>
      <c r="J1012" s="112"/>
      <c r="K1012" s="112"/>
    </row>
    <row r="1013" spans="2:11" s="19" customFormat="1" x14ac:dyDescent="0.2">
      <c r="B1013" s="112"/>
      <c r="C1013" s="112"/>
      <c r="D1013" s="112"/>
      <c r="E1013" s="112"/>
      <c r="F1013" s="112"/>
      <c r="G1013" s="112"/>
      <c r="H1013" s="112"/>
      <c r="I1013" s="112"/>
      <c r="J1013" s="112"/>
      <c r="K1013" s="112"/>
    </row>
    <row r="1014" spans="2:11" s="19" customFormat="1" x14ac:dyDescent="0.2">
      <c r="B1014" s="112"/>
      <c r="C1014" s="112"/>
      <c r="D1014" s="112"/>
      <c r="E1014" s="112"/>
      <c r="F1014" s="112"/>
      <c r="G1014" s="112"/>
      <c r="H1014" s="112"/>
      <c r="I1014" s="112"/>
      <c r="J1014" s="112"/>
      <c r="K1014" s="112"/>
    </row>
    <row r="1015" spans="2:11" s="19" customFormat="1" x14ac:dyDescent="0.2">
      <c r="B1015" s="112"/>
      <c r="C1015" s="112"/>
      <c r="D1015" s="112"/>
      <c r="E1015" s="112"/>
      <c r="F1015" s="112"/>
      <c r="G1015" s="112"/>
      <c r="H1015" s="112"/>
      <c r="I1015" s="112"/>
      <c r="J1015" s="112"/>
      <c r="K1015" s="112"/>
    </row>
    <row r="1016" spans="2:11" s="19" customFormat="1" x14ac:dyDescent="0.2">
      <c r="B1016" s="112"/>
      <c r="C1016" s="112"/>
      <c r="D1016" s="112"/>
      <c r="E1016" s="112"/>
      <c r="F1016" s="112"/>
      <c r="G1016" s="112"/>
      <c r="H1016" s="112"/>
      <c r="I1016" s="112"/>
      <c r="J1016" s="112"/>
      <c r="K1016" s="112"/>
    </row>
    <row r="1017" spans="2:11" s="19" customFormat="1" x14ac:dyDescent="0.2">
      <c r="B1017" s="112"/>
      <c r="C1017" s="112"/>
      <c r="D1017" s="112"/>
      <c r="E1017" s="112"/>
      <c r="F1017" s="112"/>
      <c r="G1017" s="112"/>
      <c r="H1017" s="112"/>
      <c r="I1017" s="112"/>
      <c r="J1017" s="112"/>
      <c r="K1017" s="112"/>
    </row>
    <row r="1018" spans="2:11" s="19" customFormat="1" x14ac:dyDescent="0.2">
      <c r="B1018" s="112"/>
      <c r="C1018" s="112"/>
      <c r="D1018" s="112"/>
      <c r="E1018" s="112"/>
      <c r="F1018" s="112"/>
      <c r="G1018" s="112"/>
      <c r="H1018" s="112"/>
      <c r="I1018" s="112"/>
      <c r="J1018" s="112"/>
      <c r="K1018" s="112"/>
    </row>
    <row r="1019" spans="2:11" s="19" customFormat="1" x14ac:dyDescent="0.2">
      <c r="B1019" s="112"/>
      <c r="C1019" s="112"/>
      <c r="D1019" s="112"/>
      <c r="E1019" s="112"/>
      <c r="F1019" s="112"/>
      <c r="G1019" s="112"/>
      <c r="H1019" s="112"/>
      <c r="I1019" s="112"/>
      <c r="J1019" s="112"/>
      <c r="K1019" s="112"/>
    </row>
    <row r="1020" spans="2:11" s="19" customFormat="1" x14ac:dyDescent="0.2">
      <c r="B1020" s="112"/>
      <c r="C1020" s="112"/>
      <c r="D1020" s="112"/>
      <c r="E1020" s="112"/>
      <c r="F1020" s="112"/>
      <c r="G1020" s="112"/>
      <c r="H1020" s="112"/>
      <c r="I1020" s="112"/>
      <c r="J1020" s="112"/>
      <c r="K1020" s="112"/>
    </row>
    <row r="1021" spans="2:11" s="19" customFormat="1" x14ac:dyDescent="0.2">
      <c r="B1021" s="112"/>
      <c r="C1021" s="112"/>
      <c r="D1021" s="112"/>
      <c r="E1021" s="112"/>
      <c r="F1021" s="112"/>
      <c r="G1021" s="112"/>
      <c r="H1021" s="112"/>
      <c r="I1021" s="112"/>
      <c r="J1021" s="112"/>
      <c r="K1021" s="112"/>
    </row>
    <row r="1022" spans="2:11" s="19" customFormat="1" x14ac:dyDescent="0.2">
      <c r="B1022" s="112"/>
      <c r="C1022" s="112"/>
      <c r="D1022" s="112"/>
      <c r="E1022" s="112"/>
      <c r="F1022" s="112"/>
      <c r="G1022" s="112"/>
      <c r="H1022" s="112"/>
      <c r="I1022" s="112"/>
      <c r="J1022" s="112"/>
      <c r="K1022" s="112"/>
    </row>
    <row r="1023" spans="2:11" s="19" customFormat="1" x14ac:dyDescent="0.2">
      <c r="B1023" s="112"/>
      <c r="C1023" s="112"/>
      <c r="D1023" s="112"/>
      <c r="E1023" s="112"/>
      <c r="F1023" s="112"/>
      <c r="G1023" s="112"/>
      <c r="H1023" s="112"/>
      <c r="I1023" s="112"/>
      <c r="J1023" s="112"/>
      <c r="K1023" s="112"/>
    </row>
    <row r="1024" spans="2:11" s="19" customFormat="1" x14ac:dyDescent="0.2">
      <c r="B1024" s="112"/>
      <c r="C1024" s="112"/>
      <c r="D1024" s="112"/>
      <c r="E1024" s="112"/>
      <c r="F1024" s="112"/>
      <c r="G1024" s="112"/>
      <c r="H1024" s="112"/>
      <c r="I1024" s="112"/>
      <c r="J1024" s="112"/>
      <c r="K1024" s="112"/>
    </row>
    <row r="1025" spans="2:11" s="19" customFormat="1" x14ac:dyDescent="0.2">
      <c r="B1025" s="112"/>
      <c r="C1025" s="112"/>
      <c r="D1025" s="112"/>
      <c r="E1025" s="112"/>
      <c r="F1025" s="112"/>
      <c r="G1025" s="112"/>
      <c r="H1025" s="112"/>
      <c r="I1025" s="112"/>
      <c r="J1025" s="112"/>
      <c r="K1025" s="112"/>
    </row>
    <row r="1026" spans="2:11" s="19" customFormat="1" x14ac:dyDescent="0.2">
      <c r="B1026" s="112"/>
      <c r="C1026" s="112"/>
      <c r="D1026" s="112"/>
      <c r="E1026" s="112"/>
      <c r="F1026" s="112"/>
      <c r="G1026" s="112"/>
      <c r="H1026" s="112"/>
      <c r="I1026" s="112"/>
      <c r="J1026" s="112"/>
      <c r="K1026" s="112"/>
    </row>
    <row r="1027" spans="2:11" s="19" customFormat="1" x14ac:dyDescent="0.2">
      <c r="B1027" s="112"/>
      <c r="C1027" s="112"/>
      <c r="D1027" s="112"/>
      <c r="E1027" s="112"/>
      <c r="F1027" s="112"/>
      <c r="G1027" s="112"/>
      <c r="H1027" s="112"/>
      <c r="I1027" s="112"/>
      <c r="J1027" s="112"/>
      <c r="K1027" s="112"/>
    </row>
    <row r="1028" spans="2:11" s="19" customFormat="1" x14ac:dyDescent="0.2">
      <c r="B1028" s="112"/>
      <c r="C1028" s="112"/>
      <c r="D1028" s="112"/>
      <c r="E1028" s="112"/>
      <c r="F1028" s="112"/>
      <c r="G1028" s="112"/>
      <c r="H1028" s="112"/>
      <c r="I1028" s="112"/>
      <c r="J1028" s="112"/>
      <c r="K1028" s="112"/>
    </row>
    <row r="1029" spans="2:11" s="19" customFormat="1" x14ac:dyDescent="0.2">
      <c r="B1029" s="112"/>
      <c r="C1029" s="112"/>
      <c r="D1029" s="112"/>
      <c r="E1029" s="112"/>
      <c r="F1029" s="112"/>
      <c r="G1029" s="112"/>
      <c r="H1029" s="112"/>
      <c r="I1029" s="112"/>
      <c r="J1029" s="112"/>
      <c r="K1029" s="112"/>
    </row>
    <row r="1030" spans="2:11" s="19" customFormat="1" x14ac:dyDescent="0.2">
      <c r="B1030" s="112"/>
      <c r="C1030" s="112"/>
      <c r="D1030" s="112"/>
      <c r="E1030" s="112"/>
      <c r="F1030" s="112"/>
      <c r="G1030" s="112"/>
      <c r="H1030" s="112"/>
      <c r="I1030" s="112"/>
      <c r="J1030" s="112"/>
      <c r="K1030" s="112"/>
    </row>
    <row r="1031" spans="2:11" s="19" customFormat="1" x14ac:dyDescent="0.2">
      <c r="B1031" s="112"/>
      <c r="C1031" s="112"/>
      <c r="D1031" s="112"/>
      <c r="E1031" s="112"/>
      <c r="F1031" s="112"/>
      <c r="G1031" s="112"/>
      <c r="H1031" s="112"/>
      <c r="I1031" s="112"/>
      <c r="J1031" s="112"/>
      <c r="K1031" s="112"/>
    </row>
    <row r="1032" spans="2:11" s="19" customFormat="1" x14ac:dyDescent="0.2">
      <c r="B1032" s="112"/>
      <c r="C1032" s="112"/>
      <c r="D1032" s="112"/>
      <c r="E1032" s="112"/>
      <c r="F1032" s="112"/>
      <c r="G1032" s="112"/>
      <c r="H1032" s="112"/>
      <c r="I1032" s="112"/>
      <c r="J1032" s="112"/>
      <c r="K1032" s="112"/>
    </row>
    <row r="1033" spans="2:11" s="19" customFormat="1" x14ac:dyDescent="0.2">
      <c r="B1033" s="112"/>
      <c r="C1033" s="112"/>
      <c r="D1033" s="112"/>
      <c r="E1033" s="112"/>
      <c r="F1033" s="112"/>
      <c r="G1033" s="112"/>
      <c r="H1033" s="112"/>
      <c r="I1033" s="112"/>
      <c r="J1033" s="112"/>
      <c r="K1033" s="112"/>
    </row>
    <row r="1034" spans="2:11" s="19" customFormat="1" x14ac:dyDescent="0.2">
      <c r="B1034" s="112"/>
      <c r="C1034" s="112"/>
      <c r="D1034" s="112"/>
      <c r="E1034" s="112"/>
      <c r="F1034" s="112"/>
      <c r="G1034" s="112"/>
      <c r="H1034" s="112"/>
      <c r="I1034" s="112"/>
      <c r="J1034" s="112"/>
      <c r="K1034" s="112"/>
    </row>
    <row r="1035" spans="2:11" s="19" customFormat="1" x14ac:dyDescent="0.2">
      <c r="B1035" s="112"/>
      <c r="C1035" s="112"/>
      <c r="D1035" s="112"/>
      <c r="E1035" s="112"/>
      <c r="F1035" s="112"/>
      <c r="G1035" s="112"/>
      <c r="H1035" s="112"/>
      <c r="I1035" s="112"/>
      <c r="J1035" s="112"/>
      <c r="K1035" s="112"/>
    </row>
    <row r="1036" spans="2:11" s="19" customFormat="1" x14ac:dyDescent="0.2">
      <c r="B1036" s="112"/>
      <c r="C1036" s="112"/>
      <c r="D1036" s="112"/>
      <c r="E1036" s="112"/>
      <c r="F1036" s="112"/>
      <c r="G1036" s="112"/>
      <c r="H1036" s="112"/>
      <c r="I1036" s="112"/>
      <c r="J1036" s="112"/>
      <c r="K1036" s="112"/>
    </row>
    <row r="1037" spans="2:11" s="19" customFormat="1" x14ac:dyDescent="0.2">
      <c r="B1037" s="112"/>
      <c r="C1037" s="112"/>
      <c r="D1037" s="112"/>
      <c r="E1037" s="112"/>
      <c r="F1037" s="112"/>
      <c r="G1037" s="112"/>
      <c r="H1037" s="112"/>
      <c r="I1037" s="112"/>
      <c r="J1037" s="112"/>
      <c r="K1037" s="112"/>
    </row>
    <row r="1038" spans="2:11" s="19" customFormat="1" x14ac:dyDescent="0.2">
      <c r="B1038" s="112"/>
      <c r="C1038" s="112"/>
      <c r="D1038" s="112"/>
      <c r="E1038" s="112"/>
      <c r="F1038" s="112"/>
      <c r="G1038" s="112"/>
      <c r="H1038" s="112"/>
      <c r="I1038" s="112"/>
      <c r="J1038" s="112"/>
      <c r="K1038" s="112"/>
    </row>
    <row r="1039" spans="2:11" s="19" customFormat="1" x14ac:dyDescent="0.2">
      <c r="B1039" s="112"/>
      <c r="C1039" s="112"/>
      <c r="D1039" s="112"/>
      <c r="E1039" s="112"/>
      <c r="F1039" s="112"/>
      <c r="G1039" s="112"/>
      <c r="H1039" s="112"/>
      <c r="I1039" s="112"/>
      <c r="J1039" s="112"/>
      <c r="K1039" s="112"/>
    </row>
    <row r="1040" spans="2:11" s="19" customFormat="1" x14ac:dyDescent="0.2">
      <c r="B1040" s="112"/>
      <c r="C1040" s="112"/>
      <c r="D1040" s="112"/>
      <c r="E1040" s="112"/>
      <c r="F1040" s="112"/>
      <c r="G1040" s="112"/>
      <c r="H1040" s="112"/>
      <c r="I1040" s="112"/>
      <c r="J1040" s="112"/>
      <c r="K1040" s="112"/>
    </row>
    <row r="1041" spans="2:11" s="19" customFormat="1" x14ac:dyDescent="0.2">
      <c r="B1041" s="112"/>
      <c r="C1041" s="112"/>
      <c r="D1041" s="112"/>
      <c r="E1041" s="112"/>
      <c r="F1041" s="112"/>
      <c r="G1041" s="112"/>
      <c r="H1041" s="112"/>
      <c r="I1041" s="112"/>
      <c r="J1041" s="112"/>
      <c r="K1041" s="112"/>
    </row>
    <row r="1042" spans="2:11" s="19" customFormat="1" x14ac:dyDescent="0.2">
      <c r="B1042" s="112"/>
      <c r="C1042" s="112"/>
      <c r="D1042" s="112"/>
      <c r="E1042" s="112"/>
      <c r="F1042" s="112"/>
      <c r="G1042" s="112"/>
      <c r="H1042" s="112"/>
      <c r="I1042" s="112"/>
      <c r="J1042" s="112"/>
      <c r="K1042" s="112"/>
    </row>
    <row r="1043" spans="2:11" s="19" customFormat="1" x14ac:dyDescent="0.2">
      <c r="B1043" s="112"/>
      <c r="C1043" s="112"/>
      <c r="D1043" s="112"/>
      <c r="E1043" s="112"/>
      <c r="F1043" s="112"/>
      <c r="G1043" s="112"/>
      <c r="H1043" s="112"/>
      <c r="I1043" s="112"/>
      <c r="J1043" s="112"/>
      <c r="K1043" s="112"/>
    </row>
    <row r="1044" spans="2:11" s="19" customFormat="1" x14ac:dyDescent="0.2">
      <c r="B1044" s="112"/>
      <c r="C1044" s="112"/>
      <c r="D1044" s="112"/>
      <c r="E1044" s="112"/>
      <c r="F1044" s="112"/>
      <c r="G1044" s="112"/>
      <c r="H1044" s="112"/>
      <c r="I1044" s="112"/>
      <c r="J1044" s="112"/>
      <c r="K1044" s="112"/>
    </row>
    <row r="1045" spans="2:11" s="19" customFormat="1" x14ac:dyDescent="0.2">
      <c r="B1045" s="112"/>
      <c r="C1045" s="112"/>
      <c r="D1045" s="112"/>
      <c r="E1045" s="112"/>
      <c r="F1045" s="112"/>
      <c r="G1045" s="112"/>
      <c r="H1045" s="112"/>
      <c r="I1045" s="112"/>
      <c r="J1045" s="112"/>
      <c r="K1045" s="112"/>
    </row>
    <row r="1046" spans="2:11" s="19" customFormat="1" x14ac:dyDescent="0.2">
      <c r="B1046" s="112"/>
      <c r="C1046" s="112"/>
      <c r="D1046" s="112"/>
      <c r="E1046" s="112"/>
      <c r="F1046" s="112"/>
      <c r="G1046" s="112"/>
      <c r="H1046" s="112"/>
      <c r="I1046" s="112"/>
      <c r="J1046" s="112"/>
      <c r="K1046" s="112"/>
    </row>
    <row r="1047" spans="2:11" s="19" customFormat="1" x14ac:dyDescent="0.2">
      <c r="B1047" s="112"/>
      <c r="C1047" s="112"/>
      <c r="D1047" s="112"/>
      <c r="E1047" s="112"/>
      <c r="F1047" s="112"/>
      <c r="G1047" s="112"/>
      <c r="H1047" s="112"/>
      <c r="I1047" s="112"/>
      <c r="J1047" s="112"/>
      <c r="K1047" s="112"/>
    </row>
    <row r="1048" spans="2:11" s="19" customFormat="1" x14ac:dyDescent="0.2">
      <c r="B1048" s="112"/>
      <c r="C1048" s="112"/>
      <c r="D1048" s="112"/>
      <c r="E1048" s="112"/>
      <c r="F1048" s="112"/>
      <c r="G1048" s="112"/>
      <c r="H1048" s="112"/>
      <c r="I1048" s="112"/>
      <c r="J1048" s="112"/>
      <c r="K1048" s="112"/>
    </row>
    <row r="1049" spans="2:11" s="19" customFormat="1" x14ac:dyDescent="0.2">
      <c r="B1049" s="112"/>
      <c r="C1049" s="112"/>
      <c r="D1049" s="112"/>
      <c r="E1049" s="112"/>
      <c r="F1049" s="112"/>
      <c r="G1049" s="112"/>
      <c r="H1049" s="112"/>
      <c r="I1049" s="112"/>
      <c r="J1049" s="112"/>
      <c r="K1049" s="112"/>
    </row>
    <row r="1050" spans="2:11" s="19" customFormat="1" x14ac:dyDescent="0.2">
      <c r="B1050" s="112"/>
      <c r="C1050" s="112"/>
      <c r="D1050" s="112"/>
      <c r="E1050" s="112"/>
      <c r="F1050" s="112"/>
      <c r="G1050" s="112"/>
      <c r="H1050" s="112"/>
      <c r="I1050" s="112"/>
      <c r="J1050" s="112"/>
      <c r="K1050" s="112"/>
    </row>
    <row r="1051" spans="2:11" s="19" customFormat="1" x14ac:dyDescent="0.2">
      <c r="B1051" s="112"/>
      <c r="C1051" s="112"/>
      <c r="D1051" s="112"/>
      <c r="E1051" s="112"/>
      <c r="F1051" s="112"/>
      <c r="G1051" s="112"/>
      <c r="H1051" s="112"/>
      <c r="I1051" s="112"/>
      <c r="J1051" s="112"/>
      <c r="K1051" s="112"/>
    </row>
    <row r="1052" spans="2:11" s="19" customFormat="1" x14ac:dyDescent="0.2">
      <c r="B1052" s="112"/>
      <c r="C1052" s="112"/>
      <c r="D1052" s="112"/>
      <c r="E1052" s="112"/>
      <c r="F1052" s="112"/>
      <c r="G1052" s="112"/>
      <c r="H1052" s="112"/>
      <c r="I1052" s="112"/>
      <c r="J1052" s="112"/>
      <c r="K1052" s="112"/>
    </row>
    <row r="1053" spans="2:11" s="19" customFormat="1" x14ac:dyDescent="0.2">
      <c r="B1053" s="112"/>
      <c r="C1053" s="112"/>
      <c r="D1053" s="112"/>
      <c r="E1053" s="112"/>
      <c r="F1053" s="112"/>
      <c r="G1053" s="112"/>
      <c r="H1053" s="112"/>
      <c r="I1053" s="112"/>
      <c r="J1053" s="112"/>
      <c r="K1053" s="112"/>
    </row>
    <row r="1054" spans="2:11" s="19" customFormat="1" x14ac:dyDescent="0.2">
      <c r="B1054" s="112"/>
      <c r="C1054" s="112"/>
      <c r="D1054" s="112"/>
      <c r="E1054" s="112"/>
      <c r="F1054" s="112"/>
      <c r="G1054" s="112"/>
      <c r="H1054" s="112"/>
      <c r="I1054" s="112"/>
      <c r="J1054" s="112"/>
      <c r="K1054" s="112"/>
    </row>
    <row r="1055" spans="2:11" s="19" customFormat="1" x14ac:dyDescent="0.2">
      <c r="B1055" s="112"/>
      <c r="C1055" s="112"/>
      <c r="D1055" s="112"/>
      <c r="E1055" s="112"/>
      <c r="F1055" s="112"/>
      <c r="G1055" s="112"/>
      <c r="H1055" s="112"/>
      <c r="I1055" s="112"/>
      <c r="J1055" s="112"/>
      <c r="K1055" s="112"/>
    </row>
    <row r="1056" spans="2:11" s="19" customFormat="1" x14ac:dyDescent="0.2">
      <c r="B1056" s="112"/>
      <c r="C1056" s="112"/>
      <c r="D1056" s="112"/>
      <c r="E1056" s="112"/>
      <c r="F1056" s="112"/>
      <c r="G1056" s="112"/>
      <c r="H1056" s="112"/>
      <c r="I1056" s="112"/>
      <c r="J1056" s="112"/>
      <c r="K1056" s="112"/>
    </row>
    <row r="1057" spans="2:11" s="19" customFormat="1" x14ac:dyDescent="0.2">
      <c r="B1057" s="112"/>
      <c r="C1057" s="112"/>
      <c r="D1057" s="112"/>
      <c r="E1057" s="112"/>
      <c r="F1057" s="112"/>
      <c r="G1057" s="112"/>
      <c r="H1057" s="112"/>
      <c r="I1057" s="112"/>
      <c r="J1057" s="112"/>
      <c r="K1057" s="112"/>
    </row>
    <row r="1058" spans="2:11" s="19" customFormat="1" x14ac:dyDescent="0.2">
      <c r="B1058" s="112"/>
      <c r="C1058" s="112"/>
      <c r="D1058" s="112"/>
      <c r="E1058" s="112"/>
      <c r="F1058" s="112"/>
      <c r="G1058" s="112"/>
      <c r="H1058" s="112"/>
      <c r="I1058" s="112"/>
      <c r="J1058" s="112"/>
      <c r="K1058" s="112"/>
    </row>
    <row r="1059" spans="2:11" s="19" customFormat="1" x14ac:dyDescent="0.2">
      <c r="B1059" s="112"/>
      <c r="C1059" s="112"/>
      <c r="D1059" s="112"/>
      <c r="E1059" s="112"/>
      <c r="F1059" s="112"/>
      <c r="G1059" s="112"/>
      <c r="H1059" s="112"/>
      <c r="I1059" s="112"/>
      <c r="J1059" s="112"/>
      <c r="K1059" s="112"/>
    </row>
    <row r="1060" spans="2:11" s="19" customFormat="1" x14ac:dyDescent="0.2">
      <c r="B1060" s="112"/>
      <c r="C1060" s="112"/>
      <c r="D1060" s="112"/>
      <c r="E1060" s="112"/>
      <c r="F1060" s="112"/>
      <c r="G1060" s="112"/>
      <c r="H1060" s="112"/>
      <c r="I1060" s="112"/>
      <c r="J1060" s="112"/>
      <c r="K1060" s="112"/>
    </row>
    <row r="1061" spans="2:11" s="19" customFormat="1" x14ac:dyDescent="0.2">
      <c r="B1061" s="112"/>
      <c r="C1061" s="112"/>
      <c r="D1061" s="112"/>
      <c r="E1061" s="112"/>
      <c r="F1061" s="112"/>
      <c r="G1061" s="112"/>
      <c r="H1061" s="112"/>
      <c r="I1061" s="112"/>
      <c r="J1061" s="112"/>
      <c r="K1061" s="112"/>
    </row>
    <row r="1062" spans="2:11" s="19" customFormat="1" x14ac:dyDescent="0.2">
      <c r="B1062" s="112"/>
      <c r="C1062" s="112"/>
      <c r="D1062" s="112"/>
      <c r="E1062" s="112"/>
      <c r="F1062" s="112"/>
      <c r="G1062" s="112"/>
      <c r="H1062" s="112"/>
      <c r="I1062" s="112"/>
      <c r="J1062" s="112"/>
      <c r="K1062" s="112"/>
    </row>
    <row r="1063" spans="2:11" s="19" customFormat="1" x14ac:dyDescent="0.2">
      <c r="B1063" s="112"/>
      <c r="C1063" s="112"/>
      <c r="D1063" s="112"/>
      <c r="E1063" s="112"/>
      <c r="F1063" s="112"/>
      <c r="G1063" s="112"/>
      <c r="H1063" s="112"/>
      <c r="I1063" s="112"/>
      <c r="J1063" s="112"/>
      <c r="K1063" s="112"/>
    </row>
    <row r="1064" spans="2:11" s="19" customFormat="1" x14ac:dyDescent="0.2">
      <c r="B1064" s="112"/>
      <c r="C1064" s="112"/>
      <c r="D1064" s="112"/>
      <c r="E1064" s="112"/>
      <c r="F1064" s="112"/>
      <c r="G1064" s="112"/>
      <c r="H1064" s="112"/>
      <c r="I1064" s="112"/>
      <c r="J1064" s="112"/>
      <c r="K1064" s="112"/>
    </row>
    <row r="1065" spans="2:11" s="19" customFormat="1" x14ac:dyDescent="0.2">
      <c r="B1065" s="112"/>
      <c r="C1065" s="112"/>
      <c r="D1065" s="112"/>
      <c r="E1065" s="112"/>
      <c r="F1065" s="112"/>
      <c r="G1065" s="112"/>
      <c r="H1065" s="112"/>
      <c r="I1065" s="112"/>
      <c r="J1065" s="112"/>
      <c r="K1065" s="112"/>
    </row>
    <row r="1066" spans="2:11" s="19" customFormat="1" x14ac:dyDescent="0.2">
      <c r="B1066" s="112"/>
      <c r="C1066" s="112"/>
      <c r="D1066" s="112"/>
      <c r="E1066" s="112"/>
      <c r="F1066" s="112"/>
      <c r="G1066" s="112"/>
      <c r="H1066" s="112"/>
      <c r="I1066" s="112"/>
      <c r="J1066" s="112"/>
      <c r="K1066" s="112"/>
    </row>
    <row r="1067" spans="2:11" s="19" customFormat="1" x14ac:dyDescent="0.2">
      <c r="B1067" s="112"/>
      <c r="C1067" s="112"/>
      <c r="D1067" s="112"/>
      <c r="E1067" s="112"/>
      <c r="F1067" s="112"/>
      <c r="G1067" s="112"/>
      <c r="H1067" s="112"/>
      <c r="I1067" s="112"/>
      <c r="J1067" s="112"/>
      <c r="K1067" s="112"/>
    </row>
    <row r="1068" spans="2:11" s="19" customFormat="1" x14ac:dyDescent="0.2">
      <c r="B1068" s="112"/>
      <c r="C1068" s="112"/>
      <c r="D1068" s="112"/>
      <c r="E1068" s="112"/>
      <c r="F1068" s="112"/>
      <c r="G1068" s="112"/>
      <c r="H1068" s="112"/>
      <c r="I1068" s="112"/>
      <c r="J1068" s="112"/>
      <c r="K1068" s="112"/>
    </row>
    <row r="1069" spans="2:11" s="19" customFormat="1" x14ac:dyDescent="0.2">
      <c r="B1069" s="112"/>
      <c r="C1069" s="112"/>
      <c r="D1069" s="112"/>
      <c r="E1069" s="112"/>
      <c r="F1069" s="112"/>
      <c r="G1069" s="112"/>
      <c r="H1069" s="112"/>
      <c r="I1069" s="112"/>
      <c r="J1069" s="112"/>
      <c r="K1069" s="112"/>
    </row>
    <row r="1070" spans="2:11" s="19" customFormat="1" x14ac:dyDescent="0.2">
      <c r="B1070" s="112"/>
      <c r="C1070" s="112"/>
      <c r="D1070" s="112"/>
      <c r="E1070" s="112"/>
      <c r="F1070" s="112"/>
      <c r="G1070" s="112"/>
      <c r="H1070" s="112"/>
      <c r="I1070" s="112"/>
      <c r="J1070" s="112"/>
      <c r="K1070" s="112"/>
    </row>
    <row r="1071" spans="2:11" s="19" customFormat="1" x14ac:dyDescent="0.2">
      <c r="B1071" s="112"/>
      <c r="C1071" s="112"/>
      <c r="D1071" s="112"/>
      <c r="E1071" s="112"/>
      <c r="F1071" s="112"/>
      <c r="G1071" s="112"/>
      <c r="H1071" s="112"/>
      <c r="I1071" s="112"/>
      <c r="J1071" s="112"/>
      <c r="K1071" s="112"/>
    </row>
    <row r="1072" spans="2:11" s="19" customFormat="1" x14ac:dyDescent="0.2">
      <c r="B1072" s="112"/>
      <c r="C1072" s="112"/>
      <c r="D1072" s="112"/>
      <c r="E1072" s="112"/>
      <c r="F1072" s="112"/>
      <c r="G1072" s="112"/>
      <c r="H1072" s="112"/>
      <c r="I1072" s="112"/>
      <c r="J1072" s="112"/>
      <c r="K1072" s="112"/>
    </row>
    <row r="1073" spans="2:11" s="19" customFormat="1" x14ac:dyDescent="0.2">
      <c r="B1073" s="112"/>
      <c r="C1073" s="112"/>
      <c r="D1073" s="112"/>
      <c r="E1073" s="112"/>
      <c r="F1073" s="112"/>
      <c r="G1073" s="112"/>
      <c r="H1073" s="112"/>
      <c r="I1073" s="112"/>
      <c r="J1073" s="112"/>
      <c r="K1073" s="112"/>
    </row>
    <row r="1074" spans="2:11" s="19" customFormat="1" x14ac:dyDescent="0.2">
      <c r="B1074" s="112"/>
      <c r="C1074" s="112"/>
      <c r="D1074" s="112"/>
      <c r="E1074" s="112"/>
      <c r="F1074" s="112"/>
      <c r="G1074" s="112"/>
      <c r="H1074" s="112"/>
      <c r="I1074" s="112"/>
      <c r="J1074" s="112"/>
      <c r="K1074" s="112"/>
    </row>
    <row r="1075" spans="2:11" s="19" customFormat="1" x14ac:dyDescent="0.2">
      <c r="B1075" s="112"/>
      <c r="C1075" s="112"/>
      <c r="D1075" s="112"/>
      <c r="E1075" s="112"/>
      <c r="F1075" s="112"/>
      <c r="G1075" s="112"/>
      <c r="H1075" s="112"/>
      <c r="I1075" s="112"/>
      <c r="J1075" s="112"/>
      <c r="K1075" s="112"/>
    </row>
    <row r="1076" spans="2:11" s="19" customFormat="1" x14ac:dyDescent="0.2">
      <c r="B1076" s="112"/>
      <c r="C1076" s="112"/>
      <c r="D1076" s="112"/>
      <c r="E1076" s="112"/>
      <c r="F1076" s="112"/>
      <c r="G1076" s="112"/>
      <c r="H1076" s="112"/>
      <c r="I1076" s="112"/>
      <c r="J1076" s="112"/>
      <c r="K1076" s="112"/>
    </row>
    <row r="1077" spans="2:11" s="19" customFormat="1" x14ac:dyDescent="0.2">
      <c r="B1077" s="112"/>
      <c r="C1077" s="112"/>
      <c r="D1077" s="112"/>
      <c r="E1077" s="112"/>
      <c r="F1077" s="112"/>
      <c r="G1077" s="112"/>
      <c r="H1077" s="112"/>
      <c r="I1077" s="112"/>
      <c r="J1077" s="112"/>
      <c r="K1077" s="112"/>
    </row>
    <row r="1078" spans="2:11" s="19" customFormat="1" x14ac:dyDescent="0.2">
      <c r="B1078" s="112"/>
      <c r="C1078" s="112"/>
      <c r="D1078" s="112"/>
      <c r="E1078" s="112"/>
      <c r="F1078" s="112"/>
      <c r="G1078" s="112"/>
      <c r="H1078" s="112"/>
      <c r="I1078" s="112"/>
      <c r="J1078" s="112"/>
      <c r="K1078" s="112"/>
    </row>
    <row r="1079" spans="2:11" s="19" customFormat="1" x14ac:dyDescent="0.2">
      <c r="B1079" s="112"/>
      <c r="C1079" s="112"/>
      <c r="D1079" s="112"/>
      <c r="E1079" s="112"/>
      <c r="F1079" s="112"/>
      <c r="G1079" s="112"/>
      <c r="H1079" s="112"/>
      <c r="I1079" s="112"/>
      <c r="J1079" s="112"/>
      <c r="K1079" s="112"/>
    </row>
    <row r="1080" spans="2:11" s="19" customFormat="1" x14ac:dyDescent="0.2">
      <c r="B1080" s="112"/>
      <c r="C1080" s="112"/>
      <c r="D1080" s="112"/>
      <c r="E1080" s="112"/>
      <c r="F1080" s="112"/>
      <c r="G1080" s="112"/>
      <c r="H1080" s="112"/>
      <c r="I1080" s="112"/>
      <c r="J1080" s="112"/>
      <c r="K1080" s="112"/>
    </row>
    <row r="1081" spans="2:11" s="19" customFormat="1" x14ac:dyDescent="0.2">
      <c r="B1081" s="112"/>
      <c r="C1081" s="112"/>
      <c r="D1081" s="112"/>
      <c r="E1081" s="112"/>
      <c r="F1081" s="112"/>
      <c r="G1081" s="112"/>
      <c r="H1081" s="112"/>
      <c r="I1081" s="112"/>
      <c r="J1081" s="112"/>
      <c r="K1081" s="112"/>
    </row>
    <row r="1082" spans="2:11" s="19" customFormat="1" x14ac:dyDescent="0.2">
      <c r="B1082" s="112"/>
      <c r="C1082" s="112"/>
      <c r="D1082" s="112"/>
      <c r="E1082" s="112"/>
      <c r="F1082" s="112"/>
      <c r="G1082" s="112"/>
      <c r="H1082" s="112"/>
      <c r="I1082" s="112"/>
      <c r="J1082" s="112"/>
      <c r="K1082" s="112"/>
    </row>
    <row r="1083" spans="2:11" s="19" customFormat="1" x14ac:dyDescent="0.2">
      <c r="B1083" s="112"/>
      <c r="C1083" s="112"/>
      <c r="D1083" s="112"/>
      <c r="E1083" s="112"/>
      <c r="F1083" s="112"/>
      <c r="G1083" s="112"/>
      <c r="H1083" s="112"/>
      <c r="I1083" s="112"/>
      <c r="J1083" s="112"/>
      <c r="K1083" s="112"/>
    </row>
    <row r="1084" spans="2:11" s="19" customFormat="1" x14ac:dyDescent="0.2">
      <c r="B1084" s="112"/>
      <c r="C1084" s="112"/>
      <c r="D1084" s="112"/>
      <c r="E1084" s="112"/>
      <c r="F1084" s="112"/>
      <c r="G1084" s="112"/>
      <c r="H1084" s="112"/>
      <c r="I1084" s="112"/>
      <c r="J1084" s="112"/>
      <c r="K1084" s="112"/>
    </row>
    <row r="1085" spans="2:11" s="19" customFormat="1" x14ac:dyDescent="0.2">
      <c r="B1085" s="112"/>
      <c r="C1085" s="112"/>
      <c r="D1085" s="112"/>
      <c r="E1085" s="112"/>
      <c r="F1085" s="112"/>
      <c r="G1085" s="112"/>
      <c r="H1085" s="112"/>
      <c r="I1085" s="112"/>
      <c r="J1085" s="112"/>
      <c r="K1085" s="112"/>
    </row>
    <row r="1086" spans="2:11" s="19" customFormat="1" x14ac:dyDescent="0.2">
      <c r="B1086" s="112"/>
      <c r="C1086" s="112"/>
      <c r="D1086" s="112"/>
      <c r="E1086" s="112"/>
      <c r="F1086" s="112"/>
      <c r="G1086" s="112"/>
      <c r="H1086" s="112"/>
      <c r="I1086" s="112"/>
      <c r="J1086" s="112"/>
      <c r="K1086" s="112"/>
    </row>
    <row r="1087" spans="2:11" s="19" customFormat="1" x14ac:dyDescent="0.2">
      <c r="B1087" s="112"/>
      <c r="C1087" s="112"/>
      <c r="D1087" s="112"/>
      <c r="E1087" s="112"/>
      <c r="F1087" s="112"/>
      <c r="G1087" s="112"/>
      <c r="H1087" s="112"/>
      <c r="I1087" s="112"/>
      <c r="J1087" s="112"/>
      <c r="K1087" s="112"/>
    </row>
    <row r="1088" spans="2:11" s="19" customFormat="1" x14ac:dyDescent="0.2">
      <c r="B1088" s="112"/>
      <c r="C1088" s="112"/>
      <c r="D1088" s="112"/>
      <c r="E1088" s="112"/>
      <c r="F1088" s="112"/>
      <c r="G1088" s="112"/>
      <c r="H1088" s="112"/>
      <c r="I1088" s="112"/>
      <c r="J1088" s="112"/>
      <c r="K1088" s="112"/>
    </row>
    <row r="1089" spans="2:11" s="19" customFormat="1" x14ac:dyDescent="0.2">
      <c r="B1089" s="112"/>
      <c r="C1089" s="112"/>
      <c r="D1089" s="112"/>
      <c r="E1089" s="112"/>
      <c r="F1089" s="112"/>
      <c r="G1089" s="112"/>
      <c r="H1089" s="112"/>
      <c r="I1089" s="112"/>
      <c r="J1089" s="112"/>
      <c r="K1089" s="112"/>
    </row>
    <row r="1090" spans="2:11" s="19" customFormat="1" x14ac:dyDescent="0.2">
      <c r="B1090" s="112"/>
      <c r="C1090" s="112"/>
      <c r="D1090" s="112"/>
      <c r="E1090" s="112"/>
      <c r="F1090" s="112"/>
      <c r="G1090" s="112"/>
      <c r="H1090" s="112"/>
      <c r="I1090" s="112"/>
      <c r="J1090" s="112"/>
      <c r="K1090" s="112"/>
    </row>
    <row r="1091" spans="2:11" s="19" customFormat="1" x14ac:dyDescent="0.2">
      <c r="B1091" s="112"/>
      <c r="C1091" s="112"/>
      <c r="D1091" s="112"/>
      <c r="E1091" s="112"/>
      <c r="F1091" s="112"/>
      <c r="G1091" s="112"/>
      <c r="H1091" s="112"/>
      <c r="I1091" s="112"/>
      <c r="J1091" s="112"/>
      <c r="K1091" s="112"/>
    </row>
    <row r="1092" spans="2:11" s="19" customFormat="1" x14ac:dyDescent="0.2">
      <c r="B1092" s="112"/>
      <c r="C1092" s="112"/>
      <c r="D1092" s="112"/>
      <c r="E1092" s="112"/>
      <c r="F1092" s="112"/>
      <c r="G1092" s="112"/>
      <c r="H1092" s="112"/>
      <c r="I1092" s="112"/>
      <c r="J1092" s="112"/>
      <c r="K1092" s="112"/>
    </row>
    <row r="1093" spans="2:11" s="19" customFormat="1" x14ac:dyDescent="0.2">
      <c r="B1093" s="112"/>
      <c r="C1093" s="112"/>
      <c r="D1093" s="112"/>
      <c r="E1093" s="112"/>
      <c r="F1093" s="112"/>
      <c r="G1093" s="112"/>
      <c r="H1093" s="112"/>
      <c r="I1093" s="112"/>
      <c r="J1093" s="112"/>
      <c r="K1093" s="112"/>
    </row>
    <row r="1094" spans="2:11" s="19" customFormat="1" x14ac:dyDescent="0.2">
      <c r="B1094" s="112"/>
      <c r="C1094" s="112"/>
      <c r="D1094" s="112"/>
      <c r="E1094" s="112"/>
      <c r="F1094" s="112"/>
      <c r="G1094" s="112"/>
      <c r="H1094" s="112"/>
      <c r="I1094" s="112"/>
      <c r="J1094" s="112"/>
      <c r="K1094" s="112"/>
    </row>
    <row r="1095" spans="2:11" s="19" customFormat="1" x14ac:dyDescent="0.2">
      <c r="B1095" s="112"/>
      <c r="C1095" s="112"/>
      <c r="D1095" s="112"/>
      <c r="E1095" s="112"/>
      <c r="F1095" s="112"/>
      <c r="G1095" s="112"/>
      <c r="H1095" s="112"/>
      <c r="I1095" s="112"/>
      <c r="J1095" s="112"/>
      <c r="K1095" s="112"/>
    </row>
    <row r="1096" spans="2:11" s="19" customFormat="1" x14ac:dyDescent="0.2">
      <c r="B1096" s="112"/>
      <c r="C1096" s="112"/>
      <c r="D1096" s="112"/>
      <c r="E1096" s="112"/>
      <c r="F1096" s="112"/>
      <c r="G1096" s="112"/>
      <c r="H1096" s="112"/>
      <c r="I1096" s="112"/>
      <c r="J1096" s="112"/>
      <c r="K1096" s="112"/>
    </row>
    <row r="1097" spans="2:11" s="19" customFormat="1" x14ac:dyDescent="0.2">
      <c r="B1097" s="112"/>
      <c r="C1097" s="112"/>
      <c r="D1097" s="112"/>
      <c r="E1097" s="112"/>
      <c r="F1097" s="112"/>
      <c r="G1097" s="112"/>
      <c r="H1097" s="112"/>
      <c r="I1097" s="112"/>
      <c r="J1097" s="112"/>
      <c r="K1097" s="112"/>
    </row>
    <row r="1098" spans="2:11" s="19" customFormat="1" x14ac:dyDescent="0.2">
      <c r="B1098" s="112"/>
      <c r="C1098" s="112"/>
      <c r="D1098" s="112"/>
      <c r="E1098" s="112"/>
      <c r="F1098" s="112"/>
      <c r="G1098" s="112"/>
      <c r="H1098" s="112"/>
      <c r="I1098" s="112"/>
      <c r="J1098" s="112"/>
      <c r="K1098" s="112"/>
    </row>
    <row r="1099" spans="2:11" s="19" customFormat="1" x14ac:dyDescent="0.2">
      <c r="B1099" s="112"/>
      <c r="C1099" s="112"/>
      <c r="D1099" s="112"/>
      <c r="E1099" s="112"/>
      <c r="F1099" s="112"/>
      <c r="G1099" s="112"/>
      <c r="H1099" s="112"/>
      <c r="I1099" s="112"/>
      <c r="J1099" s="112"/>
      <c r="K1099" s="112"/>
    </row>
    <row r="1100" spans="2:11" s="19" customFormat="1" x14ac:dyDescent="0.2">
      <c r="B1100" s="112"/>
      <c r="C1100" s="112"/>
      <c r="D1100" s="112"/>
      <c r="E1100" s="112"/>
      <c r="F1100" s="112"/>
      <c r="G1100" s="112"/>
      <c r="H1100" s="112"/>
      <c r="I1100" s="112"/>
      <c r="J1100" s="112"/>
      <c r="K1100" s="112"/>
    </row>
    <row r="1101" spans="2:11" s="19" customFormat="1" x14ac:dyDescent="0.2">
      <c r="B1101" s="112"/>
      <c r="C1101" s="112"/>
      <c r="D1101" s="112"/>
      <c r="E1101" s="112"/>
      <c r="F1101" s="112"/>
      <c r="G1101" s="112"/>
      <c r="H1101" s="112"/>
      <c r="I1101" s="112"/>
      <c r="J1101" s="112"/>
      <c r="K1101" s="112"/>
    </row>
    <row r="1102" spans="2:11" s="19" customFormat="1" x14ac:dyDescent="0.2">
      <c r="B1102" s="112"/>
      <c r="C1102" s="112"/>
      <c r="D1102" s="112"/>
      <c r="E1102" s="112"/>
      <c r="F1102" s="112"/>
      <c r="G1102" s="112"/>
      <c r="H1102" s="112"/>
      <c r="I1102" s="112"/>
      <c r="J1102" s="112"/>
      <c r="K1102" s="112"/>
    </row>
    <row r="1103" spans="2:11" s="19" customFormat="1" x14ac:dyDescent="0.2">
      <c r="B1103" s="112"/>
      <c r="C1103" s="112"/>
      <c r="D1103" s="112"/>
      <c r="E1103" s="112"/>
      <c r="F1103" s="112"/>
      <c r="G1103" s="112"/>
      <c r="H1103" s="112"/>
      <c r="I1103" s="112"/>
      <c r="J1103" s="112"/>
      <c r="K1103" s="112"/>
    </row>
    <row r="1104" spans="2:11" s="19" customFormat="1" x14ac:dyDescent="0.2">
      <c r="B1104" s="112"/>
      <c r="C1104" s="112"/>
      <c r="D1104" s="112"/>
      <c r="E1104" s="112"/>
      <c r="F1104" s="112"/>
      <c r="G1104" s="112"/>
      <c r="H1104" s="112"/>
      <c r="I1104" s="112"/>
      <c r="J1104" s="112"/>
      <c r="K1104" s="112"/>
    </row>
    <row r="1105" spans="2:11" s="19" customFormat="1" x14ac:dyDescent="0.2">
      <c r="B1105" s="112"/>
      <c r="C1105" s="112"/>
      <c r="D1105" s="112"/>
      <c r="E1105" s="112"/>
      <c r="F1105" s="112"/>
      <c r="G1105" s="112"/>
      <c r="H1105" s="112"/>
      <c r="I1105" s="112"/>
      <c r="J1105" s="112"/>
      <c r="K1105" s="112"/>
    </row>
    <row r="1106" spans="2:11" s="19" customFormat="1" x14ac:dyDescent="0.2">
      <c r="B1106" s="112"/>
      <c r="C1106" s="112"/>
      <c r="D1106" s="112"/>
      <c r="E1106" s="112"/>
      <c r="F1106" s="112"/>
      <c r="G1106" s="112"/>
      <c r="H1106" s="112"/>
      <c r="I1106" s="112"/>
      <c r="J1106" s="112"/>
      <c r="K1106" s="112"/>
    </row>
    <row r="1107" spans="2:11" s="19" customFormat="1" x14ac:dyDescent="0.2">
      <c r="B1107" s="112"/>
      <c r="C1107" s="112"/>
      <c r="D1107" s="112"/>
      <c r="E1107" s="112"/>
      <c r="F1107" s="112"/>
      <c r="G1107" s="112"/>
      <c r="H1107" s="112"/>
      <c r="I1107" s="112"/>
      <c r="J1107" s="112"/>
      <c r="K1107" s="112"/>
    </row>
    <row r="1108" spans="2:11" s="19" customFormat="1" x14ac:dyDescent="0.2">
      <c r="B1108" s="112"/>
      <c r="C1108" s="112"/>
      <c r="D1108" s="112"/>
      <c r="E1108" s="112"/>
      <c r="F1108" s="112"/>
      <c r="G1108" s="112"/>
      <c r="H1108" s="112"/>
      <c r="I1108" s="112"/>
      <c r="J1108" s="112"/>
      <c r="K1108" s="112"/>
    </row>
  </sheetData>
  <printOptions horizontalCentered="1"/>
  <pageMargins left="0.59055118110236227" right="0.59055118110236227" top="0.86614173228346458" bottom="0.59055118110236227" header="0.51181102362204722" footer="0.51181102362204722"/>
  <pageSetup paperSize="9" orientation="landscape" r:id="rId1"/>
  <headerFooter alignWithMargins="0">
    <oddHeader xml:space="preserve">&amp;C&amp;"Arial,Fett"STRABAG Group
</oddHeader>
  </headerFooter>
  <rowBreaks count="6" manualBreakCount="6">
    <brk id="36" max="11" man="1"/>
    <brk id="77" max="11" man="1"/>
    <brk id="102" max="11" man="1"/>
    <brk id="123" max="11" man="1"/>
    <brk id="156" max="11" man="1"/>
    <brk id="186" max="16383" man="1"/>
  </rowBreaks>
  <ignoredErrors>
    <ignoredError sqref="E54" formulaRange="1"/>
    <ignoredError sqref="F48 F5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A38" sqref="A38"/>
    </sheetView>
  </sheetViews>
  <sheetFormatPr baseColWidth="10" defaultColWidth="20.6640625" defaultRowHeight="12" customHeight="1" outlineLevelRow="1" outlineLevelCol="2" x14ac:dyDescent="0.2"/>
  <cols>
    <col min="1" max="1" width="20.6640625" style="115" customWidth="1"/>
    <col min="2" max="4" width="10.88671875" style="116" customWidth="1"/>
    <col min="5" max="5" width="10.88671875" style="116" customWidth="1" outlineLevel="1"/>
    <col min="6" max="11" width="10.88671875" style="116" customWidth="1" outlineLevel="2"/>
    <col min="12" max="16384" width="20.6640625" style="115"/>
  </cols>
  <sheetData>
    <row r="1" spans="1:21" s="114" customFormat="1" ht="24.75" customHeight="1" x14ac:dyDescent="0.2">
      <c r="A1" s="113" t="s">
        <v>136</v>
      </c>
      <c r="B1" s="2" t="s">
        <v>151</v>
      </c>
      <c r="C1" s="2" t="s">
        <v>152</v>
      </c>
      <c r="D1" s="2" t="s">
        <v>153</v>
      </c>
      <c r="E1" s="2">
        <v>2014</v>
      </c>
      <c r="F1" s="2" t="s">
        <v>1</v>
      </c>
      <c r="G1" s="2">
        <v>2013</v>
      </c>
      <c r="H1" s="2" t="s">
        <v>2</v>
      </c>
      <c r="I1" s="2">
        <v>2012</v>
      </c>
      <c r="J1" s="2" t="s">
        <v>3</v>
      </c>
      <c r="K1" s="2">
        <v>2011</v>
      </c>
    </row>
    <row r="2" spans="1:21" ht="3" hidden="1" customHeight="1" outlineLevel="1" x14ac:dyDescent="0.2"/>
    <row r="3" spans="1:21" s="121" customFormat="1" ht="10.199999999999999" customHeight="1" collapsed="1" x14ac:dyDescent="0.2">
      <c r="A3" s="117" t="s">
        <v>4</v>
      </c>
      <c r="B3" s="118">
        <f>B71</f>
        <v>1111.4299999999998</v>
      </c>
      <c r="C3" s="119">
        <f>IF((+B3/D3)&lt;0,"n.m.",IF(B3&lt;0,(+B3/D3-1)*-1,(+B3/D3-1)))</f>
        <v>1.1779806825733319E-2</v>
      </c>
      <c r="D3" s="118">
        <f>D71</f>
        <v>1098.49</v>
      </c>
      <c r="E3" s="118">
        <f>E71</f>
        <v>6292.4500000000007</v>
      </c>
      <c r="F3" s="298">
        <f t="shared" ref="F3:F7" si="0">IF((+E3/G3)&lt;0,"n.m.",IF(E3&lt;0,(+E3/G3-1)*-1,(+E3/G3-1)))</f>
        <v>4.5064780414242556E-2</v>
      </c>
      <c r="G3" s="118">
        <f>G71</f>
        <v>6021.1100000000006</v>
      </c>
      <c r="H3" s="120">
        <f>(G3-I3)/I3</f>
        <v>-3.4640710450412386E-2</v>
      </c>
      <c r="I3" s="118">
        <v>6237.1699999999992</v>
      </c>
      <c r="J3" s="120">
        <v>-2.5064399954982441E-2</v>
      </c>
      <c r="K3" s="118">
        <v>6397.5199999999986</v>
      </c>
    </row>
    <row r="4" spans="1:21" s="121" customFormat="1" ht="10.199999999999999" customHeight="1" x14ac:dyDescent="0.2">
      <c r="A4" s="117" t="s">
        <v>5</v>
      </c>
      <c r="B4" s="118">
        <f>B101</f>
        <v>5927.78</v>
      </c>
      <c r="C4" s="119">
        <f>IF((+B4/D4)&lt;0,"n.m.",IF(B4&lt;0,(+B4/D4-1)*-1,(+B4/D4-1)))</f>
        <v>4.0112858539050444E-2</v>
      </c>
      <c r="D4" s="118">
        <f>D101</f>
        <v>5699.17</v>
      </c>
      <c r="E4" s="118">
        <f>E101</f>
        <v>5682.38</v>
      </c>
      <c r="F4" s="298">
        <f t="shared" si="0"/>
        <v>4.2397537450057365E-2</v>
      </c>
      <c r="G4" s="118">
        <f>G101</f>
        <v>5451.26</v>
      </c>
      <c r="H4" s="120">
        <f>(G4-I4)/I4</f>
        <v>0.1294390161026992</v>
      </c>
      <c r="I4" s="118">
        <v>4826.5200000000004</v>
      </c>
      <c r="J4" s="120">
        <v>-1.7406280919051831E-2</v>
      </c>
      <c r="K4" s="118">
        <v>4912.0200000000013</v>
      </c>
    </row>
    <row r="5" spans="1:21" s="121" customFormat="1" ht="10.199999999999999" customHeight="1" x14ac:dyDescent="0.2">
      <c r="A5" s="117" t="s">
        <v>6</v>
      </c>
      <c r="B5" s="118">
        <v>1033.2550000000001</v>
      </c>
      <c r="C5" s="119">
        <f>IF((+B5/D5)&lt;0,"n.m.",IF(B5&lt;0,(+B5/D5-1)*-1,(+B5/D5-1)))</f>
        <v>-1.3807110862529171E-2</v>
      </c>
      <c r="D5" s="118">
        <v>1047.721</v>
      </c>
      <c r="E5" s="118">
        <v>5719.1220000000003</v>
      </c>
      <c r="F5" s="298">
        <f t="shared" si="0"/>
        <v>3.9681575904770838E-2</v>
      </c>
      <c r="G5" s="118">
        <v>5500.84</v>
      </c>
      <c r="H5" s="120">
        <f>(G5-I5)/I5</f>
        <v>-1.5765421562580328E-3</v>
      </c>
      <c r="I5" s="118">
        <v>5509.5259999999998</v>
      </c>
      <c r="J5" s="120">
        <v>-7.5673147353731651E-2</v>
      </c>
      <c r="K5" s="118">
        <v>5960.5820000000003</v>
      </c>
    </row>
    <row r="6" spans="1:21" s="121" customFormat="1" ht="10.199999999999999" customHeight="1" x14ac:dyDescent="0.2">
      <c r="A6" s="117" t="s">
        <v>137</v>
      </c>
      <c r="B6" s="118">
        <v>-86.704999999999998</v>
      </c>
      <c r="C6" s="119">
        <f>IF((+B6/D6)&lt;0,"n.m.",IF(B6&lt;0,(+B6/D6-1)*-1,(+B6/D6-1)))</f>
        <v>-0.19844363354895789</v>
      </c>
      <c r="D6" s="118">
        <v>-72.347999999999999</v>
      </c>
      <c r="E6" s="118">
        <v>28.670999999999999</v>
      </c>
      <c r="F6" s="298">
        <f t="shared" si="0"/>
        <v>-0.60473965010959929</v>
      </c>
      <c r="G6" s="118">
        <v>72.537000000000006</v>
      </c>
      <c r="H6" s="120" t="s">
        <v>14</v>
      </c>
      <c r="I6" s="118">
        <v>-51.317</v>
      </c>
      <c r="J6" s="120" t="s">
        <v>14</v>
      </c>
      <c r="K6" s="118">
        <v>149.125</v>
      </c>
    </row>
    <row r="7" spans="1:21" s="121" customFormat="1" ht="10.199999999999999" customHeight="1" x14ac:dyDescent="0.2">
      <c r="A7" s="117" t="s">
        <v>148</v>
      </c>
      <c r="B7" s="118">
        <v>-86.704999999999998</v>
      </c>
      <c r="C7" s="119">
        <f>IF((+B7/D7)&lt;0,"n.m.",IF(B7&lt;0,(+B7/D7-1)*-1,(+B7/D7-1)))</f>
        <v>-0.19844363354895789</v>
      </c>
      <c r="D7" s="118">
        <v>-72.347999999999999</v>
      </c>
      <c r="E7" s="118">
        <v>28.670999999999999</v>
      </c>
      <c r="F7" s="298">
        <f t="shared" si="0"/>
        <v>-0.60473965010959929</v>
      </c>
      <c r="G7" s="118">
        <v>72.537000000000006</v>
      </c>
      <c r="H7" s="120" t="s">
        <v>14</v>
      </c>
      <c r="I7" s="118">
        <v>-51.317</v>
      </c>
      <c r="J7" s="120" t="s">
        <v>14</v>
      </c>
      <c r="K7" s="118">
        <v>149.125</v>
      </c>
    </row>
    <row r="8" spans="1:21" ht="10.199999999999999" customHeight="1" x14ac:dyDescent="0.2">
      <c r="A8" s="122" t="s">
        <v>138</v>
      </c>
      <c r="B8" s="123">
        <f>B6/B5</f>
        <v>-8.3914425770985859E-2</v>
      </c>
      <c r="C8" s="120"/>
      <c r="D8" s="123">
        <f>D6/D5</f>
        <v>-6.9052734458887433E-2</v>
      </c>
      <c r="E8" s="123">
        <f>E6/E5</f>
        <v>5.0131820933353053E-3</v>
      </c>
      <c r="F8" s="123"/>
      <c r="G8" s="123">
        <f>G6/G5</f>
        <v>1.3186531511550964E-2</v>
      </c>
      <c r="H8" s="123"/>
      <c r="I8" s="123">
        <f>I6/I5</f>
        <v>-9.3142313876003122E-3</v>
      </c>
      <c r="J8" s="123"/>
      <c r="K8" s="123">
        <f>K6/K5</f>
        <v>2.5018530069714669E-2</v>
      </c>
    </row>
    <row r="9" spans="1:21" ht="10.199999999999999" customHeight="1" x14ac:dyDescent="0.2">
      <c r="A9" s="122" t="s">
        <v>139</v>
      </c>
      <c r="B9" s="124">
        <f>B3/Group!B2</f>
        <v>0.45027427339831616</v>
      </c>
      <c r="C9" s="124"/>
      <c r="D9" s="124">
        <f>D3/Group!D2</f>
        <v>0.46869106641521674</v>
      </c>
      <c r="E9" s="124">
        <f>E3/Group!E185</f>
        <v>0.46383974642488579</v>
      </c>
      <c r="F9" s="124"/>
      <c r="G9" s="124">
        <f>G3/Group!G185</f>
        <v>0.44360708373271485</v>
      </c>
      <c r="H9" s="124"/>
      <c r="I9" s="124">
        <f>I3/Group!I2</f>
        <v>0.44416062552518754</v>
      </c>
      <c r="J9" s="124"/>
      <c r="K9" s="124">
        <f>K3/Group!K2</f>
        <v>0.44657175664969251</v>
      </c>
    </row>
    <row r="10" spans="1:21" ht="10.199999999999999" customHeight="1" x14ac:dyDescent="0.2">
      <c r="A10" s="122" t="s">
        <v>140</v>
      </c>
      <c r="B10" s="124">
        <f>B4/Group!B3</f>
        <v>0.3918411001571917</v>
      </c>
      <c r="C10" s="124"/>
      <c r="D10" s="124">
        <f>D4/Group!D3</f>
        <v>0.3935379936859027</v>
      </c>
      <c r="E10" s="124">
        <f>E4/Group!E215</f>
        <v>0.39451547685830601</v>
      </c>
      <c r="F10" s="124"/>
      <c r="G10" s="124">
        <f>G4/Group!G215</f>
        <v>0.40470597668244529</v>
      </c>
      <c r="H10" s="124"/>
      <c r="I10" s="124">
        <f>I4/Group!I3</f>
        <v>0.36557178629155035</v>
      </c>
      <c r="J10" s="124"/>
      <c r="K10" s="124">
        <f>K4/Group!K3</f>
        <v>0.36783136138984585</v>
      </c>
    </row>
    <row r="11" spans="1:21" ht="10.199999999999999" customHeight="1" x14ac:dyDescent="0.2">
      <c r="A11" s="122"/>
      <c r="B11" s="125"/>
      <c r="C11" s="125"/>
      <c r="D11" s="125"/>
      <c r="E11" s="125"/>
      <c r="F11" s="125"/>
      <c r="G11" s="125"/>
      <c r="H11" s="125"/>
      <c r="I11" s="125"/>
      <c r="J11" s="125"/>
      <c r="K11" s="125"/>
    </row>
    <row r="12" spans="1:21" s="121" customFormat="1" ht="10.199999999999999" customHeight="1" x14ac:dyDescent="0.2">
      <c r="A12" s="126" t="s">
        <v>105</v>
      </c>
      <c r="B12" s="127"/>
      <c r="C12" s="127"/>
      <c r="D12" s="127"/>
      <c r="E12" s="127"/>
      <c r="F12" s="127"/>
      <c r="G12" s="127"/>
      <c r="H12" s="127"/>
      <c r="I12" s="127"/>
      <c r="J12" s="127"/>
      <c r="K12" s="127"/>
    </row>
    <row r="13" spans="1:21" s="4" customFormat="1" ht="10.199999999999999" x14ac:dyDescent="0.2">
      <c r="A13" s="128" t="s">
        <v>106</v>
      </c>
      <c r="B13" s="129">
        <v>16198</v>
      </c>
      <c r="C13" s="130">
        <f t="shared" ref="C13:C74" si="1">IF((+B13/D13)&lt;0,"n.m.",IF(B13&lt;0,(+B13/D13-1)*-1,(+B13/D13-1)))</f>
        <v>2.9228618630067427E-2</v>
      </c>
      <c r="D13" s="129">
        <v>15738</v>
      </c>
      <c r="E13" s="129">
        <v>16948</v>
      </c>
      <c r="F13" s="151">
        <f>IF((+E13/G13)&lt;0,"n.m.",IF(E13&lt;0,(+E13/G13-1)*-1,(+E13/G13-1)))</f>
        <v>5.3390515258872506E-2</v>
      </c>
      <c r="G13" s="129">
        <v>16089</v>
      </c>
      <c r="H13" s="130"/>
      <c r="I13" s="131"/>
      <c r="J13" s="130"/>
      <c r="K13" s="132"/>
      <c r="L13" s="8"/>
      <c r="M13" s="8"/>
      <c r="N13" s="8"/>
      <c r="O13" s="8"/>
      <c r="P13" s="8"/>
      <c r="Q13" s="8"/>
      <c r="R13" s="8"/>
      <c r="S13" s="8"/>
      <c r="T13" s="8"/>
      <c r="U13" s="8"/>
    </row>
    <row r="14" spans="1:21" s="4" customFormat="1" ht="10.199999999999999" x14ac:dyDescent="0.2">
      <c r="A14" s="128" t="s">
        <v>107</v>
      </c>
      <c r="B14" s="129">
        <v>97</v>
      </c>
      <c r="C14" s="130">
        <f t="shared" si="1"/>
        <v>-0.16379310344827591</v>
      </c>
      <c r="D14" s="129">
        <v>116</v>
      </c>
      <c r="E14" s="129">
        <v>111</v>
      </c>
      <c r="F14" s="151">
        <f t="shared" ref="F14:F39" si="2">IF((+E14/G14)&lt;0,"n.m.",IF(E14&lt;0,(+E14/G14-1)*-1,(+E14/G14-1)))</f>
        <v>-1.7699115044247815E-2</v>
      </c>
      <c r="G14" s="129">
        <v>113</v>
      </c>
      <c r="H14" s="130"/>
      <c r="I14" s="131"/>
      <c r="J14" s="130"/>
      <c r="K14" s="132"/>
      <c r="L14" s="8"/>
      <c r="M14" s="8"/>
      <c r="N14" s="8"/>
      <c r="O14" s="8"/>
      <c r="P14" s="8"/>
      <c r="Q14" s="8"/>
      <c r="R14" s="8"/>
      <c r="S14" s="8"/>
      <c r="T14" s="8"/>
      <c r="U14" s="8"/>
    </row>
    <row r="15" spans="1:21" s="4" customFormat="1" ht="10.199999999999999" x14ac:dyDescent="0.2">
      <c r="A15" s="128" t="s">
        <v>108</v>
      </c>
      <c r="B15" s="129">
        <v>3162</v>
      </c>
      <c r="C15" s="130">
        <f t="shared" si="1"/>
        <v>-4.2108451984247175E-2</v>
      </c>
      <c r="D15" s="129">
        <v>3301</v>
      </c>
      <c r="E15" s="129">
        <v>3254</v>
      </c>
      <c r="F15" s="151">
        <f t="shared" si="2"/>
        <v>-0.12784776199410341</v>
      </c>
      <c r="G15" s="129">
        <v>3731</v>
      </c>
      <c r="H15" s="130"/>
      <c r="I15" s="131"/>
      <c r="J15" s="130"/>
      <c r="K15" s="132"/>
      <c r="L15" s="8"/>
      <c r="M15" s="8"/>
      <c r="N15" s="8"/>
      <c r="O15" s="8"/>
      <c r="P15" s="8"/>
      <c r="Q15" s="8"/>
      <c r="R15" s="8"/>
      <c r="S15" s="8"/>
      <c r="T15" s="8"/>
      <c r="U15" s="8"/>
    </row>
    <row r="16" spans="1:21" s="4" customFormat="1" ht="10.199999999999999" x14ac:dyDescent="0.2">
      <c r="A16" s="128" t="s">
        <v>109</v>
      </c>
      <c r="B16" s="129">
        <v>0</v>
      </c>
      <c r="C16" s="130"/>
      <c r="D16" s="129">
        <v>0</v>
      </c>
      <c r="E16" s="129">
        <v>0</v>
      </c>
      <c r="F16" s="151"/>
      <c r="G16" s="129">
        <v>0</v>
      </c>
      <c r="H16" s="130"/>
      <c r="I16" s="131"/>
      <c r="J16" s="130"/>
      <c r="K16" s="132"/>
      <c r="L16" s="8"/>
      <c r="M16" s="8"/>
      <c r="N16" s="8"/>
      <c r="O16" s="8"/>
      <c r="P16" s="8"/>
      <c r="Q16" s="8"/>
      <c r="R16" s="8"/>
      <c r="S16" s="8"/>
      <c r="T16" s="8"/>
      <c r="U16" s="8"/>
    </row>
    <row r="17" spans="1:21" s="13" customFormat="1" ht="10.199999999999999" x14ac:dyDescent="0.2">
      <c r="A17" s="128" t="s">
        <v>110</v>
      </c>
      <c r="B17" s="129">
        <v>0</v>
      </c>
      <c r="C17" s="130">
        <f t="shared" si="1"/>
        <v>-1</v>
      </c>
      <c r="D17" s="129">
        <v>3</v>
      </c>
      <c r="E17" s="129">
        <v>1</v>
      </c>
      <c r="F17" s="151">
        <f t="shared" si="2"/>
        <v>-0.75</v>
      </c>
      <c r="G17" s="129">
        <v>4</v>
      </c>
      <c r="H17" s="130"/>
      <c r="I17" s="131"/>
      <c r="J17" s="130"/>
      <c r="K17" s="132"/>
      <c r="L17" s="19"/>
      <c r="M17" s="19"/>
      <c r="N17" s="19"/>
      <c r="O17" s="19"/>
      <c r="P17" s="19"/>
      <c r="Q17" s="19"/>
      <c r="R17" s="19"/>
      <c r="S17" s="19"/>
      <c r="T17" s="19"/>
      <c r="U17" s="19"/>
    </row>
    <row r="18" spans="1:21" s="13" customFormat="1" ht="10.199999999999999" x14ac:dyDescent="0.2">
      <c r="A18" s="128" t="s">
        <v>111</v>
      </c>
      <c r="B18" s="129">
        <v>158</v>
      </c>
      <c r="C18" s="130">
        <f t="shared" si="1"/>
        <v>-0.51384615384615384</v>
      </c>
      <c r="D18" s="129">
        <v>325</v>
      </c>
      <c r="E18" s="129">
        <v>327</v>
      </c>
      <c r="F18" s="151">
        <f t="shared" si="2"/>
        <v>-7.1022727272727293E-2</v>
      </c>
      <c r="G18" s="129">
        <v>352</v>
      </c>
      <c r="H18" s="130"/>
      <c r="I18" s="131"/>
      <c r="J18" s="130"/>
      <c r="K18" s="132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1" s="13" customFormat="1" ht="10.199999999999999" x14ac:dyDescent="0.2">
      <c r="A19" s="128" t="s">
        <v>112</v>
      </c>
      <c r="B19" s="129">
        <v>0</v>
      </c>
      <c r="C19" s="130"/>
      <c r="D19" s="129">
        <v>0</v>
      </c>
      <c r="E19" s="129">
        <v>0</v>
      </c>
      <c r="F19" s="151"/>
      <c r="G19" s="129">
        <v>0</v>
      </c>
      <c r="H19" s="130"/>
      <c r="I19" s="131"/>
      <c r="J19" s="130"/>
      <c r="K19" s="132"/>
      <c r="L19" s="19"/>
      <c r="M19" s="19"/>
      <c r="N19" s="19"/>
      <c r="O19" s="19"/>
      <c r="P19" s="19"/>
      <c r="Q19" s="19"/>
      <c r="R19" s="19"/>
      <c r="S19" s="19"/>
      <c r="T19" s="19"/>
      <c r="U19" s="19"/>
    </row>
    <row r="20" spans="1:21" s="13" customFormat="1" ht="10.199999999999999" x14ac:dyDescent="0.2">
      <c r="A20" s="128" t="s">
        <v>113</v>
      </c>
      <c r="B20" s="129">
        <v>70</v>
      </c>
      <c r="C20" s="130">
        <f t="shared" si="1"/>
        <v>0.11111111111111116</v>
      </c>
      <c r="D20" s="129">
        <v>63</v>
      </c>
      <c r="E20" s="129">
        <v>68</v>
      </c>
      <c r="F20" s="151">
        <f t="shared" si="2"/>
        <v>-6.8493150684931559E-2</v>
      </c>
      <c r="G20" s="129">
        <v>73</v>
      </c>
      <c r="H20" s="130"/>
      <c r="I20" s="131"/>
      <c r="J20" s="130"/>
      <c r="K20" s="132"/>
      <c r="L20" s="19"/>
      <c r="M20" s="19"/>
      <c r="N20" s="19"/>
      <c r="O20" s="19"/>
      <c r="P20" s="19"/>
      <c r="Q20" s="19"/>
      <c r="R20" s="19"/>
      <c r="S20" s="19"/>
      <c r="T20" s="19"/>
      <c r="U20" s="19"/>
    </row>
    <row r="21" spans="1:21" s="13" customFormat="1" ht="10.199999999999999" x14ac:dyDescent="0.2">
      <c r="A21" s="128" t="s">
        <v>114</v>
      </c>
      <c r="B21" s="129">
        <v>0</v>
      </c>
      <c r="C21" s="130"/>
      <c r="D21" s="129">
        <v>0</v>
      </c>
      <c r="E21" s="129">
        <v>0</v>
      </c>
      <c r="F21" s="151">
        <f t="shared" si="2"/>
        <v>-1</v>
      </c>
      <c r="G21" s="129">
        <v>1</v>
      </c>
      <c r="H21" s="130"/>
      <c r="I21" s="131"/>
      <c r="J21" s="130"/>
      <c r="K21" s="132"/>
      <c r="L21" s="19"/>
      <c r="M21" s="19"/>
      <c r="N21" s="19"/>
      <c r="O21" s="19"/>
      <c r="P21" s="19"/>
      <c r="Q21" s="19"/>
      <c r="R21" s="19"/>
      <c r="S21" s="19"/>
      <c r="T21" s="19"/>
      <c r="U21" s="19"/>
    </row>
    <row r="22" spans="1:21" s="13" customFormat="1" ht="10.199999999999999" x14ac:dyDescent="0.2">
      <c r="A22" s="128" t="s">
        <v>115</v>
      </c>
      <c r="B22" s="129">
        <v>0</v>
      </c>
      <c r="C22" s="130"/>
      <c r="D22" s="129">
        <v>0</v>
      </c>
      <c r="E22" s="129">
        <v>0</v>
      </c>
      <c r="F22" s="151"/>
      <c r="G22" s="129">
        <v>0</v>
      </c>
      <c r="H22" s="130"/>
      <c r="I22" s="131"/>
      <c r="J22" s="130"/>
      <c r="K22" s="132"/>
      <c r="L22" s="19"/>
      <c r="M22" s="19"/>
      <c r="N22" s="19"/>
      <c r="O22" s="19"/>
      <c r="P22" s="19"/>
      <c r="Q22" s="19"/>
      <c r="R22" s="19"/>
      <c r="S22" s="19"/>
      <c r="T22" s="19"/>
      <c r="U22" s="19"/>
    </row>
    <row r="23" spans="1:21" s="13" customFormat="1" ht="10.199999999999999" x14ac:dyDescent="0.2">
      <c r="A23" s="128" t="s">
        <v>116</v>
      </c>
      <c r="B23" s="129">
        <v>0</v>
      </c>
      <c r="C23" s="130"/>
      <c r="D23" s="129">
        <v>0</v>
      </c>
      <c r="E23" s="129">
        <v>0</v>
      </c>
      <c r="F23" s="151"/>
      <c r="G23" s="129">
        <v>0</v>
      </c>
      <c r="H23" s="130"/>
      <c r="I23" s="131"/>
      <c r="J23" s="130"/>
      <c r="K23" s="132"/>
      <c r="L23" s="19"/>
      <c r="M23" s="19"/>
      <c r="N23" s="19"/>
      <c r="O23" s="19"/>
      <c r="P23" s="19"/>
      <c r="Q23" s="19"/>
      <c r="R23" s="19"/>
      <c r="S23" s="19"/>
      <c r="T23" s="19"/>
      <c r="U23" s="19"/>
    </row>
    <row r="24" spans="1:21" s="13" customFormat="1" ht="10.199999999999999" x14ac:dyDescent="0.2">
      <c r="A24" s="128" t="s">
        <v>117</v>
      </c>
      <c r="B24" s="129">
        <v>0</v>
      </c>
      <c r="C24" s="130"/>
      <c r="D24" s="129">
        <v>0</v>
      </c>
      <c r="E24" s="129">
        <v>0</v>
      </c>
      <c r="F24" s="151"/>
      <c r="G24" s="129">
        <v>0</v>
      </c>
      <c r="H24" s="130"/>
      <c r="I24" s="131"/>
      <c r="J24" s="130"/>
      <c r="K24" s="132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1:21" s="13" customFormat="1" ht="10.199999999999999" x14ac:dyDescent="0.2">
      <c r="A25" s="128" t="s">
        <v>118</v>
      </c>
      <c r="B25" s="129">
        <v>68</v>
      </c>
      <c r="C25" s="130">
        <f t="shared" si="1"/>
        <v>-0.19999999999999996</v>
      </c>
      <c r="D25" s="129">
        <v>85</v>
      </c>
      <c r="E25" s="129">
        <v>78</v>
      </c>
      <c r="F25" s="151">
        <f t="shared" si="2"/>
        <v>-0.11363636363636365</v>
      </c>
      <c r="G25" s="129">
        <v>88</v>
      </c>
      <c r="H25" s="130"/>
      <c r="I25" s="131"/>
      <c r="J25" s="130"/>
      <c r="K25" s="132"/>
      <c r="L25" s="19"/>
      <c r="M25" s="19"/>
      <c r="N25" s="19"/>
      <c r="O25" s="19"/>
      <c r="P25" s="19"/>
      <c r="Q25" s="19"/>
      <c r="R25" s="19"/>
      <c r="S25" s="19"/>
      <c r="T25" s="19"/>
      <c r="U25" s="19"/>
    </row>
    <row r="26" spans="1:21" s="13" customFormat="1" ht="10.199999999999999" x14ac:dyDescent="0.2">
      <c r="A26" s="128" t="s">
        <v>119</v>
      </c>
      <c r="B26" s="134">
        <v>597</v>
      </c>
      <c r="C26" s="130">
        <f t="shared" si="1"/>
        <v>1.6778523489933139E-3</v>
      </c>
      <c r="D26" s="134">
        <v>596</v>
      </c>
      <c r="E26" s="134">
        <v>610</v>
      </c>
      <c r="F26" s="151">
        <f t="shared" si="2"/>
        <v>-0.21391752577319589</v>
      </c>
      <c r="G26" s="134">
        <v>776</v>
      </c>
      <c r="H26" s="130"/>
      <c r="I26" s="135"/>
      <c r="J26" s="130"/>
      <c r="K26" s="136"/>
      <c r="L26" s="19"/>
      <c r="M26" s="19"/>
      <c r="N26" s="19"/>
      <c r="O26" s="19"/>
      <c r="P26" s="19"/>
      <c r="Q26" s="19"/>
      <c r="R26" s="19"/>
      <c r="S26" s="19"/>
      <c r="T26" s="19"/>
      <c r="U26" s="19"/>
    </row>
    <row r="27" spans="1:21" s="13" customFormat="1" ht="10.199999999999999" x14ac:dyDescent="0.2">
      <c r="A27" s="128" t="s">
        <v>120</v>
      </c>
      <c r="B27" s="129">
        <v>452</v>
      </c>
      <c r="C27" s="130">
        <f t="shared" si="1"/>
        <v>-0.22469982847341341</v>
      </c>
      <c r="D27" s="129">
        <v>583</v>
      </c>
      <c r="E27" s="129">
        <v>519</v>
      </c>
      <c r="F27" s="151">
        <f t="shared" si="2"/>
        <v>-0.24563953488372092</v>
      </c>
      <c r="G27" s="129">
        <v>688</v>
      </c>
      <c r="H27" s="130"/>
      <c r="I27" s="131"/>
      <c r="J27" s="130"/>
      <c r="K27" s="132"/>
      <c r="L27" s="19"/>
      <c r="M27" s="19"/>
      <c r="N27" s="19"/>
      <c r="O27" s="19"/>
      <c r="P27" s="19"/>
      <c r="Q27" s="19"/>
      <c r="R27" s="19"/>
      <c r="S27" s="19"/>
      <c r="T27" s="19"/>
      <c r="U27" s="19"/>
    </row>
    <row r="28" spans="1:21" s="4" customFormat="1" ht="10.199999999999999" x14ac:dyDescent="0.2">
      <c r="A28" s="128" t="s">
        <v>121</v>
      </c>
      <c r="B28" s="129">
        <v>5</v>
      </c>
      <c r="C28" s="130">
        <f t="shared" si="1"/>
        <v>-0.44444444444444442</v>
      </c>
      <c r="D28" s="129">
        <v>9</v>
      </c>
      <c r="E28" s="129">
        <v>12</v>
      </c>
      <c r="F28" s="151">
        <f t="shared" si="2"/>
        <v>0.33333333333333326</v>
      </c>
      <c r="G28" s="129">
        <v>9</v>
      </c>
      <c r="H28" s="130"/>
      <c r="I28" s="131"/>
      <c r="J28" s="130"/>
      <c r="K28" s="132"/>
      <c r="L28" s="8"/>
      <c r="M28" s="8"/>
      <c r="N28" s="8"/>
      <c r="O28" s="8"/>
      <c r="P28" s="8"/>
      <c r="Q28" s="8"/>
      <c r="R28" s="8"/>
      <c r="S28" s="8"/>
      <c r="T28" s="8"/>
      <c r="U28" s="8"/>
    </row>
    <row r="29" spans="1:21" s="13" customFormat="1" ht="10.199999999999999" x14ac:dyDescent="0.2">
      <c r="A29" s="128" t="s">
        <v>122</v>
      </c>
      <c r="B29" s="129">
        <v>550</v>
      </c>
      <c r="C29" s="130">
        <f t="shared" si="1"/>
        <v>0.24716553287981857</v>
      </c>
      <c r="D29" s="129">
        <v>441</v>
      </c>
      <c r="E29" s="129">
        <v>563</v>
      </c>
      <c r="F29" s="151">
        <f t="shared" si="2"/>
        <v>1.307377049180328</v>
      </c>
      <c r="G29" s="129">
        <v>244</v>
      </c>
      <c r="H29" s="130"/>
      <c r="I29" s="131"/>
      <c r="J29" s="130"/>
      <c r="K29" s="132"/>
      <c r="L29" s="19"/>
      <c r="M29" s="19"/>
      <c r="N29" s="19"/>
      <c r="O29" s="19"/>
      <c r="P29" s="19"/>
      <c r="Q29" s="19"/>
      <c r="R29" s="19"/>
      <c r="S29" s="19"/>
      <c r="T29" s="19"/>
      <c r="U29" s="19"/>
    </row>
    <row r="30" spans="1:21" s="13" customFormat="1" ht="10.199999999999999" x14ac:dyDescent="0.2">
      <c r="A30" s="128" t="s">
        <v>123</v>
      </c>
      <c r="B30" s="129">
        <v>188</v>
      </c>
      <c r="C30" s="130">
        <f t="shared" si="1"/>
        <v>-0.48209366391184572</v>
      </c>
      <c r="D30" s="129">
        <v>363</v>
      </c>
      <c r="E30" s="129">
        <v>327</v>
      </c>
      <c r="F30" s="151">
        <f t="shared" si="2"/>
        <v>-3.2544378698224907E-2</v>
      </c>
      <c r="G30" s="129">
        <v>338</v>
      </c>
      <c r="H30" s="130"/>
      <c r="I30" s="131"/>
      <c r="J30" s="130"/>
      <c r="K30" s="132"/>
      <c r="L30" s="19"/>
      <c r="M30" s="19"/>
      <c r="N30" s="19"/>
      <c r="O30" s="19"/>
      <c r="P30" s="19"/>
      <c r="Q30" s="19"/>
      <c r="R30" s="19"/>
      <c r="S30" s="19"/>
      <c r="T30" s="19"/>
      <c r="U30" s="19"/>
    </row>
    <row r="31" spans="1:21" s="13" customFormat="1" ht="10.199999999999999" x14ac:dyDescent="0.2">
      <c r="A31" s="128" t="s">
        <v>124</v>
      </c>
      <c r="B31" s="129">
        <v>233</v>
      </c>
      <c r="C31" s="130">
        <f t="shared" si="1"/>
        <v>-0.21812080536912748</v>
      </c>
      <c r="D31" s="129">
        <v>298</v>
      </c>
      <c r="E31" s="129">
        <v>258</v>
      </c>
      <c r="F31" s="151">
        <f t="shared" si="2"/>
        <v>0.70860927152317887</v>
      </c>
      <c r="G31" s="129">
        <v>151</v>
      </c>
      <c r="H31" s="130"/>
      <c r="I31" s="131"/>
      <c r="J31" s="130"/>
      <c r="K31" s="132"/>
      <c r="L31" s="19"/>
      <c r="M31" s="19"/>
      <c r="N31" s="19"/>
      <c r="O31" s="19"/>
      <c r="P31" s="19"/>
      <c r="Q31" s="19"/>
      <c r="R31" s="19"/>
      <c r="S31" s="19"/>
      <c r="T31" s="19"/>
      <c r="U31" s="19"/>
    </row>
    <row r="32" spans="1:21" s="13" customFormat="1" ht="10.199999999999999" x14ac:dyDescent="0.2">
      <c r="A32" s="128" t="s">
        <v>125</v>
      </c>
      <c r="B32" s="129">
        <v>34</v>
      </c>
      <c r="C32" s="130">
        <f t="shared" si="1"/>
        <v>0.30769230769230771</v>
      </c>
      <c r="D32" s="129">
        <v>26</v>
      </c>
      <c r="E32" s="129">
        <v>30</v>
      </c>
      <c r="F32" s="151">
        <f t="shared" si="2"/>
        <v>7.1428571428571397E-2</v>
      </c>
      <c r="G32" s="129">
        <v>28</v>
      </c>
      <c r="H32" s="137"/>
      <c r="I32" s="131"/>
      <c r="J32" s="137"/>
      <c r="K32" s="132"/>
      <c r="L32" s="19"/>
      <c r="M32" s="19"/>
      <c r="N32" s="19"/>
      <c r="O32" s="19"/>
      <c r="P32" s="19"/>
      <c r="Q32" s="19"/>
      <c r="R32" s="19"/>
      <c r="S32" s="19"/>
      <c r="T32" s="19"/>
      <c r="U32" s="19"/>
    </row>
    <row r="33" spans="1:21" s="13" customFormat="1" ht="10.199999999999999" x14ac:dyDescent="0.2">
      <c r="A33" s="128" t="s">
        <v>126</v>
      </c>
      <c r="B33" s="138">
        <v>7</v>
      </c>
      <c r="C33" s="130">
        <f t="shared" si="1"/>
        <v>-0.41666666666666663</v>
      </c>
      <c r="D33" s="138">
        <v>12</v>
      </c>
      <c r="E33" s="138">
        <v>12</v>
      </c>
      <c r="F33" s="151">
        <f t="shared" si="2"/>
        <v>2</v>
      </c>
      <c r="G33" s="138">
        <v>4</v>
      </c>
      <c r="H33" s="130"/>
      <c r="I33" s="139"/>
      <c r="J33" s="130"/>
      <c r="K33" s="138"/>
      <c r="L33" s="19"/>
      <c r="M33" s="19"/>
      <c r="N33" s="19"/>
      <c r="O33" s="19"/>
      <c r="P33" s="19"/>
      <c r="Q33" s="19"/>
      <c r="R33" s="19"/>
      <c r="S33" s="19"/>
      <c r="T33" s="19"/>
      <c r="U33" s="19"/>
    </row>
    <row r="34" spans="1:21" s="13" customFormat="1" ht="10.199999999999999" x14ac:dyDescent="0.2">
      <c r="A34" s="128" t="s">
        <v>127</v>
      </c>
      <c r="B34" s="138">
        <v>1</v>
      </c>
      <c r="C34" s="130">
        <f t="shared" si="1"/>
        <v>-0.75</v>
      </c>
      <c r="D34" s="138">
        <v>4</v>
      </c>
      <c r="E34" s="138">
        <v>5</v>
      </c>
      <c r="F34" s="151">
        <f t="shared" si="2"/>
        <v>-0.16666666666666663</v>
      </c>
      <c r="G34" s="138">
        <v>6</v>
      </c>
      <c r="H34" s="130"/>
      <c r="I34" s="139"/>
      <c r="J34" s="130"/>
      <c r="K34" s="138"/>
      <c r="L34" s="19"/>
      <c r="M34" s="19"/>
      <c r="N34" s="19"/>
      <c r="O34" s="19"/>
      <c r="P34" s="19"/>
      <c r="Q34" s="19"/>
      <c r="R34" s="19"/>
      <c r="S34" s="19"/>
      <c r="T34" s="19"/>
      <c r="U34" s="19"/>
    </row>
    <row r="35" spans="1:21" s="13" customFormat="1" ht="10.199999999999999" x14ac:dyDescent="0.2">
      <c r="A35" s="136" t="s">
        <v>106</v>
      </c>
      <c r="B35" s="140">
        <f>B13</f>
        <v>16198</v>
      </c>
      <c r="C35" s="130">
        <f t="shared" si="1"/>
        <v>2.9228618630067427E-2</v>
      </c>
      <c r="D35" s="140">
        <f>D13</f>
        <v>15738</v>
      </c>
      <c r="E35" s="140">
        <f>E13</f>
        <v>16948</v>
      </c>
      <c r="F35" s="151">
        <f t="shared" si="2"/>
        <v>5.3390515258872506E-2</v>
      </c>
      <c r="G35" s="140">
        <f>G13</f>
        <v>16089</v>
      </c>
      <c r="H35" s="130"/>
      <c r="I35" s="141"/>
      <c r="J35" s="130"/>
      <c r="K35" s="138"/>
      <c r="L35" s="19"/>
      <c r="M35" s="19"/>
      <c r="N35" s="19"/>
      <c r="O35" s="19"/>
      <c r="P35" s="19"/>
      <c r="Q35" s="19"/>
      <c r="R35" s="19"/>
      <c r="S35" s="19"/>
      <c r="T35" s="19"/>
      <c r="U35" s="19"/>
    </row>
    <row r="36" spans="1:21" s="13" customFormat="1" ht="10.199999999999999" x14ac:dyDescent="0.2">
      <c r="A36" s="136" t="s">
        <v>107</v>
      </c>
      <c r="B36" s="140">
        <f>B14</f>
        <v>97</v>
      </c>
      <c r="C36" s="130">
        <f t="shared" si="1"/>
        <v>-0.16379310344827591</v>
      </c>
      <c r="D36" s="140">
        <f>D14</f>
        <v>116</v>
      </c>
      <c r="E36" s="140">
        <f>E14</f>
        <v>111</v>
      </c>
      <c r="F36" s="151">
        <f t="shared" si="2"/>
        <v>-1.7699115044247815E-2</v>
      </c>
      <c r="G36" s="140">
        <f>G14</f>
        <v>113</v>
      </c>
      <c r="H36" s="130"/>
      <c r="I36" s="141"/>
      <c r="J36" s="130"/>
      <c r="K36" s="138"/>
      <c r="L36" s="19"/>
      <c r="M36" s="19"/>
      <c r="N36" s="19"/>
      <c r="O36" s="19"/>
      <c r="P36" s="19"/>
      <c r="Q36" s="19"/>
      <c r="R36" s="19"/>
      <c r="S36" s="19"/>
      <c r="T36" s="19"/>
      <c r="U36" s="19"/>
    </row>
    <row r="37" spans="1:21" s="4" customFormat="1" ht="10.199999999999999" x14ac:dyDescent="0.2">
      <c r="A37" s="136" t="s">
        <v>128</v>
      </c>
      <c r="B37" s="134">
        <f>B15+B16+B17+B18+B19+B20+B21+B22+B23+B24</f>
        <v>3390</v>
      </c>
      <c r="C37" s="130">
        <f t="shared" si="1"/>
        <v>-8.1798483206933947E-2</v>
      </c>
      <c r="D37" s="134">
        <f>D15+D16+D17+D18+D19+D20+D21+D22+D23+D24</f>
        <v>3692</v>
      </c>
      <c r="E37" s="134">
        <f>E15+E16+E17+E18+E19+E20+E21+E22+E23+E24</f>
        <v>3650</v>
      </c>
      <c r="F37" s="151">
        <f t="shared" si="2"/>
        <v>-0.1228070175438597</v>
      </c>
      <c r="G37" s="134">
        <f>G15+G16+G17+G18+G19+G20+G21+G22+G23+G24</f>
        <v>4161</v>
      </c>
      <c r="H37" s="130"/>
      <c r="I37" s="135"/>
      <c r="J37" s="130"/>
      <c r="K37" s="142"/>
      <c r="L37" s="8"/>
      <c r="M37" s="8"/>
      <c r="N37" s="8"/>
      <c r="O37" s="8"/>
      <c r="P37" s="8"/>
      <c r="Q37" s="8"/>
      <c r="R37" s="8"/>
      <c r="S37" s="8"/>
      <c r="T37" s="8"/>
      <c r="U37" s="8"/>
    </row>
    <row r="38" spans="1:21" s="4" customFormat="1" ht="10.199999999999999" x14ac:dyDescent="0.2">
      <c r="A38" s="136" t="s">
        <v>129</v>
      </c>
      <c r="B38" s="134">
        <f>B25+B26+B27+B28+B29+B30</f>
        <v>1860</v>
      </c>
      <c r="C38" s="130">
        <f t="shared" si="1"/>
        <v>-0.10447761194029848</v>
      </c>
      <c r="D38" s="134">
        <f>D25+D26+D27+D28+D29+D30</f>
        <v>2077</v>
      </c>
      <c r="E38" s="134">
        <f>E25+E26+E27+E28+E29+E30</f>
        <v>2109</v>
      </c>
      <c r="F38" s="151">
        <f t="shared" si="2"/>
        <v>-1.5865608959402699E-2</v>
      </c>
      <c r="G38" s="134">
        <f>G25+G26+G27+G28+G29+G30</f>
        <v>2143</v>
      </c>
      <c r="H38" s="130"/>
      <c r="I38" s="135"/>
      <c r="J38" s="130"/>
      <c r="K38" s="142"/>
      <c r="L38" s="8"/>
      <c r="M38" s="8"/>
      <c r="N38" s="8"/>
      <c r="O38" s="8"/>
      <c r="P38" s="8"/>
      <c r="Q38" s="8"/>
      <c r="R38" s="8"/>
      <c r="S38" s="8"/>
      <c r="T38" s="8"/>
      <c r="U38" s="8"/>
    </row>
    <row r="39" spans="1:21" s="13" customFormat="1" ht="10.199999999999999" x14ac:dyDescent="0.2">
      <c r="A39" s="136" t="s">
        <v>130</v>
      </c>
      <c r="B39" s="134">
        <f>B31+B32+B33+B34</f>
        <v>275</v>
      </c>
      <c r="C39" s="130">
        <f t="shared" si="1"/>
        <v>-0.19117647058823528</v>
      </c>
      <c r="D39" s="134">
        <f>D31+D32+D33+D34</f>
        <v>340</v>
      </c>
      <c r="E39" s="134">
        <f>E31+E32+E33+E34</f>
        <v>305</v>
      </c>
      <c r="F39" s="151">
        <f t="shared" si="2"/>
        <v>0.61375661375661372</v>
      </c>
      <c r="G39" s="134">
        <f>G31+G32+G33+G34</f>
        <v>189</v>
      </c>
      <c r="H39" s="130"/>
      <c r="I39" s="135"/>
      <c r="J39" s="130"/>
      <c r="K39" s="142"/>
      <c r="L39" s="19"/>
      <c r="M39" s="19"/>
      <c r="N39" s="19"/>
      <c r="O39" s="19"/>
      <c r="P39" s="19"/>
      <c r="Q39" s="19"/>
      <c r="R39" s="19"/>
      <c r="S39" s="19"/>
      <c r="T39" s="19"/>
      <c r="U39" s="19"/>
    </row>
    <row r="40" spans="1:21" s="4" customFormat="1" ht="10.199999999999999" x14ac:dyDescent="0.2">
      <c r="A40" s="126" t="s">
        <v>131</v>
      </c>
      <c r="B40" s="143">
        <f>SUM(B35:B39)</f>
        <v>21820</v>
      </c>
      <c r="C40" s="119">
        <f t="shared" si="1"/>
        <v>-6.5109502344852244E-3</v>
      </c>
      <c r="D40" s="143">
        <f>SUM(D35:D39)</f>
        <v>21963</v>
      </c>
      <c r="E40" s="143">
        <f>SUM(E35:E39)</f>
        <v>23123</v>
      </c>
      <c r="F40" s="298">
        <f t="shared" ref="F40" si="3">IF((+E40/G40)&lt;0,"n.m.",IF(E40&lt;0,(+E40/G40-1)*-1,(+E40/G40-1)))</f>
        <v>1.885877946684289E-2</v>
      </c>
      <c r="G40" s="143">
        <f>SUM(G35:G39)</f>
        <v>22695</v>
      </c>
      <c r="H40" s="119">
        <f>(G40-I40)/I40</f>
        <v>-9.6104827146726149E-2</v>
      </c>
      <c r="I40" s="144">
        <v>25108</v>
      </c>
      <c r="J40" s="119">
        <f>(I40-K40)/K40</f>
        <v>-3.2894230028503196E-2</v>
      </c>
      <c r="K40" s="144">
        <v>25962</v>
      </c>
      <c r="L40" s="8"/>
      <c r="M40" s="8"/>
      <c r="N40" s="8"/>
      <c r="O40" s="8"/>
      <c r="P40" s="8"/>
      <c r="Q40" s="8"/>
      <c r="R40" s="8"/>
      <c r="S40" s="8"/>
      <c r="T40" s="8"/>
      <c r="U40" s="8"/>
    </row>
    <row r="41" spans="1:21" s="149" customFormat="1" ht="10.199999999999999" x14ac:dyDescent="0.2">
      <c r="A41" s="145" t="s">
        <v>141</v>
      </c>
      <c r="B41" s="146">
        <f>B40/Group!B152</f>
        <v>0.30656401034056424</v>
      </c>
      <c r="C41" s="130"/>
      <c r="D41" s="146">
        <f>D40/Group!D152</f>
        <v>0.31676642388404125</v>
      </c>
      <c r="E41" s="146">
        <f>E40/Group!E152</f>
        <v>0.31716182481551586</v>
      </c>
      <c r="F41" s="147"/>
      <c r="G41" s="146">
        <f>G40/Group!G152</f>
        <v>0.31046511627906975</v>
      </c>
      <c r="H41" s="147"/>
      <c r="I41" s="147">
        <f>I40/Group!I152</f>
        <v>0.33925145250641803</v>
      </c>
      <c r="J41" s="147"/>
      <c r="K41" s="147">
        <f>K40/Group!K152</f>
        <v>0.33775661540863322</v>
      </c>
      <c r="L41" s="148"/>
      <c r="M41" s="148"/>
      <c r="N41" s="148"/>
      <c r="O41" s="148"/>
      <c r="P41" s="148"/>
      <c r="Q41" s="148"/>
      <c r="R41" s="148"/>
      <c r="S41" s="148"/>
      <c r="T41" s="148"/>
      <c r="U41" s="148"/>
    </row>
    <row r="42" spans="1:21" ht="12" customHeight="1" x14ac:dyDescent="0.2">
      <c r="A42" s="122"/>
      <c r="B42" s="125"/>
      <c r="C42" s="130"/>
      <c r="D42" s="125"/>
      <c r="E42" s="125"/>
      <c r="F42" s="124"/>
      <c r="G42" s="125"/>
      <c r="H42" s="124"/>
      <c r="I42" s="125"/>
      <c r="J42" s="120"/>
      <c r="K42" s="125"/>
    </row>
    <row r="43" spans="1:21" s="121" customFormat="1" ht="12" customHeight="1" x14ac:dyDescent="0.2">
      <c r="A43" s="126" t="s">
        <v>4</v>
      </c>
      <c r="B43" s="127"/>
      <c r="C43" s="130"/>
      <c r="D43" s="127"/>
      <c r="E43" s="127"/>
      <c r="F43" s="124"/>
      <c r="G43" s="127"/>
      <c r="H43" s="124"/>
      <c r="I43" s="127"/>
      <c r="J43" s="120"/>
      <c r="K43" s="127"/>
    </row>
    <row r="44" spans="1:21" s="4" customFormat="1" ht="10.199999999999999" x14ac:dyDescent="0.2">
      <c r="A44" s="128" t="s">
        <v>106</v>
      </c>
      <c r="B44" s="150">
        <v>800.35</v>
      </c>
      <c r="C44" s="130">
        <f t="shared" si="1"/>
        <v>2.4894033883546163E-2</v>
      </c>
      <c r="D44" s="150">
        <v>780.91</v>
      </c>
      <c r="E44" s="150">
        <v>4650.78</v>
      </c>
      <c r="F44" s="151">
        <f t="shared" ref="F44:F70" si="4">IF((+E44/G44)&lt;0,"n.m.",IF(E44&lt;0,(+E44/G44-1)*-1,(+E44/G44-1)))</f>
        <v>8.9494582723279592E-2</v>
      </c>
      <c r="G44" s="150">
        <v>4268.75</v>
      </c>
      <c r="H44" s="130"/>
      <c r="I44" s="303"/>
      <c r="J44" s="130"/>
      <c r="K44" s="132"/>
      <c r="L44" s="8"/>
      <c r="M44" s="10"/>
      <c r="N44" s="8"/>
      <c r="O44" s="8"/>
      <c r="P44" s="8"/>
      <c r="Q44" s="8"/>
      <c r="R44" s="8"/>
      <c r="S44" s="8"/>
      <c r="T44" s="8"/>
      <c r="U44" s="8"/>
    </row>
    <row r="45" spans="1:21" s="4" customFormat="1" ht="10.199999999999999" x14ac:dyDescent="0.2">
      <c r="A45" s="128" t="s">
        <v>107</v>
      </c>
      <c r="B45" s="150">
        <v>2.88</v>
      </c>
      <c r="C45" s="130">
        <f t="shared" si="1"/>
        <v>-0.45557655954631382</v>
      </c>
      <c r="D45" s="150">
        <v>5.29</v>
      </c>
      <c r="E45" s="150">
        <v>20.18</v>
      </c>
      <c r="F45" s="151">
        <f t="shared" si="4"/>
        <v>-3.4911525585844094E-2</v>
      </c>
      <c r="G45" s="150">
        <v>20.91</v>
      </c>
      <c r="H45" s="130"/>
      <c r="I45" s="303"/>
      <c r="J45" s="130"/>
      <c r="K45" s="132"/>
      <c r="L45" s="8"/>
      <c r="M45" s="8"/>
      <c r="N45" s="8"/>
      <c r="O45" s="8"/>
      <c r="P45" s="8"/>
      <c r="Q45" s="8"/>
      <c r="R45" s="8"/>
      <c r="S45" s="8"/>
      <c r="T45" s="8"/>
      <c r="U45" s="8"/>
    </row>
    <row r="46" spans="1:21" s="4" customFormat="1" ht="10.199999999999999" x14ac:dyDescent="0.2">
      <c r="A46" s="128" t="s">
        <v>108</v>
      </c>
      <c r="B46" s="150">
        <v>121.37</v>
      </c>
      <c r="C46" s="130">
        <f t="shared" si="1"/>
        <v>0.40360818781080154</v>
      </c>
      <c r="D46" s="150">
        <v>86.47</v>
      </c>
      <c r="E46" s="150">
        <v>693.27</v>
      </c>
      <c r="F46" s="151">
        <f t="shared" si="4"/>
        <v>3.6309007743131172E-2</v>
      </c>
      <c r="G46" s="150">
        <v>668.98</v>
      </c>
      <c r="H46" s="130"/>
      <c r="I46" s="303"/>
      <c r="J46" s="130"/>
      <c r="K46" s="132"/>
      <c r="L46" s="8"/>
      <c r="M46" s="8"/>
      <c r="N46" s="8"/>
      <c r="O46" s="8"/>
      <c r="P46" s="8"/>
      <c r="Q46" s="8"/>
      <c r="R46" s="8"/>
      <c r="S46" s="8"/>
      <c r="T46" s="8"/>
      <c r="U46" s="8"/>
    </row>
    <row r="47" spans="1:21" s="4" customFormat="1" ht="10.199999999999999" x14ac:dyDescent="0.2">
      <c r="A47" s="128" t="s">
        <v>109</v>
      </c>
      <c r="B47" s="150">
        <v>0</v>
      </c>
      <c r="C47" s="130"/>
      <c r="D47" s="150">
        <v>0</v>
      </c>
      <c r="E47" s="150">
        <v>0</v>
      </c>
      <c r="F47" s="151">
        <f t="shared" si="4"/>
        <v>-1</v>
      </c>
      <c r="G47" s="150">
        <v>0.01</v>
      </c>
      <c r="H47" s="130"/>
      <c r="I47" s="303"/>
      <c r="J47" s="130"/>
      <c r="K47" s="132"/>
      <c r="L47" s="8"/>
      <c r="M47" s="8"/>
      <c r="N47" s="8"/>
      <c r="O47" s="8"/>
      <c r="P47" s="8"/>
      <c r="Q47" s="8"/>
      <c r="R47" s="8"/>
      <c r="S47" s="8"/>
      <c r="T47" s="8"/>
      <c r="U47" s="8"/>
    </row>
    <row r="48" spans="1:21" s="13" customFormat="1" ht="10.199999999999999" x14ac:dyDescent="0.2">
      <c r="A48" s="128" t="s">
        <v>110</v>
      </c>
      <c r="B48" s="150">
        <v>0</v>
      </c>
      <c r="C48" s="130"/>
      <c r="D48" s="150">
        <v>0</v>
      </c>
      <c r="E48" s="150">
        <v>0.1</v>
      </c>
      <c r="F48" s="151">
        <f t="shared" si="4"/>
        <v>-0.96598639455782309</v>
      </c>
      <c r="G48" s="150">
        <v>2.94</v>
      </c>
      <c r="H48" s="130"/>
      <c r="I48" s="303"/>
      <c r="J48" s="130"/>
      <c r="K48" s="132"/>
      <c r="L48" s="19"/>
      <c r="M48" s="19"/>
      <c r="N48" s="19"/>
      <c r="O48" s="19"/>
      <c r="P48" s="19"/>
      <c r="Q48" s="19"/>
      <c r="R48" s="19"/>
      <c r="S48" s="19"/>
      <c r="T48" s="19"/>
      <c r="U48" s="19"/>
    </row>
    <row r="49" spans="1:21" s="13" customFormat="1" ht="10.199999999999999" x14ac:dyDescent="0.2">
      <c r="A49" s="128" t="s">
        <v>111</v>
      </c>
      <c r="B49" s="150">
        <v>3.84</v>
      </c>
      <c r="C49" s="130">
        <f t="shared" si="1"/>
        <v>-0.82230448866265615</v>
      </c>
      <c r="D49" s="150">
        <v>21.61</v>
      </c>
      <c r="E49" s="150">
        <v>85.66</v>
      </c>
      <c r="F49" s="151">
        <f t="shared" si="4"/>
        <v>-0.39135995452607653</v>
      </c>
      <c r="G49" s="150">
        <v>140.74</v>
      </c>
      <c r="H49" s="130"/>
      <c r="I49" s="303"/>
      <c r="J49" s="130"/>
      <c r="K49" s="132"/>
      <c r="L49" s="19"/>
      <c r="M49" s="19"/>
      <c r="N49" s="19"/>
      <c r="O49" s="19"/>
      <c r="P49" s="19"/>
      <c r="Q49" s="19"/>
      <c r="R49" s="19"/>
      <c r="S49" s="19"/>
      <c r="T49" s="19"/>
      <c r="U49" s="19"/>
    </row>
    <row r="50" spans="1:21" s="13" customFormat="1" ht="10.199999999999999" x14ac:dyDescent="0.2">
      <c r="A50" s="128" t="s">
        <v>112</v>
      </c>
      <c r="B50" s="150">
        <v>0</v>
      </c>
      <c r="C50" s="130"/>
      <c r="D50" s="150">
        <v>0</v>
      </c>
      <c r="E50" s="150">
        <v>0</v>
      </c>
      <c r="F50" s="151"/>
      <c r="G50" s="150">
        <v>0</v>
      </c>
      <c r="H50" s="130"/>
      <c r="I50" s="303"/>
      <c r="J50" s="130"/>
      <c r="K50" s="132"/>
      <c r="L50" s="19"/>
      <c r="M50" s="19"/>
      <c r="N50" s="19"/>
      <c r="O50" s="19"/>
      <c r="P50" s="19"/>
      <c r="Q50" s="19"/>
      <c r="R50" s="19"/>
      <c r="S50" s="19"/>
      <c r="T50" s="19"/>
      <c r="U50" s="19"/>
    </row>
    <row r="51" spans="1:21" s="13" customFormat="1" ht="10.199999999999999" x14ac:dyDescent="0.2">
      <c r="A51" s="128" t="s">
        <v>113</v>
      </c>
      <c r="B51" s="150">
        <v>1.65</v>
      </c>
      <c r="C51" s="130">
        <f t="shared" si="1"/>
        <v>4.6896551724137936</v>
      </c>
      <c r="D51" s="150">
        <v>0.28999999999999998</v>
      </c>
      <c r="E51" s="150">
        <v>5.86</v>
      </c>
      <c r="F51" s="151">
        <f t="shared" si="4"/>
        <v>0.36279069767441863</v>
      </c>
      <c r="G51" s="150">
        <v>4.3</v>
      </c>
      <c r="H51" s="130"/>
      <c r="I51" s="303"/>
      <c r="J51" s="130"/>
      <c r="K51" s="132"/>
      <c r="L51" s="19"/>
      <c r="M51" s="19"/>
      <c r="N51" s="19"/>
      <c r="O51" s="19"/>
      <c r="P51" s="19"/>
      <c r="Q51" s="19"/>
      <c r="R51" s="19"/>
      <c r="S51" s="19"/>
      <c r="T51" s="19"/>
      <c r="U51" s="19"/>
    </row>
    <row r="52" spans="1:21" s="13" customFormat="1" ht="10.199999999999999" x14ac:dyDescent="0.2">
      <c r="A52" s="128" t="s">
        <v>114</v>
      </c>
      <c r="B52" s="150">
        <v>0</v>
      </c>
      <c r="C52" s="130"/>
      <c r="D52" s="150">
        <v>0</v>
      </c>
      <c r="E52" s="150">
        <v>0</v>
      </c>
      <c r="F52" s="151"/>
      <c r="G52" s="150">
        <v>0</v>
      </c>
      <c r="H52" s="130"/>
      <c r="I52" s="303"/>
      <c r="J52" s="130"/>
      <c r="K52" s="132"/>
      <c r="L52" s="19"/>
      <c r="M52" s="19"/>
      <c r="N52" s="19"/>
      <c r="O52" s="19"/>
      <c r="P52" s="19"/>
      <c r="Q52" s="19"/>
      <c r="R52" s="19"/>
      <c r="S52" s="19"/>
      <c r="T52" s="19"/>
      <c r="U52" s="19"/>
    </row>
    <row r="53" spans="1:21" s="13" customFormat="1" ht="10.199999999999999" x14ac:dyDescent="0.2">
      <c r="A53" s="128" t="s">
        <v>115</v>
      </c>
      <c r="B53" s="150">
        <v>0</v>
      </c>
      <c r="C53" s="130"/>
      <c r="D53" s="150">
        <v>0</v>
      </c>
      <c r="E53" s="150">
        <v>0</v>
      </c>
      <c r="F53" s="151">
        <f t="shared" si="4"/>
        <v>-1</v>
      </c>
      <c r="G53" s="150">
        <v>10.38</v>
      </c>
      <c r="H53" s="130"/>
      <c r="I53" s="303"/>
      <c r="J53" s="130"/>
      <c r="K53" s="132"/>
      <c r="L53" s="19"/>
      <c r="M53" s="19"/>
      <c r="N53" s="19"/>
      <c r="O53" s="19"/>
      <c r="P53" s="19"/>
      <c r="Q53" s="19"/>
      <c r="R53" s="19"/>
      <c r="S53" s="19"/>
      <c r="T53" s="19"/>
      <c r="U53" s="19"/>
    </row>
    <row r="54" spans="1:21" s="13" customFormat="1" ht="10.199999999999999" x14ac:dyDescent="0.2">
      <c r="A54" s="128" t="s">
        <v>116</v>
      </c>
      <c r="B54" s="150">
        <v>0</v>
      </c>
      <c r="C54" s="130"/>
      <c r="D54" s="150">
        <v>0</v>
      </c>
      <c r="E54" s="150">
        <v>0</v>
      </c>
      <c r="F54" s="151">
        <f t="shared" si="4"/>
        <v>-1</v>
      </c>
      <c r="G54" s="150">
        <v>-0.01</v>
      </c>
      <c r="H54" s="130"/>
      <c r="I54" s="303"/>
      <c r="J54" s="130"/>
      <c r="K54" s="132"/>
      <c r="L54" s="19"/>
      <c r="M54" s="19"/>
      <c r="N54" s="19"/>
      <c r="O54" s="19"/>
      <c r="P54" s="19"/>
      <c r="Q54" s="19"/>
      <c r="R54" s="19"/>
      <c r="S54" s="19"/>
      <c r="T54" s="19"/>
      <c r="U54" s="19"/>
    </row>
    <row r="55" spans="1:21" s="13" customFormat="1" ht="10.199999999999999" x14ac:dyDescent="0.2">
      <c r="A55" s="128" t="s">
        <v>117</v>
      </c>
      <c r="B55" s="150">
        <v>0</v>
      </c>
      <c r="C55" s="130"/>
      <c r="D55" s="150">
        <v>0</v>
      </c>
      <c r="E55" s="150">
        <v>0</v>
      </c>
      <c r="F55" s="151"/>
      <c r="G55" s="150">
        <v>0</v>
      </c>
      <c r="H55" s="130"/>
      <c r="I55" s="303"/>
      <c r="J55" s="130"/>
      <c r="K55" s="132"/>
      <c r="L55" s="19"/>
      <c r="M55" s="19"/>
      <c r="N55" s="19"/>
      <c r="O55" s="19"/>
      <c r="P55" s="19"/>
      <c r="Q55" s="19"/>
      <c r="R55" s="19"/>
      <c r="S55" s="19"/>
      <c r="T55" s="19"/>
      <c r="U55" s="19"/>
    </row>
    <row r="56" spans="1:21" s="13" customFormat="1" ht="10.199999999999999" x14ac:dyDescent="0.2">
      <c r="A56" s="128" t="s">
        <v>118</v>
      </c>
      <c r="B56" s="150">
        <v>5.67</v>
      </c>
      <c r="C56" s="130">
        <f t="shared" si="1"/>
        <v>-0.21793103448275863</v>
      </c>
      <c r="D56" s="150">
        <v>7.25</v>
      </c>
      <c r="E56" s="150">
        <v>28.21</v>
      </c>
      <c r="F56" s="151">
        <f t="shared" si="4"/>
        <v>-0.19857954545454548</v>
      </c>
      <c r="G56" s="150">
        <v>35.200000000000003</v>
      </c>
      <c r="H56" s="130"/>
      <c r="I56" s="303"/>
      <c r="J56" s="130"/>
      <c r="K56" s="132"/>
      <c r="L56" s="19"/>
      <c r="M56" s="19"/>
      <c r="N56" s="19"/>
      <c r="O56" s="19"/>
      <c r="P56" s="19"/>
      <c r="Q56" s="19"/>
      <c r="R56" s="19"/>
      <c r="S56" s="19"/>
      <c r="T56" s="19"/>
      <c r="U56" s="19"/>
    </row>
    <row r="57" spans="1:21" s="13" customFormat="1" ht="10.199999999999999" x14ac:dyDescent="0.2">
      <c r="A57" s="128" t="s">
        <v>119</v>
      </c>
      <c r="B57" s="152">
        <v>52.7</v>
      </c>
      <c r="C57" s="130">
        <f t="shared" si="1"/>
        <v>-0.1215202533755626</v>
      </c>
      <c r="D57" s="152">
        <v>59.99</v>
      </c>
      <c r="E57" s="152">
        <v>256.69</v>
      </c>
      <c r="F57" s="151">
        <f t="shared" si="4"/>
        <v>-0.16699659256855426</v>
      </c>
      <c r="G57" s="152">
        <v>308.14999999999998</v>
      </c>
      <c r="H57" s="130"/>
      <c r="I57" s="304"/>
      <c r="J57" s="130"/>
      <c r="K57" s="136"/>
      <c r="L57" s="19"/>
      <c r="M57" s="19"/>
      <c r="N57" s="19"/>
      <c r="O57" s="19"/>
      <c r="P57" s="19"/>
      <c r="Q57" s="19"/>
      <c r="R57" s="19"/>
      <c r="S57" s="19"/>
      <c r="T57" s="19"/>
      <c r="U57" s="19"/>
    </row>
    <row r="58" spans="1:21" s="13" customFormat="1" ht="10.199999999999999" x14ac:dyDescent="0.2">
      <c r="A58" s="128" t="s">
        <v>120</v>
      </c>
      <c r="B58" s="150">
        <v>53.66</v>
      </c>
      <c r="C58" s="130">
        <f>IF((+B58/D58)&lt;0,"n.m.",IF(B58&lt;0,(+B58/D58-1)*-1,(+B58/D58-1)))</f>
        <v>-0.27515871943806569</v>
      </c>
      <c r="D58" s="150">
        <v>74.03</v>
      </c>
      <c r="E58" s="150">
        <v>245.31</v>
      </c>
      <c r="F58" s="151">
        <f t="shared" si="4"/>
        <v>-0.213144726712856</v>
      </c>
      <c r="G58" s="150">
        <v>311.76</v>
      </c>
      <c r="H58" s="130"/>
      <c r="I58" s="303"/>
      <c r="J58" s="130"/>
      <c r="K58" s="132"/>
      <c r="L58" s="19"/>
      <c r="M58" s="19"/>
      <c r="N58" s="19"/>
      <c r="O58" s="19"/>
      <c r="P58" s="19"/>
      <c r="Q58" s="19"/>
      <c r="R58" s="19"/>
      <c r="S58" s="19"/>
      <c r="T58" s="19"/>
      <c r="U58" s="19"/>
    </row>
    <row r="59" spans="1:21" s="4" customFormat="1" ht="10.199999999999999" x14ac:dyDescent="0.2">
      <c r="A59" s="128" t="s">
        <v>121</v>
      </c>
      <c r="B59" s="150">
        <v>0.18000000000000002</v>
      </c>
      <c r="C59" s="130"/>
      <c r="D59" s="150">
        <v>0</v>
      </c>
      <c r="E59" s="150">
        <v>2.34</v>
      </c>
      <c r="F59" s="151">
        <f t="shared" si="4"/>
        <v>-0.66475644699140402</v>
      </c>
      <c r="G59" s="150">
        <v>6.98</v>
      </c>
      <c r="H59" s="130"/>
      <c r="I59" s="303"/>
      <c r="J59" s="130"/>
      <c r="K59" s="132"/>
      <c r="L59" s="8"/>
      <c r="M59" s="8"/>
      <c r="N59" s="8"/>
      <c r="O59" s="8"/>
      <c r="P59" s="8"/>
      <c r="Q59" s="8"/>
      <c r="R59" s="8"/>
      <c r="S59" s="8"/>
      <c r="T59" s="8"/>
      <c r="U59" s="8"/>
    </row>
    <row r="60" spans="1:21" s="13" customFormat="1" ht="10.199999999999999" x14ac:dyDescent="0.2">
      <c r="A60" s="128" t="s">
        <v>122</v>
      </c>
      <c r="B60" s="150">
        <v>44.86</v>
      </c>
      <c r="C60" s="130">
        <f t="shared" si="1"/>
        <v>0.12600401606425704</v>
      </c>
      <c r="D60" s="150">
        <v>39.839999999999996</v>
      </c>
      <c r="E60" s="150">
        <v>191.37</v>
      </c>
      <c r="F60" s="151">
        <f t="shared" si="4"/>
        <v>0.28169580068314248</v>
      </c>
      <c r="G60" s="150">
        <v>149.31</v>
      </c>
      <c r="H60" s="130"/>
      <c r="I60" s="303"/>
      <c r="J60" s="130"/>
      <c r="K60" s="132"/>
      <c r="L60" s="19"/>
      <c r="M60" s="19"/>
      <c r="N60" s="19"/>
      <c r="O60" s="19"/>
      <c r="P60" s="19"/>
      <c r="Q60" s="19"/>
      <c r="R60" s="19"/>
      <c r="S60" s="19"/>
      <c r="T60" s="19"/>
      <c r="U60" s="19"/>
    </row>
    <row r="61" spans="1:21" s="13" customFormat="1" ht="10.199999999999999" x14ac:dyDescent="0.2">
      <c r="A61" s="128" t="s">
        <v>123</v>
      </c>
      <c r="B61" s="150">
        <v>8.66</v>
      </c>
      <c r="C61" s="130">
        <f t="shared" si="1"/>
        <v>-0.4713064713064713</v>
      </c>
      <c r="D61" s="150">
        <v>16.38</v>
      </c>
      <c r="E61" s="150">
        <v>68.58</v>
      </c>
      <c r="F61" s="151">
        <f t="shared" si="4"/>
        <v>-5.3662073966642687E-3</v>
      </c>
      <c r="G61" s="150">
        <v>68.95</v>
      </c>
      <c r="H61" s="130"/>
      <c r="I61" s="303"/>
      <c r="J61" s="130"/>
      <c r="K61" s="132"/>
      <c r="L61" s="19"/>
      <c r="M61" s="19"/>
      <c r="N61" s="19"/>
      <c r="O61" s="19"/>
      <c r="P61" s="19"/>
      <c r="Q61" s="19"/>
      <c r="R61" s="19"/>
      <c r="S61" s="19"/>
      <c r="T61" s="19"/>
      <c r="U61" s="19"/>
    </row>
    <row r="62" spans="1:21" s="13" customFormat="1" ht="10.199999999999999" x14ac:dyDescent="0.2">
      <c r="A62" s="128" t="s">
        <v>124</v>
      </c>
      <c r="B62" s="150">
        <v>3.84</v>
      </c>
      <c r="C62" s="130">
        <f t="shared" si="1"/>
        <v>0.47692307692307678</v>
      </c>
      <c r="D62" s="150">
        <v>2.6</v>
      </c>
      <c r="E62" s="150">
        <v>13.72</v>
      </c>
      <c r="F62" s="151">
        <f t="shared" si="4"/>
        <v>0.97410071942446042</v>
      </c>
      <c r="G62" s="150">
        <v>6.95</v>
      </c>
      <c r="H62" s="130"/>
      <c r="I62" s="303"/>
      <c r="J62" s="130"/>
      <c r="K62" s="132"/>
      <c r="L62" s="19"/>
      <c r="M62" s="19"/>
      <c r="N62" s="19"/>
      <c r="O62" s="19"/>
      <c r="P62" s="19"/>
      <c r="Q62" s="19"/>
      <c r="R62" s="19"/>
      <c r="S62" s="19"/>
      <c r="T62" s="19"/>
      <c r="U62" s="19"/>
    </row>
    <row r="63" spans="1:21" s="13" customFormat="1" ht="10.199999999999999" x14ac:dyDescent="0.2">
      <c r="A63" s="128" t="s">
        <v>125</v>
      </c>
      <c r="B63" s="150">
        <v>10.87</v>
      </c>
      <c r="C63" s="130">
        <f t="shared" si="1"/>
        <v>4.3024390243902424</v>
      </c>
      <c r="D63" s="150">
        <v>2.0500000000000003</v>
      </c>
      <c r="E63" s="150">
        <v>20.9</v>
      </c>
      <c r="F63" s="151">
        <f t="shared" si="4"/>
        <v>1.2692725298588488</v>
      </c>
      <c r="G63" s="150">
        <v>9.2100000000000009</v>
      </c>
      <c r="H63" s="137"/>
      <c r="I63" s="303"/>
      <c r="J63" s="137"/>
      <c r="K63" s="132"/>
      <c r="L63" s="19"/>
      <c r="M63" s="19"/>
      <c r="N63" s="19"/>
      <c r="O63" s="19"/>
      <c r="P63" s="19"/>
      <c r="Q63" s="19"/>
      <c r="R63" s="19"/>
      <c r="S63" s="19"/>
      <c r="T63" s="19"/>
      <c r="U63" s="19"/>
    </row>
    <row r="64" spans="1:21" s="13" customFormat="1" ht="10.199999999999999" x14ac:dyDescent="0.2">
      <c r="A64" s="128" t="s">
        <v>126</v>
      </c>
      <c r="B64" s="153">
        <v>0.76</v>
      </c>
      <c r="C64" s="130">
        <f t="shared" si="1"/>
        <v>-0.17391304347826086</v>
      </c>
      <c r="D64" s="153">
        <v>0.92</v>
      </c>
      <c r="E64" s="153">
        <v>7.89</v>
      </c>
      <c r="F64" s="151">
        <f t="shared" si="4"/>
        <v>1.9222222222222221</v>
      </c>
      <c r="G64" s="153">
        <v>2.7</v>
      </c>
      <c r="H64" s="130"/>
      <c r="I64" s="305"/>
      <c r="J64" s="130"/>
      <c r="K64" s="138"/>
      <c r="L64" s="19"/>
      <c r="M64" s="19"/>
      <c r="N64" s="19"/>
      <c r="O64" s="19"/>
      <c r="P64" s="19"/>
      <c r="Q64" s="19"/>
      <c r="R64" s="19"/>
      <c r="S64" s="19"/>
      <c r="T64" s="19"/>
      <c r="U64" s="19"/>
    </row>
    <row r="65" spans="1:21" s="13" customFormat="1" ht="10.199999999999999" x14ac:dyDescent="0.2">
      <c r="A65" s="128" t="s">
        <v>127</v>
      </c>
      <c r="B65" s="153">
        <v>0.14000000000000001</v>
      </c>
      <c r="C65" s="130">
        <f t="shared" si="1"/>
        <v>-0.83720930232558133</v>
      </c>
      <c r="D65" s="153">
        <v>0.86</v>
      </c>
      <c r="E65" s="153">
        <v>1.59</v>
      </c>
      <c r="F65" s="151">
        <f t="shared" si="4"/>
        <v>-0.67551020408163265</v>
      </c>
      <c r="G65" s="153">
        <v>4.9000000000000004</v>
      </c>
      <c r="H65" s="130"/>
      <c r="I65" s="305"/>
      <c r="J65" s="130"/>
      <c r="K65" s="138"/>
      <c r="L65" s="19"/>
      <c r="M65" s="19"/>
      <c r="N65" s="19"/>
      <c r="O65" s="19"/>
      <c r="P65" s="19"/>
      <c r="Q65" s="19"/>
      <c r="R65" s="19"/>
      <c r="S65" s="19"/>
      <c r="T65" s="19"/>
      <c r="U65" s="19"/>
    </row>
    <row r="66" spans="1:21" s="13" customFormat="1" ht="10.199999999999999" x14ac:dyDescent="0.2">
      <c r="A66" s="136" t="s">
        <v>106</v>
      </c>
      <c r="B66" s="154">
        <f>B44</f>
        <v>800.35</v>
      </c>
      <c r="C66" s="130">
        <f t="shared" si="1"/>
        <v>2.4894033883546163E-2</v>
      </c>
      <c r="D66" s="154">
        <f>D44</f>
        <v>780.91</v>
      </c>
      <c r="E66" s="154">
        <f>E44</f>
        <v>4650.78</v>
      </c>
      <c r="F66" s="151">
        <f t="shared" si="4"/>
        <v>8.9494582723279592E-2</v>
      </c>
      <c r="G66" s="154">
        <f>G44</f>
        <v>4268.75</v>
      </c>
      <c r="H66" s="130"/>
      <c r="I66" s="141"/>
      <c r="J66" s="130"/>
      <c r="K66" s="138"/>
      <c r="L66" s="19"/>
      <c r="M66" s="19"/>
      <c r="N66" s="19"/>
      <c r="O66" s="19"/>
      <c r="P66" s="19"/>
      <c r="Q66" s="19"/>
      <c r="R66" s="19"/>
      <c r="S66" s="19"/>
      <c r="T66" s="19"/>
      <c r="U66" s="19"/>
    </row>
    <row r="67" spans="1:21" s="13" customFormat="1" ht="10.199999999999999" x14ac:dyDescent="0.2">
      <c r="A67" s="136" t="s">
        <v>107</v>
      </c>
      <c r="B67" s="154">
        <f>B45</f>
        <v>2.88</v>
      </c>
      <c r="C67" s="130">
        <f t="shared" si="1"/>
        <v>-0.45557655954631382</v>
      </c>
      <c r="D67" s="154">
        <f>D45</f>
        <v>5.29</v>
      </c>
      <c r="E67" s="154">
        <f>E45</f>
        <v>20.18</v>
      </c>
      <c r="F67" s="151">
        <f t="shared" si="4"/>
        <v>-3.4911525585844094E-2</v>
      </c>
      <c r="G67" s="154">
        <f>G45</f>
        <v>20.91</v>
      </c>
      <c r="H67" s="130"/>
      <c r="I67" s="141"/>
      <c r="J67" s="130"/>
      <c r="K67" s="138"/>
      <c r="L67" s="19"/>
      <c r="M67" s="19"/>
      <c r="N67" s="19"/>
      <c r="O67" s="19"/>
      <c r="P67" s="19"/>
      <c r="Q67" s="19"/>
      <c r="R67" s="19"/>
      <c r="S67" s="19"/>
      <c r="T67" s="19"/>
      <c r="U67" s="19"/>
    </row>
    <row r="68" spans="1:21" s="4" customFormat="1" ht="10.199999999999999" x14ac:dyDescent="0.2">
      <c r="A68" s="136" t="s">
        <v>128</v>
      </c>
      <c r="B68" s="152">
        <f>B46+B47+B48+B49+B50+B51+B52+B53+B54+B55</f>
        <v>126.86000000000001</v>
      </c>
      <c r="C68" s="130">
        <f t="shared" si="1"/>
        <v>0.17061917504844515</v>
      </c>
      <c r="D68" s="152">
        <f>D46+D47+D48+D49+D50+D51+D52+D53+D54+D55</f>
        <v>108.37</v>
      </c>
      <c r="E68" s="152">
        <f>E46+E47+E48+E49+E50+E51+E52+E53+E54+E55</f>
        <v>784.89</v>
      </c>
      <c r="F68" s="151">
        <f t="shared" si="4"/>
        <v>-5.1309014431793476E-2</v>
      </c>
      <c r="G68" s="152">
        <f>G46+G47+G48+G49+G50+G51+G52+G53+G54+G55</f>
        <v>827.34</v>
      </c>
      <c r="H68" s="130"/>
      <c r="I68" s="135"/>
      <c r="J68" s="130"/>
      <c r="K68" s="142"/>
      <c r="L68" s="8"/>
      <c r="M68" s="8"/>
      <c r="N68" s="8"/>
      <c r="O68" s="8"/>
      <c r="P68" s="8"/>
      <c r="Q68" s="8"/>
      <c r="R68" s="8"/>
      <c r="S68" s="8"/>
      <c r="T68" s="8"/>
      <c r="U68" s="8"/>
    </row>
    <row r="69" spans="1:21" s="4" customFormat="1" ht="10.199999999999999" x14ac:dyDescent="0.2">
      <c r="A69" s="136" t="s">
        <v>129</v>
      </c>
      <c r="B69" s="152">
        <f>B56+B57+B58+B59+B60+B61</f>
        <v>165.73</v>
      </c>
      <c r="C69" s="130">
        <f t="shared" si="1"/>
        <v>-0.1608182692794573</v>
      </c>
      <c r="D69" s="152">
        <f>D56+D57+D58+D59+D60+D61</f>
        <v>197.49</v>
      </c>
      <c r="E69" s="152">
        <f>E56+E57+E58+E59+E60+E61</f>
        <v>792.50000000000011</v>
      </c>
      <c r="F69" s="151">
        <f t="shared" si="4"/>
        <v>-9.9789856307150315E-2</v>
      </c>
      <c r="G69" s="152">
        <f>G56+G57+G58+G59+G60+G61</f>
        <v>880.34999999999991</v>
      </c>
      <c r="H69" s="130"/>
      <c r="I69" s="135"/>
      <c r="J69" s="130"/>
      <c r="K69" s="142"/>
      <c r="L69" s="8"/>
      <c r="M69" s="8"/>
      <c r="N69" s="8"/>
      <c r="O69" s="8"/>
      <c r="P69" s="8"/>
      <c r="Q69" s="8"/>
      <c r="R69" s="8"/>
      <c r="S69" s="8"/>
      <c r="T69" s="8"/>
      <c r="U69" s="8"/>
    </row>
    <row r="70" spans="1:21" s="13" customFormat="1" ht="10.199999999999999" x14ac:dyDescent="0.2">
      <c r="A70" s="136" t="s">
        <v>130</v>
      </c>
      <c r="B70" s="152">
        <f>B62+B63+B64+B65</f>
        <v>15.61</v>
      </c>
      <c r="C70" s="130">
        <f t="shared" si="1"/>
        <v>1.4276827371695178</v>
      </c>
      <c r="D70" s="152">
        <f>D62+D63+D64+D65</f>
        <v>6.4300000000000006</v>
      </c>
      <c r="E70" s="152">
        <f>E62+E63+E64+E65</f>
        <v>44.1</v>
      </c>
      <c r="F70" s="151">
        <f t="shared" si="4"/>
        <v>0.85606060606060619</v>
      </c>
      <c r="G70" s="152">
        <f>G62+G63+G64+G65</f>
        <v>23.759999999999998</v>
      </c>
      <c r="H70" s="130"/>
      <c r="I70" s="135"/>
      <c r="J70" s="130"/>
      <c r="K70" s="142"/>
      <c r="L70" s="19"/>
      <c r="M70" s="19"/>
      <c r="N70" s="19"/>
      <c r="O70" s="19"/>
      <c r="P70" s="19"/>
      <c r="Q70" s="19"/>
      <c r="R70" s="19"/>
      <c r="S70" s="19"/>
      <c r="T70" s="19"/>
      <c r="U70" s="19"/>
    </row>
    <row r="71" spans="1:21" s="121" customFormat="1" ht="10.199999999999999" customHeight="1" x14ac:dyDescent="0.2">
      <c r="A71" s="126" t="s">
        <v>134</v>
      </c>
      <c r="B71" s="155">
        <f>SUM(B66:B70)</f>
        <v>1111.4299999999998</v>
      </c>
      <c r="C71" s="119">
        <f t="shared" si="1"/>
        <v>1.1779806825733319E-2</v>
      </c>
      <c r="D71" s="155">
        <f>SUM(D66:D70)</f>
        <v>1098.49</v>
      </c>
      <c r="E71" s="155">
        <f>SUM(E66:E70)</f>
        <v>6292.4500000000007</v>
      </c>
      <c r="F71" s="298">
        <f t="shared" ref="F71" si="5">IF((+E71/G71)&lt;0,"n.m.",IF(E71&lt;0,(+E71/G71-1)*-1,(+E71/G71-1)))</f>
        <v>4.5064780414242556E-2</v>
      </c>
      <c r="G71" s="155">
        <f>SUM(G66:G70)</f>
        <v>6021.1100000000006</v>
      </c>
      <c r="H71" s="119">
        <f>(G71-I71)/I71</f>
        <v>-3.4640710450412386E-2</v>
      </c>
      <c r="I71" s="155">
        <v>6237.1699999999992</v>
      </c>
      <c r="J71" s="119">
        <f>(I71-K71)/K71</f>
        <v>-2.5064399954982476E-2</v>
      </c>
      <c r="K71" s="155">
        <v>6397.5199999999986</v>
      </c>
    </row>
    <row r="72" spans="1:21" ht="10.199999999999999" customHeight="1" x14ac:dyDescent="0.2">
      <c r="A72" s="128"/>
      <c r="B72" s="136"/>
      <c r="C72" s="130"/>
      <c r="D72" s="136"/>
      <c r="E72" s="136"/>
      <c r="F72" s="124"/>
      <c r="G72" s="136"/>
      <c r="H72" s="124"/>
      <c r="I72" s="136"/>
      <c r="J72" s="120"/>
      <c r="K72" s="136"/>
    </row>
    <row r="73" spans="1:21" ht="10.199999999999999" customHeight="1" x14ac:dyDescent="0.2">
      <c r="A73" s="156" t="s">
        <v>5</v>
      </c>
      <c r="B73" s="157"/>
      <c r="C73" s="130"/>
      <c r="D73" s="157"/>
      <c r="E73" s="157"/>
      <c r="F73" s="124"/>
      <c r="G73" s="157"/>
      <c r="H73" s="124"/>
      <c r="I73" s="157"/>
      <c r="J73" s="124"/>
      <c r="K73" s="157"/>
    </row>
    <row r="74" spans="1:21" s="4" customFormat="1" ht="10.199999999999999" x14ac:dyDescent="0.2">
      <c r="A74" s="128" t="s">
        <v>106</v>
      </c>
      <c r="B74" s="150">
        <v>3964</v>
      </c>
      <c r="C74" s="130">
        <f t="shared" si="1"/>
        <v>-4.4598268515126382E-2</v>
      </c>
      <c r="D74" s="150">
        <v>4149.04</v>
      </c>
      <c r="E74" s="150">
        <v>3738.29</v>
      </c>
      <c r="F74" s="151">
        <f t="shared" ref="F74:F100" si="6">IF((+E74/G74)&lt;0,"n.m.",IF(E74&lt;0,(+E74/G74-1)*-1,(+E74/G74-1)))</f>
        <v>-2.9746424770951796E-2</v>
      </c>
      <c r="G74" s="150">
        <v>3852.9</v>
      </c>
      <c r="H74" s="130"/>
      <c r="I74" s="131"/>
      <c r="J74" s="130"/>
      <c r="K74" s="132"/>
      <c r="L74" s="8"/>
      <c r="M74" s="8"/>
      <c r="N74" s="8"/>
      <c r="O74" s="8"/>
      <c r="P74" s="8"/>
      <c r="Q74" s="8"/>
      <c r="R74" s="8"/>
      <c r="S74" s="8"/>
      <c r="T74" s="8"/>
      <c r="U74" s="8"/>
    </row>
    <row r="75" spans="1:21" s="4" customFormat="1" ht="10.199999999999999" x14ac:dyDescent="0.2">
      <c r="A75" s="128" t="s">
        <v>107</v>
      </c>
      <c r="B75" s="150">
        <v>8.31</v>
      </c>
      <c r="C75" s="130">
        <f t="shared" ref="C75:C101" si="7">IF((+B75/D75)&lt;0,"n.m.",IF(B75&lt;0,(+B75/D75-1)*-1,(+B75/D75-1)))</f>
        <v>0.73486430062630492</v>
      </c>
      <c r="D75" s="150">
        <v>4.79</v>
      </c>
      <c r="E75" s="150">
        <v>4.07</v>
      </c>
      <c r="F75" s="151">
        <f t="shared" si="6"/>
        <v>-0.35804416403785488</v>
      </c>
      <c r="G75" s="150">
        <v>6.34</v>
      </c>
      <c r="H75" s="130"/>
      <c r="I75" s="131"/>
      <c r="J75" s="130"/>
      <c r="K75" s="132"/>
      <c r="L75" s="8"/>
      <c r="M75" s="8"/>
      <c r="N75" s="8"/>
      <c r="O75" s="8"/>
      <c r="P75" s="8"/>
      <c r="Q75" s="8"/>
      <c r="R75" s="8"/>
      <c r="S75" s="8"/>
      <c r="T75" s="8"/>
      <c r="U75" s="8"/>
    </row>
    <row r="76" spans="1:21" s="4" customFormat="1" ht="10.199999999999999" x14ac:dyDescent="0.2">
      <c r="A76" s="128" t="s">
        <v>108</v>
      </c>
      <c r="B76" s="150">
        <v>863.63</v>
      </c>
      <c r="C76" s="130">
        <f t="shared" si="7"/>
        <v>0.48143129149012798</v>
      </c>
      <c r="D76" s="150">
        <v>582.97</v>
      </c>
      <c r="E76" s="150">
        <v>782.75</v>
      </c>
      <c r="F76" s="151">
        <f t="shared" si="6"/>
        <v>0.47513333207696506</v>
      </c>
      <c r="G76" s="150">
        <v>530.63</v>
      </c>
      <c r="H76" s="130"/>
      <c r="I76" s="131"/>
      <c r="J76" s="130"/>
      <c r="K76" s="132"/>
      <c r="L76" s="8"/>
      <c r="M76" s="8"/>
      <c r="N76" s="8"/>
      <c r="O76" s="8"/>
      <c r="P76" s="8"/>
      <c r="Q76" s="8"/>
      <c r="R76" s="8"/>
      <c r="S76" s="8"/>
      <c r="T76" s="8"/>
      <c r="U76" s="8"/>
    </row>
    <row r="77" spans="1:21" s="4" customFormat="1" ht="10.199999999999999" x14ac:dyDescent="0.2">
      <c r="A77" s="128" t="s">
        <v>109</v>
      </c>
      <c r="B77" s="150">
        <v>0.13999999999999999</v>
      </c>
      <c r="C77" s="130"/>
      <c r="D77" s="150">
        <v>0</v>
      </c>
      <c r="E77" s="150">
        <v>0</v>
      </c>
      <c r="F77" s="151"/>
      <c r="G77" s="150">
        <v>0</v>
      </c>
      <c r="H77" s="130"/>
      <c r="I77" s="131"/>
      <c r="J77" s="130"/>
      <c r="K77" s="132"/>
      <c r="L77" s="8"/>
      <c r="M77" s="8"/>
      <c r="N77" s="8"/>
      <c r="O77" s="8"/>
      <c r="P77" s="8"/>
      <c r="Q77" s="8"/>
      <c r="R77" s="8"/>
      <c r="S77" s="8"/>
      <c r="T77" s="8"/>
      <c r="U77" s="8"/>
    </row>
    <row r="78" spans="1:21" s="13" customFormat="1" ht="10.199999999999999" x14ac:dyDescent="0.2">
      <c r="A78" s="128" t="s">
        <v>110</v>
      </c>
      <c r="B78" s="150">
        <v>0.79</v>
      </c>
      <c r="C78" s="130">
        <f t="shared" si="7"/>
        <v>78</v>
      </c>
      <c r="D78" s="150">
        <v>0.01</v>
      </c>
      <c r="E78" s="150">
        <v>0.79</v>
      </c>
      <c r="F78" s="151"/>
      <c r="G78" s="150">
        <v>0</v>
      </c>
      <c r="H78" s="130"/>
      <c r="I78" s="131"/>
      <c r="J78" s="130"/>
      <c r="K78" s="132"/>
      <c r="L78" s="19"/>
      <c r="M78" s="19"/>
      <c r="N78" s="19"/>
      <c r="O78" s="19"/>
      <c r="P78" s="19"/>
      <c r="Q78" s="19"/>
      <c r="R78" s="19"/>
      <c r="S78" s="19"/>
      <c r="T78" s="19"/>
      <c r="U78" s="19"/>
    </row>
    <row r="79" spans="1:21" s="13" customFormat="1" ht="10.199999999999999" x14ac:dyDescent="0.2">
      <c r="A79" s="128" t="s">
        <v>111</v>
      </c>
      <c r="B79" s="150">
        <v>19.96</v>
      </c>
      <c r="C79" s="130">
        <f t="shared" si="7"/>
        <v>-0.74927772892852662</v>
      </c>
      <c r="D79" s="150">
        <v>79.61</v>
      </c>
      <c r="E79" s="150">
        <v>37.369999999999997</v>
      </c>
      <c r="F79" s="151">
        <f t="shared" si="6"/>
        <v>-0.64184397163120566</v>
      </c>
      <c r="G79" s="150">
        <v>104.34</v>
      </c>
      <c r="H79" s="130"/>
      <c r="I79" s="131"/>
      <c r="J79" s="130"/>
      <c r="K79" s="132"/>
      <c r="L79" s="19"/>
      <c r="M79" s="19"/>
      <c r="N79" s="19"/>
      <c r="O79" s="19"/>
      <c r="P79" s="19"/>
      <c r="Q79" s="19"/>
      <c r="R79" s="19"/>
      <c r="S79" s="19"/>
      <c r="T79" s="19"/>
      <c r="U79" s="19"/>
    </row>
    <row r="80" spans="1:21" s="13" customFormat="1" ht="10.199999999999999" x14ac:dyDescent="0.2">
      <c r="A80" s="128" t="s">
        <v>112</v>
      </c>
      <c r="B80" s="150">
        <v>0</v>
      </c>
      <c r="C80" s="130"/>
      <c r="D80" s="150">
        <v>0</v>
      </c>
      <c r="E80" s="150">
        <v>0</v>
      </c>
      <c r="F80" s="151"/>
      <c r="G80" s="150">
        <v>0</v>
      </c>
      <c r="H80" s="130"/>
      <c r="I80" s="131"/>
      <c r="J80" s="130"/>
      <c r="K80" s="132"/>
      <c r="L80" s="19"/>
      <c r="M80" s="19"/>
      <c r="N80" s="19"/>
      <c r="O80" s="19"/>
      <c r="P80" s="19"/>
      <c r="Q80" s="19"/>
      <c r="R80" s="19"/>
      <c r="S80" s="19"/>
      <c r="T80" s="19"/>
      <c r="U80" s="19"/>
    </row>
    <row r="81" spans="1:21" s="13" customFormat="1" ht="10.199999999999999" x14ac:dyDescent="0.2">
      <c r="A81" s="128" t="s">
        <v>113</v>
      </c>
      <c r="B81" s="150">
        <v>2.0700000000000003</v>
      </c>
      <c r="C81" s="130">
        <f t="shared" si="7"/>
        <v>-0.33865814696485608</v>
      </c>
      <c r="D81" s="150">
        <v>3.13</v>
      </c>
      <c r="E81" s="150">
        <v>1.67</v>
      </c>
      <c r="F81" s="151">
        <f t="shared" si="6"/>
        <v>8.8235294117647047</v>
      </c>
      <c r="G81" s="150">
        <v>0.17</v>
      </c>
      <c r="H81" s="130"/>
      <c r="I81" s="131"/>
      <c r="J81" s="130"/>
      <c r="K81" s="132"/>
      <c r="L81" s="19"/>
      <c r="M81" s="19"/>
      <c r="N81" s="19"/>
      <c r="O81" s="19"/>
      <c r="P81" s="19"/>
      <c r="Q81" s="19"/>
      <c r="R81" s="19"/>
      <c r="S81" s="19"/>
      <c r="T81" s="19"/>
      <c r="U81" s="19"/>
    </row>
    <row r="82" spans="1:21" s="13" customFormat="1" ht="10.199999999999999" x14ac:dyDescent="0.2">
      <c r="A82" s="128" t="s">
        <v>114</v>
      </c>
      <c r="B82" s="150">
        <v>0</v>
      </c>
      <c r="C82" s="130"/>
      <c r="D82" s="150">
        <v>0</v>
      </c>
      <c r="E82" s="150">
        <v>0</v>
      </c>
      <c r="F82" s="151"/>
      <c r="G82" s="150">
        <v>0</v>
      </c>
      <c r="H82" s="130"/>
      <c r="I82" s="131"/>
      <c r="J82" s="130"/>
      <c r="K82" s="132"/>
      <c r="L82" s="19"/>
      <c r="M82" s="19"/>
      <c r="N82" s="19"/>
      <c r="O82" s="19"/>
      <c r="P82" s="19"/>
      <c r="Q82" s="19"/>
      <c r="R82" s="19"/>
      <c r="S82" s="19"/>
      <c r="T82" s="19"/>
      <c r="U82" s="19"/>
    </row>
    <row r="83" spans="1:21" s="13" customFormat="1" ht="10.199999999999999" x14ac:dyDescent="0.2">
      <c r="A83" s="128" t="s">
        <v>115</v>
      </c>
      <c r="B83" s="150">
        <v>0</v>
      </c>
      <c r="C83" s="130"/>
      <c r="D83" s="150">
        <v>0</v>
      </c>
      <c r="E83" s="150">
        <v>0</v>
      </c>
      <c r="F83" s="151"/>
      <c r="G83" s="150">
        <v>0</v>
      </c>
      <c r="H83" s="130"/>
      <c r="I83" s="131"/>
      <c r="J83" s="130"/>
      <c r="K83" s="132"/>
      <c r="L83" s="19"/>
      <c r="M83" s="19"/>
      <c r="N83" s="19"/>
      <c r="O83" s="19"/>
      <c r="P83" s="19"/>
      <c r="Q83" s="19"/>
      <c r="R83" s="19"/>
      <c r="S83" s="19"/>
      <c r="T83" s="19"/>
      <c r="U83" s="19"/>
    </row>
    <row r="84" spans="1:21" s="13" customFormat="1" ht="10.199999999999999" x14ac:dyDescent="0.2">
      <c r="A84" s="128" t="s">
        <v>116</v>
      </c>
      <c r="B84" s="150">
        <v>0</v>
      </c>
      <c r="C84" s="130"/>
      <c r="D84" s="150">
        <v>0</v>
      </c>
      <c r="E84" s="150">
        <v>0</v>
      </c>
      <c r="F84" s="151"/>
      <c r="G84" s="150">
        <v>0</v>
      </c>
      <c r="H84" s="130"/>
      <c r="I84" s="131"/>
      <c r="J84" s="130"/>
      <c r="K84" s="132"/>
      <c r="L84" s="19"/>
      <c r="M84" s="19"/>
      <c r="N84" s="19"/>
      <c r="O84" s="19"/>
      <c r="P84" s="19"/>
      <c r="Q84" s="19"/>
      <c r="R84" s="19"/>
      <c r="S84" s="19"/>
      <c r="T84" s="19"/>
      <c r="U84" s="19"/>
    </row>
    <row r="85" spans="1:21" s="13" customFormat="1" ht="10.199999999999999" x14ac:dyDescent="0.2">
      <c r="A85" s="128" t="s">
        <v>117</v>
      </c>
      <c r="B85" s="150">
        <v>0</v>
      </c>
      <c r="C85" s="130"/>
      <c r="D85" s="150">
        <v>0</v>
      </c>
      <c r="E85" s="150">
        <v>0</v>
      </c>
      <c r="F85" s="151"/>
      <c r="G85" s="150">
        <v>0</v>
      </c>
      <c r="H85" s="130"/>
      <c r="I85" s="131"/>
      <c r="J85" s="130"/>
      <c r="K85" s="132"/>
      <c r="L85" s="19"/>
      <c r="M85" s="19"/>
      <c r="N85" s="19"/>
      <c r="O85" s="19"/>
      <c r="P85" s="19"/>
      <c r="Q85" s="19"/>
      <c r="R85" s="19"/>
      <c r="S85" s="19"/>
      <c r="T85" s="19"/>
      <c r="U85" s="19"/>
    </row>
    <row r="86" spans="1:21" s="13" customFormat="1" ht="10.199999999999999" x14ac:dyDescent="0.2">
      <c r="A86" s="128" t="s">
        <v>118</v>
      </c>
      <c r="B86" s="150">
        <v>11.96</v>
      </c>
      <c r="C86" s="130">
        <f t="shared" si="7"/>
        <v>0.44444444444444464</v>
      </c>
      <c r="D86" s="150">
        <v>8.2799999999999994</v>
      </c>
      <c r="E86" s="150">
        <v>9.5499999999999989</v>
      </c>
      <c r="F86" s="151">
        <f t="shared" si="6"/>
        <v>-8.787010506208226E-2</v>
      </c>
      <c r="G86" s="150">
        <v>10.47</v>
      </c>
      <c r="H86" s="130"/>
      <c r="I86" s="131"/>
      <c r="J86" s="130"/>
      <c r="K86" s="132"/>
      <c r="L86" s="19"/>
      <c r="M86" s="19"/>
      <c r="N86" s="19"/>
      <c r="O86" s="19"/>
      <c r="P86" s="19"/>
      <c r="Q86" s="19"/>
      <c r="R86" s="19"/>
      <c r="S86" s="19"/>
      <c r="T86" s="19"/>
      <c r="U86" s="19"/>
    </row>
    <row r="87" spans="1:21" s="13" customFormat="1" ht="10.199999999999999" x14ac:dyDescent="0.2">
      <c r="A87" s="128" t="s">
        <v>119</v>
      </c>
      <c r="B87" s="152">
        <v>315.19</v>
      </c>
      <c r="C87" s="130">
        <f t="shared" si="7"/>
        <v>0.18670933734939754</v>
      </c>
      <c r="D87" s="152">
        <v>265.60000000000002</v>
      </c>
      <c r="E87" s="152">
        <v>329.11</v>
      </c>
      <c r="F87" s="151">
        <f t="shared" si="6"/>
        <v>0.14409372175484947</v>
      </c>
      <c r="G87" s="152">
        <v>287.66000000000003</v>
      </c>
      <c r="H87" s="130"/>
      <c r="I87" s="135"/>
      <c r="J87" s="130"/>
      <c r="K87" s="136"/>
      <c r="L87" s="19"/>
      <c r="M87" s="19"/>
      <c r="N87" s="19"/>
      <c r="O87" s="19"/>
      <c r="P87" s="19"/>
      <c r="Q87" s="19"/>
      <c r="R87" s="19"/>
      <c r="S87" s="19"/>
      <c r="T87" s="19"/>
      <c r="U87" s="19"/>
    </row>
    <row r="88" spans="1:21" s="13" customFormat="1" ht="10.199999999999999" x14ac:dyDescent="0.2">
      <c r="A88" s="128" t="s">
        <v>120</v>
      </c>
      <c r="B88" s="150">
        <v>284.33999999999997</v>
      </c>
      <c r="C88" s="130">
        <f t="shared" si="7"/>
        <v>0.14852364987680233</v>
      </c>
      <c r="D88" s="150">
        <v>247.57000000000002</v>
      </c>
      <c r="E88" s="150">
        <v>306.89999999999998</v>
      </c>
      <c r="F88" s="151">
        <f t="shared" si="6"/>
        <v>0.14195348837209298</v>
      </c>
      <c r="G88" s="150">
        <v>268.75</v>
      </c>
      <c r="H88" s="130"/>
      <c r="I88" s="131"/>
      <c r="J88" s="130"/>
      <c r="K88" s="132"/>
      <c r="L88" s="19"/>
      <c r="M88" s="19"/>
      <c r="N88" s="19"/>
      <c r="O88" s="19"/>
      <c r="P88" s="19"/>
      <c r="Q88" s="19"/>
      <c r="R88" s="19"/>
      <c r="S88" s="19"/>
      <c r="T88" s="19"/>
      <c r="U88" s="19"/>
    </row>
    <row r="89" spans="1:21" s="4" customFormat="1" ht="10.199999999999999" x14ac:dyDescent="0.2">
      <c r="A89" s="128" t="s">
        <v>121</v>
      </c>
      <c r="B89" s="150">
        <v>0</v>
      </c>
      <c r="C89" s="130">
        <f t="shared" si="7"/>
        <v>-1</v>
      </c>
      <c r="D89" s="150">
        <v>3.1</v>
      </c>
      <c r="E89" s="150">
        <v>0</v>
      </c>
      <c r="F89" s="151">
        <f t="shared" si="6"/>
        <v>-1</v>
      </c>
      <c r="G89" s="150">
        <v>3.11</v>
      </c>
      <c r="H89" s="130"/>
      <c r="I89" s="131"/>
      <c r="J89" s="130"/>
      <c r="K89" s="132"/>
      <c r="L89" s="8"/>
      <c r="M89" s="8"/>
      <c r="N89" s="8"/>
      <c r="O89" s="8"/>
      <c r="P89" s="8"/>
      <c r="Q89" s="8"/>
      <c r="R89" s="8"/>
      <c r="S89" s="8"/>
      <c r="T89" s="8"/>
      <c r="U89" s="8"/>
    </row>
    <row r="90" spans="1:21" s="13" customFormat="1" ht="10.199999999999999" x14ac:dyDescent="0.2">
      <c r="A90" s="128" t="s">
        <v>122</v>
      </c>
      <c r="B90" s="150">
        <v>406.9</v>
      </c>
      <c r="C90" s="130">
        <f t="shared" si="7"/>
        <v>0.60165321787049786</v>
      </c>
      <c r="D90" s="150">
        <v>254.05</v>
      </c>
      <c r="E90" s="150">
        <v>433.27</v>
      </c>
      <c r="F90" s="151">
        <f t="shared" si="6"/>
        <v>0.53898341206976164</v>
      </c>
      <c r="G90" s="150">
        <v>281.52999999999997</v>
      </c>
      <c r="H90" s="130"/>
      <c r="I90" s="131"/>
      <c r="J90" s="130"/>
      <c r="K90" s="132"/>
      <c r="L90" s="19"/>
      <c r="M90" s="19"/>
      <c r="N90" s="19"/>
      <c r="O90" s="19"/>
      <c r="P90" s="19"/>
      <c r="Q90" s="19"/>
      <c r="R90" s="19"/>
      <c r="S90" s="19"/>
      <c r="T90" s="19"/>
      <c r="U90" s="19"/>
    </row>
    <row r="91" spans="1:21" s="13" customFormat="1" ht="10.199999999999999" x14ac:dyDescent="0.2">
      <c r="A91" s="128" t="s">
        <v>123</v>
      </c>
      <c r="B91" s="150">
        <v>35.380000000000003</v>
      </c>
      <c r="C91" s="130">
        <f t="shared" si="7"/>
        <v>-2.0487264673311079E-2</v>
      </c>
      <c r="D91" s="150">
        <v>36.119999999999997</v>
      </c>
      <c r="E91" s="150">
        <v>13.81</v>
      </c>
      <c r="F91" s="151">
        <f t="shared" si="6"/>
        <v>-0.62746155921230107</v>
      </c>
      <c r="G91" s="150">
        <v>37.07</v>
      </c>
      <c r="H91" s="130"/>
      <c r="I91" s="131"/>
      <c r="J91" s="130"/>
      <c r="K91" s="132"/>
      <c r="L91" s="19"/>
      <c r="M91" s="19"/>
      <c r="N91" s="19"/>
      <c r="O91" s="19"/>
      <c r="P91" s="19"/>
      <c r="Q91" s="19"/>
      <c r="R91" s="19"/>
      <c r="S91" s="19"/>
      <c r="T91" s="19"/>
      <c r="U91" s="19"/>
    </row>
    <row r="92" spans="1:21" s="13" customFormat="1" ht="10.199999999999999" x14ac:dyDescent="0.2">
      <c r="A92" s="128" t="s">
        <v>124</v>
      </c>
      <c r="B92" s="150">
        <v>2.84</v>
      </c>
      <c r="C92" s="130">
        <f t="shared" si="7"/>
        <v>-0.68756875687568764</v>
      </c>
      <c r="D92" s="150">
        <v>9.09</v>
      </c>
      <c r="E92" s="150">
        <v>2.19</v>
      </c>
      <c r="F92" s="151">
        <f t="shared" si="6"/>
        <v>-0.81795511221945139</v>
      </c>
      <c r="G92" s="150">
        <v>12.03</v>
      </c>
      <c r="H92" s="130"/>
      <c r="I92" s="131"/>
      <c r="J92" s="130"/>
      <c r="K92" s="132"/>
      <c r="L92" s="19"/>
      <c r="M92" s="19"/>
      <c r="N92" s="19"/>
      <c r="O92" s="19"/>
      <c r="P92" s="19"/>
      <c r="Q92" s="19"/>
      <c r="R92" s="19"/>
      <c r="S92" s="19"/>
      <c r="T92" s="19"/>
      <c r="U92" s="19"/>
    </row>
    <row r="93" spans="1:21" s="13" customFormat="1" ht="10.199999999999999" x14ac:dyDescent="0.2">
      <c r="A93" s="128" t="s">
        <v>125</v>
      </c>
      <c r="B93" s="150">
        <v>12.27</v>
      </c>
      <c r="C93" s="130">
        <f t="shared" si="7"/>
        <v>-0.7637658837119754</v>
      </c>
      <c r="D93" s="150">
        <v>51.94</v>
      </c>
      <c r="E93" s="150">
        <v>22.61</v>
      </c>
      <c r="F93" s="151">
        <f t="shared" si="6"/>
        <v>-0.59588918677390534</v>
      </c>
      <c r="G93" s="150">
        <v>55.95</v>
      </c>
      <c r="H93" s="137"/>
      <c r="I93" s="131"/>
      <c r="J93" s="137"/>
      <c r="K93" s="132"/>
      <c r="L93" s="19"/>
      <c r="M93" s="19"/>
      <c r="N93" s="19"/>
      <c r="O93" s="19"/>
      <c r="P93" s="19"/>
      <c r="Q93" s="19"/>
      <c r="R93" s="19"/>
      <c r="S93" s="19"/>
      <c r="T93" s="19"/>
      <c r="U93" s="19"/>
    </row>
    <row r="94" spans="1:21" s="13" customFormat="1" ht="10.199999999999999" x14ac:dyDescent="0.2">
      <c r="A94" s="128" t="s">
        <v>126</v>
      </c>
      <c r="B94" s="153">
        <v>0</v>
      </c>
      <c r="C94" s="130">
        <f t="shared" si="7"/>
        <v>-1</v>
      </c>
      <c r="D94" s="153">
        <v>3.7</v>
      </c>
      <c r="E94" s="153">
        <v>0</v>
      </c>
      <c r="F94" s="151"/>
      <c r="G94" s="153">
        <v>0</v>
      </c>
      <c r="H94" s="130"/>
      <c r="I94" s="139"/>
      <c r="J94" s="130"/>
      <c r="K94" s="138"/>
      <c r="L94" s="19"/>
      <c r="M94" s="19"/>
      <c r="N94" s="19"/>
      <c r="O94" s="19"/>
      <c r="P94" s="19"/>
      <c r="Q94" s="19"/>
      <c r="R94" s="19"/>
      <c r="S94" s="19"/>
      <c r="T94" s="19"/>
      <c r="U94" s="19"/>
    </row>
    <row r="95" spans="1:21" s="13" customFormat="1" ht="10.199999999999999" x14ac:dyDescent="0.2">
      <c r="A95" s="128" t="s">
        <v>127</v>
      </c>
      <c r="B95" s="153">
        <v>0</v>
      </c>
      <c r="C95" s="130">
        <f t="shared" si="7"/>
        <v>-1</v>
      </c>
      <c r="D95" s="153">
        <v>0.17</v>
      </c>
      <c r="E95" s="153">
        <v>0</v>
      </c>
      <c r="F95" s="151">
        <f t="shared" si="6"/>
        <v>-1</v>
      </c>
      <c r="G95" s="153">
        <v>0.31</v>
      </c>
      <c r="H95" s="130"/>
      <c r="I95" s="139"/>
      <c r="J95" s="130"/>
      <c r="K95" s="138"/>
      <c r="L95" s="19"/>
      <c r="M95" s="19"/>
      <c r="N95" s="19"/>
      <c r="O95" s="19"/>
      <c r="P95" s="19"/>
      <c r="Q95" s="19"/>
      <c r="R95" s="19"/>
      <c r="S95" s="19"/>
      <c r="T95" s="19"/>
      <c r="U95" s="19"/>
    </row>
    <row r="96" spans="1:21" s="13" customFormat="1" ht="10.199999999999999" x14ac:dyDescent="0.2">
      <c r="A96" s="136" t="s">
        <v>106</v>
      </c>
      <c r="B96" s="154">
        <f>B74</f>
        <v>3964</v>
      </c>
      <c r="C96" s="130">
        <f t="shared" si="7"/>
        <v>-4.4598268515126382E-2</v>
      </c>
      <c r="D96" s="154">
        <f>D74</f>
        <v>4149.04</v>
      </c>
      <c r="E96" s="154">
        <f>E74</f>
        <v>3738.29</v>
      </c>
      <c r="F96" s="151">
        <f t="shared" si="6"/>
        <v>-2.9746424770951796E-2</v>
      </c>
      <c r="G96" s="154">
        <f>G74</f>
        <v>3852.9</v>
      </c>
      <c r="H96" s="130"/>
      <c r="I96" s="141"/>
      <c r="J96" s="130"/>
      <c r="K96" s="138"/>
      <c r="L96" s="19"/>
      <c r="M96" s="19"/>
      <c r="N96" s="19"/>
      <c r="O96" s="19"/>
      <c r="P96" s="19"/>
      <c r="Q96" s="19"/>
      <c r="R96" s="19"/>
      <c r="S96" s="19"/>
      <c r="T96" s="19"/>
      <c r="U96" s="19"/>
    </row>
    <row r="97" spans="1:21" s="13" customFormat="1" ht="10.199999999999999" x14ac:dyDescent="0.2">
      <c r="A97" s="136" t="s">
        <v>107</v>
      </c>
      <c r="B97" s="154">
        <f>B75</f>
        <v>8.31</v>
      </c>
      <c r="C97" s="130">
        <f t="shared" si="7"/>
        <v>0.73486430062630492</v>
      </c>
      <c r="D97" s="154">
        <f>D75</f>
        <v>4.79</v>
      </c>
      <c r="E97" s="154">
        <f>E75</f>
        <v>4.07</v>
      </c>
      <c r="F97" s="151">
        <f t="shared" si="6"/>
        <v>-0.35804416403785488</v>
      </c>
      <c r="G97" s="154">
        <f>G75</f>
        <v>6.34</v>
      </c>
      <c r="H97" s="130"/>
      <c r="I97" s="141"/>
      <c r="J97" s="130"/>
      <c r="K97" s="138"/>
      <c r="L97" s="19"/>
      <c r="M97" s="19"/>
      <c r="N97" s="19"/>
      <c r="O97" s="19"/>
      <c r="P97" s="19"/>
      <c r="Q97" s="19"/>
      <c r="R97" s="19"/>
      <c r="S97" s="19"/>
      <c r="T97" s="19"/>
      <c r="U97" s="19"/>
    </row>
    <row r="98" spans="1:21" s="4" customFormat="1" ht="10.199999999999999" x14ac:dyDescent="0.2">
      <c r="A98" s="136" t="s">
        <v>128</v>
      </c>
      <c r="B98" s="152">
        <f>B76+B77+B78+B79+B80+B81+B82+B83+B84+B85</f>
        <v>886.59</v>
      </c>
      <c r="C98" s="130">
        <f t="shared" si="7"/>
        <v>0.33177612209337259</v>
      </c>
      <c r="D98" s="152">
        <f>D76+D77+D78+D79+D80+D81+D82+D83+D84+D85</f>
        <v>665.72</v>
      </c>
      <c r="E98" s="152">
        <f>E76+E77+E78+E79+E80+E81+E82+E83+E84+E85</f>
        <v>822.57999999999993</v>
      </c>
      <c r="F98" s="151">
        <f t="shared" si="6"/>
        <v>0.2951160374090751</v>
      </c>
      <c r="G98" s="152">
        <f>G76+G77+G78+G79+G80+G81+G82+G83+G84+G85</f>
        <v>635.14</v>
      </c>
      <c r="H98" s="130"/>
      <c r="I98" s="135"/>
      <c r="J98" s="130"/>
      <c r="K98" s="142"/>
      <c r="L98" s="8"/>
      <c r="M98" s="8"/>
      <c r="N98" s="8"/>
      <c r="O98" s="8"/>
      <c r="P98" s="8"/>
      <c r="Q98" s="8"/>
      <c r="R98" s="8"/>
      <c r="S98" s="8"/>
      <c r="T98" s="8"/>
      <c r="U98" s="8"/>
    </row>
    <row r="99" spans="1:21" s="4" customFormat="1" ht="10.199999999999999" x14ac:dyDescent="0.2">
      <c r="A99" s="136" t="s">
        <v>129</v>
      </c>
      <c r="B99" s="152">
        <f>B86+B87+B88+B89+B90+B91</f>
        <v>1053.77</v>
      </c>
      <c r="C99" s="130">
        <f t="shared" si="7"/>
        <v>0.29341368813825586</v>
      </c>
      <c r="D99" s="152">
        <f>D86+D87+D88+D89+D90+D91</f>
        <v>814.72000000000014</v>
      </c>
      <c r="E99" s="321">
        <f>E86+E87+E88+E89+E90+E91</f>
        <v>1092.6399999999999</v>
      </c>
      <c r="F99" s="151">
        <f t="shared" si="6"/>
        <v>0.22963346425235454</v>
      </c>
      <c r="G99" s="321">
        <f>G86+G87+G88+G89+G90+G91</f>
        <v>888.59000000000015</v>
      </c>
      <c r="H99" s="130"/>
      <c r="I99" s="135"/>
      <c r="J99" s="130"/>
      <c r="K99" s="142"/>
      <c r="L99" s="8"/>
      <c r="M99" s="8"/>
      <c r="N99" s="8"/>
      <c r="O99" s="8"/>
      <c r="P99" s="8"/>
      <c r="Q99" s="8"/>
      <c r="R99" s="8"/>
      <c r="S99" s="8"/>
      <c r="T99" s="8"/>
      <c r="U99" s="8"/>
    </row>
    <row r="100" spans="1:21" s="13" customFormat="1" ht="10.199999999999999" x14ac:dyDescent="0.2">
      <c r="A100" s="136" t="s">
        <v>130</v>
      </c>
      <c r="B100" s="152">
        <f>B92+B93+B94+B95</f>
        <v>15.11</v>
      </c>
      <c r="C100" s="130">
        <f t="shared" si="7"/>
        <v>-0.7671802773497689</v>
      </c>
      <c r="D100" s="152">
        <f>D92+D93+D94+D95</f>
        <v>64.900000000000006</v>
      </c>
      <c r="E100" s="322">
        <f>E92+E93+E94+E95</f>
        <v>24.8</v>
      </c>
      <c r="F100" s="323">
        <f t="shared" si="6"/>
        <v>-0.63684287597012745</v>
      </c>
      <c r="G100" s="322">
        <f>G92+G93+G94+G95</f>
        <v>68.290000000000006</v>
      </c>
      <c r="H100" s="130"/>
      <c r="I100" s="135"/>
      <c r="J100" s="130"/>
      <c r="K100" s="142"/>
      <c r="L100" s="19"/>
      <c r="M100" s="19"/>
      <c r="N100" s="19"/>
      <c r="O100" s="19"/>
      <c r="P100" s="19"/>
      <c r="Q100" s="19"/>
      <c r="R100" s="19"/>
      <c r="S100" s="19"/>
      <c r="T100" s="19"/>
      <c r="U100" s="19"/>
    </row>
    <row r="101" spans="1:21" s="121" customFormat="1" ht="10.199999999999999" customHeight="1" x14ac:dyDescent="0.2">
      <c r="A101" s="117" t="s">
        <v>135</v>
      </c>
      <c r="B101" s="118">
        <f>SUM(B96:B100)</f>
        <v>5927.78</v>
      </c>
      <c r="C101" s="119">
        <f t="shared" si="7"/>
        <v>4.0112858539050444E-2</v>
      </c>
      <c r="D101" s="118">
        <f>SUM(D96:D100)</f>
        <v>5699.17</v>
      </c>
      <c r="E101" s="118">
        <f>SUM(E96:E100)</f>
        <v>5682.38</v>
      </c>
      <c r="F101" s="324">
        <f t="shared" ref="F101" si="8">IF((+E101/G101)&lt;0,"n.m.",IF(E101&lt;0,(+E101/G101-1)*-1,(+E101/G101-1)))</f>
        <v>4.2397537450057365E-2</v>
      </c>
      <c r="G101" s="118">
        <f>SUM(G96:G100)</f>
        <v>5451.26</v>
      </c>
      <c r="H101" s="119">
        <f>(G101-I101)/I101</f>
        <v>0.1294390161026992</v>
      </c>
      <c r="I101" s="118">
        <v>4826.5200000000004</v>
      </c>
      <c r="J101" s="119">
        <f>(I101-K101)/K101</f>
        <v>-1.7406280919051813E-2</v>
      </c>
      <c r="K101" s="118">
        <v>4912.0200000000013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Width="0" orientation="landscape" r:id="rId1"/>
  <headerFooter alignWithMargins="0">
    <oddHeader>&amp;A</oddHeader>
  </headerFooter>
  <rowBreaks count="2" manualBreakCount="2">
    <brk id="42" max="10" man="1"/>
    <brk id="7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1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sqref="A1:A1048576"/>
    </sheetView>
  </sheetViews>
  <sheetFormatPr baseColWidth="10" defaultColWidth="20.6640625" defaultRowHeight="12" customHeight="1" outlineLevelRow="1" outlineLevelCol="1" x14ac:dyDescent="0.2"/>
  <cols>
    <col min="1" max="1" width="20.6640625" style="208" customWidth="1"/>
    <col min="2" max="4" width="10.88671875" style="116" customWidth="1"/>
    <col min="5" max="8" width="10.88671875" style="116" customWidth="1" outlineLevel="1"/>
    <col min="9" max="11" width="10.88671875" style="160" customWidth="1" outlineLevel="1"/>
    <col min="12" max="16384" width="20.6640625" style="208"/>
  </cols>
  <sheetData>
    <row r="1" spans="1:22" s="158" customFormat="1" ht="24.75" customHeight="1" x14ac:dyDescent="0.2">
      <c r="A1" s="207" t="s">
        <v>143</v>
      </c>
      <c r="B1" s="2" t="s">
        <v>151</v>
      </c>
      <c r="C1" s="2" t="s">
        <v>152</v>
      </c>
      <c r="D1" s="2" t="s">
        <v>153</v>
      </c>
      <c r="E1" s="2">
        <v>2014</v>
      </c>
      <c r="F1" s="2" t="s">
        <v>1</v>
      </c>
      <c r="G1" s="2">
        <v>2013</v>
      </c>
      <c r="H1" s="2" t="s">
        <v>2</v>
      </c>
      <c r="I1" s="2">
        <v>2012</v>
      </c>
      <c r="J1" s="2" t="s">
        <v>3</v>
      </c>
      <c r="K1" s="2">
        <v>2011</v>
      </c>
    </row>
    <row r="2" spans="1:22" ht="3" hidden="1" customHeight="1" outlineLevel="1" x14ac:dyDescent="0.2"/>
    <row r="3" spans="1:22" s="213" customFormat="1" ht="10.199999999999999" customHeight="1" collapsed="1" x14ac:dyDescent="0.2">
      <c r="A3" s="209" t="s">
        <v>4</v>
      </c>
      <c r="B3" s="210">
        <f>B71</f>
        <v>637.81999999999994</v>
      </c>
      <c r="C3" s="211">
        <f>IF((+B3/D3)&lt;0,"n.m.",IF(B3&lt;0,(+B3/D3-1)*-1,(+B3/D3-1)))</f>
        <v>2.0936709671223408E-2</v>
      </c>
      <c r="D3" s="210">
        <f>D71</f>
        <v>624.7399999999999</v>
      </c>
      <c r="E3" s="210">
        <f>E71</f>
        <v>4170.7999999999993</v>
      </c>
      <c r="F3" s="300">
        <f t="shared" ref="F3:F7" si="0">IF((+E3/G3)&lt;0,"n.m.",IF(E3&lt;0,(+E3/G3-1)*-1,(+E3/G3-1)))</f>
        <v>-9.1993660414163347E-2</v>
      </c>
      <c r="G3" s="210">
        <f>G71</f>
        <v>4593.3600000000006</v>
      </c>
      <c r="H3" s="212">
        <f>(G3-I3)/I3</f>
        <v>-3.414400282605845E-2</v>
      </c>
      <c r="I3" s="210">
        <v>4755.74</v>
      </c>
      <c r="J3" s="212">
        <v>-2.5776543202289393E-2</v>
      </c>
      <c r="K3" s="210">
        <v>4881.57</v>
      </c>
      <c r="L3" s="344"/>
    </row>
    <row r="4" spans="1:22" s="213" customFormat="1" ht="10.199999999999999" customHeight="1" x14ac:dyDescent="0.2">
      <c r="A4" s="209" t="s">
        <v>5</v>
      </c>
      <c r="B4" s="210">
        <f>B101</f>
        <v>4331.9999999999991</v>
      </c>
      <c r="C4" s="211">
        <f>IF((+B4/D4)&lt;0,"n.m.",IF(B4&lt;0,(+B4/D4-1)*-1,(+B4/D4-1)))</f>
        <v>-6.5481044279630862E-2</v>
      </c>
      <c r="D4" s="210">
        <f>D101</f>
        <v>4635.5399999999991</v>
      </c>
      <c r="E4" s="210">
        <f>E101</f>
        <v>4142.3099999999995</v>
      </c>
      <c r="F4" s="300">
        <f t="shared" si="0"/>
        <v>8.8511830307871575E-2</v>
      </c>
      <c r="G4" s="210">
        <f>G101</f>
        <v>3805.48</v>
      </c>
      <c r="H4" s="212">
        <f>(G4-I4)/I4</f>
        <v>-0.12034802548241839</v>
      </c>
      <c r="I4" s="210">
        <v>4326.12</v>
      </c>
      <c r="J4" s="212">
        <v>-6.8972864088012842E-2</v>
      </c>
      <c r="K4" s="210">
        <v>4646.6100000000015</v>
      </c>
    </row>
    <row r="5" spans="1:22" s="213" customFormat="1" ht="10.199999999999999" customHeight="1" x14ac:dyDescent="0.2">
      <c r="A5" s="209" t="s">
        <v>6</v>
      </c>
      <c r="B5" s="210">
        <v>592.05700000000002</v>
      </c>
      <c r="C5" s="211">
        <f>IF((+B5/D5)&lt;0,"n.m.",IF(B5&lt;0,(+B5/D5-1)*-1,(+B5/D5-1)))</f>
        <v>3.7326128815792448E-2</v>
      </c>
      <c r="D5" s="210">
        <v>570.75300000000004</v>
      </c>
      <c r="E5" s="210">
        <v>3996.9630000000002</v>
      </c>
      <c r="F5" s="300">
        <f t="shared" si="0"/>
        <v>-9.6170844964842628E-2</v>
      </c>
      <c r="G5" s="210">
        <v>4422.2550000000001</v>
      </c>
      <c r="H5" s="212">
        <f>(G5-I5)/I5</f>
        <v>-7.7241608119471783E-2</v>
      </c>
      <c r="I5" s="210">
        <v>4792.43</v>
      </c>
      <c r="J5" s="212">
        <v>-1.7294233683360138E-2</v>
      </c>
      <c r="K5" s="210">
        <v>4876.7700000000004</v>
      </c>
    </row>
    <row r="6" spans="1:22" s="213" customFormat="1" ht="10.199999999999999" customHeight="1" x14ac:dyDescent="0.2">
      <c r="A6" s="209" t="s">
        <v>137</v>
      </c>
      <c r="B6" s="210">
        <v>-57.491999999999997</v>
      </c>
      <c r="C6" s="211">
        <f>IF((+B6/D6)&lt;0,"n.m.",IF(B6&lt;0,(+B6/D6-1)*-1,(+B6/D6-1)))</f>
        <v>0.2324063071603093</v>
      </c>
      <c r="D6" s="210">
        <v>-74.899000000000001</v>
      </c>
      <c r="E6" s="210">
        <v>168.626</v>
      </c>
      <c r="F6" s="300">
        <f t="shared" si="0"/>
        <v>0.21985907953180828</v>
      </c>
      <c r="G6" s="210">
        <v>138.23400000000001</v>
      </c>
      <c r="H6" s="212">
        <f>(G6-I6)/I6</f>
        <v>-7.1538435705410103E-2</v>
      </c>
      <c r="I6" s="210">
        <v>148.88499999999999</v>
      </c>
      <c r="J6" s="212">
        <f>(I6/K6)-1</f>
        <v>6.2273022396312605E-2</v>
      </c>
      <c r="K6" s="210">
        <v>140.15700000000001</v>
      </c>
    </row>
    <row r="7" spans="1:22" s="213" customFormat="1" ht="10.199999999999999" customHeight="1" x14ac:dyDescent="0.2">
      <c r="A7" s="209" t="s">
        <v>148</v>
      </c>
      <c r="B7" s="210">
        <v>-57.491999999999997</v>
      </c>
      <c r="C7" s="211">
        <f>IF((+B7/D7)&lt;0,"n.m.",IF(B7&lt;0,(+B7/D7-1)*-1,(+B7/D7-1)))</f>
        <v>0.2324063071603093</v>
      </c>
      <c r="D7" s="210">
        <v>-74.899000000000001</v>
      </c>
      <c r="E7" s="210">
        <v>168.626</v>
      </c>
      <c r="F7" s="300">
        <f t="shared" si="0"/>
        <v>0.21985907953180828</v>
      </c>
      <c r="G7" s="210">
        <v>138.23400000000001</v>
      </c>
      <c r="H7" s="212">
        <f>(G7-I7)/I7</f>
        <v>-7.1538435705410103E-2</v>
      </c>
      <c r="I7" s="210">
        <v>148.88499999999999</v>
      </c>
      <c r="J7" s="212">
        <f>(I7/K7)-1</f>
        <v>6.2273022396312605E-2</v>
      </c>
      <c r="K7" s="210">
        <v>140.15700000000001</v>
      </c>
    </row>
    <row r="8" spans="1:22" ht="10.199999999999999" customHeight="1" x14ac:dyDescent="0.2">
      <c r="A8" s="214" t="s">
        <v>138</v>
      </c>
      <c r="B8" s="215">
        <f>B6/B5</f>
        <v>-9.7105515178437199E-2</v>
      </c>
      <c r="C8" s="212"/>
      <c r="D8" s="215">
        <f>D6/D5</f>
        <v>-0.13122839476971648</v>
      </c>
      <c r="E8" s="215">
        <f>E6/E5</f>
        <v>4.2188531642649678E-2</v>
      </c>
      <c r="F8" s="215"/>
      <c r="G8" s="215">
        <f>G6/G5</f>
        <v>3.1258713032152149E-2</v>
      </c>
      <c r="H8" s="215"/>
      <c r="I8" s="215">
        <f>I6/I5</f>
        <v>3.106670311303451E-2</v>
      </c>
      <c r="J8" s="215"/>
      <c r="K8" s="215">
        <f>K6/K5</f>
        <v>2.8739719117366617E-2</v>
      </c>
    </row>
    <row r="9" spans="1:22" ht="10.199999999999999" customHeight="1" x14ac:dyDescent="0.2">
      <c r="A9" s="214" t="s">
        <v>139</v>
      </c>
      <c r="B9" s="216">
        <f>B3/Group!B2</f>
        <v>0.25840038244326141</v>
      </c>
      <c r="C9" s="216"/>
      <c r="D9" s="216">
        <f>D3/Group!D2</f>
        <v>0.26655687064264805</v>
      </c>
      <c r="E9" s="216">
        <f>E3/Group!E185</f>
        <v>0.30744508329647641</v>
      </c>
      <c r="F9" s="216"/>
      <c r="G9" s="216">
        <f>G3/Group!G185</f>
        <v>0.33841717459646198</v>
      </c>
      <c r="H9" s="216"/>
      <c r="I9" s="216">
        <f>I3/Group!I2</f>
        <v>0.33866520444931841</v>
      </c>
      <c r="J9" s="216"/>
      <c r="K9" s="216">
        <f>K3/Group!K2</f>
        <v>0.34075255569477547</v>
      </c>
    </row>
    <row r="10" spans="1:22" ht="10.199999999999999" customHeight="1" x14ac:dyDescent="0.2">
      <c r="A10" s="214" t="s">
        <v>140</v>
      </c>
      <c r="B10" s="216">
        <f>B4/Group!B3</f>
        <v>0.28635604659433284</v>
      </c>
      <c r="C10" s="216"/>
      <c r="D10" s="216">
        <f>D4/Group!D3</f>
        <v>0.32009241894008233</v>
      </c>
      <c r="E10" s="216">
        <f>E4/Group!E215</f>
        <v>0.28759171420160728</v>
      </c>
      <c r="F10" s="216"/>
      <c r="G10" s="216">
        <f>G4/Group!G215</f>
        <v>0.28252193073629067</v>
      </c>
      <c r="H10" s="216"/>
      <c r="I10" s="216">
        <f>I4/Group!I3</f>
        <v>0.32767033309954208</v>
      </c>
      <c r="J10" s="216"/>
      <c r="K10" s="216">
        <f>K4/Group!K3</f>
        <v>0.34795641755279327</v>
      </c>
    </row>
    <row r="11" spans="1:22" ht="10.199999999999999" customHeight="1" x14ac:dyDescent="0.2">
      <c r="A11" s="214"/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22" s="213" customFormat="1" ht="10.199999999999999" customHeight="1" x14ac:dyDescent="0.2">
      <c r="A12" s="218" t="s">
        <v>105</v>
      </c>
      <c r="B12" s="219"/>
      <c r="C12" s="219"/>
      <c r="D12" s="219"/>
      <c r="E12" s="219"/>
      <c r="F12" s="219"/>
      <c r="G12" s="219"/>
      <c r="H12" s="219"/>
      <c r="I12" s="219"/>
      <c r="J12" s="219"/>
      <c r="K12" s="219"/>
    </row>
    <row r="13" spans="1:22" s="4" customFormat="1" ht="10.199999999999999" x14ac:dyDescent="0.2">
      <c r="A13" s="220" t="s">
        <v>106</v>
      </c>
      <c r="B13" s="221">
        <v>625</v>
      </c>
      <c r="C13" s="222">
        <f t="shared" ref="C13:C74" si="1">IF((+B13/D13)&lt;0,"n.m.",IF(B13&lt;0,(+B13/D13-1)*-1,(+B13/D13-1)))</f>
        <v>-0.61982968369829683</v>
      </c>
      <c r="D13" s="221">
        <v>1644</v>
      </c>
      <c r="E13" s="221">
        <v>657</v>
      </c>
      <c r="F13" s="240">
        <f>IF((+E13/G13)&lt;0,"n.m.",IF(E13&lt;0,(+E13/G13-1)*-1,(+E13/G13-1)))</f>
        <v>-0.61913043478260876</v>
      </c>
      <c r="G13" s="221">
        <v>1725</v>
      </c>
      <c r="H13" s="222"/>
      <c r="I13" s="223"/>
      <c r="J13" s="222"/>
      <c r="K13" s="224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4" customFormat="1" ht="10.199999999999999" x14ac:dyDescent="0.2">
      <c r="A14" s="220" t="s">
        <v>107</v>
      </c>
      <c r="B14" s="221">
        <v>5461</v>
      </c>
      <c r="C14" s="222">
        <f t="shared" si="1"/>
        <v>-6.1038514442916081E-2</v>
      </c>
      <c r="D14" s="221">
        <v>5816</v>
      </c>
      <c r="E14" s="221">
        <v>7146</v>
      </c>
      <c r="F14" s="240">
        <f t="shared" ref="F14:F39" si="2">IF((+E14/G14)&lt;0,"n.m.",IF(E14&lt;0,(+E14/G14-1)*-1,(+E14/G14-1)))</f>
        <v>-2.6165167620605057E-2</v>
      </c>
      <c r="G14" s="221">
        <v>7338</v>
      </c>
      <c r="H14" s="222"/>
      <c r="I14" s="223"/>
      <c r="J14" s="222"/>
      <c r="K14" s="224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s="4" customFormat="1" ht="10.199999999999999" x14ac:dyDescent="0.2">
      <c r="A15" s="220" t="s">
        <v>108</v>
      </c>
      <c r="B15" s="221">
        <v>41</v>
      </c>
      <c r="C15" s="222">
        <f t="shared" si="1"/>
        <v>-0.81278538812785395</v>
      </c>
      <c r="D15" s="221">
        <v>219</v>
      </c>
      <c r="E15" s="221">
        <v>61</v>
      </c>
      <c r="F15" s="240">
        <f t="shared" si="2"/>
        <v>-0.73706896551724133</v>
      </c>
      <c r="G15" s="221">
        <v>232</v>
      </c>
      <c r="H15" s="222"/>
      <c r="I15" s="223"/>
      <c r="J15" s="222"/>
      <c r="K15" s="224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s="4" customFormat="1" ht="10.199999999999999" x14ac:dyDescent="0.2">
      <c r="A16" s="220" t="s">
        <v>109</v>
      </c>
      <c r="B16" s="221">
        <v>2248</v>
      </c>
      <c r="C16" s="222">
        <f t="shared" si="1"/>
        <v>-2.8102031993082588E-2</v>
      </c>
      <c r="D16" s="221">
        <v>2313</v>
      </c>
      <c r="E16" s="221">
        <v>2561</v>
      </c>
      <c r="F16" s="240">
        <f t="shared" si="2"/>
        <v>-6.906579425663395E-2</v>
      </c>
      <c r="G16" s="221">
        <v>2751</v>
      </c>
      <c r="H16" s="222"/>
      <c r="I16" s="223"/>
      <c r="J16" s="222"/>
      <c r="K16" s="224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13" customFormat="1" ht="10.199999999999999" x14ac:dyDescent="0.2">
      <c r="A17" s="220" t="s">
        <v>110</v>
      </c>
      <c r="B17" s="221">
        <v>1694</v>
      </c>
      <c r="C17" s="222">
        <f t="shared" si="1"/>
        <v>2.4183796856106499E-2</v>
      </c>
      <c r="D17" s="221">
        <v>1654</v>
      </c>
      <c r="E17" s="221">
        <v>1692</v>
      </c>
      <c r="F17" s="240">
        <f t="shared" si="2"/>
        <v>6.1480552070263483E-2</v>
      </c>
      <c r="G17" s="221">
        <v>1594</v>
      </c>
      <c r="H17" s="222"/>
      <c r="I17" s="223"/>
      <c r="J17" s="222"/>
      <c r="K17" s="224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13" customFormat="1" ht="10.199999999999999" x14ac:dyDescent="0.2">
      <c r="A18" s="220" t="s">
        <v>111</v>
      </c>
      <c r="B18" s="221">
        <v>995</v>
      </c>
      <c r="C18" s="222">
        <f t="shared" si="1"/>
        <v>-0.29482636428065201</v>
      </c>
      <c r="D18" s="221">
        <v>1411</v>
      </c>
      <c r="E18" s="221">
        <v>1293</v>
      </c>
      <c r="F18" s="240">
        <f t="shared" si="2"/>
        <v>-0.31514830508474578</v>
      </c>
      <c r="G18" s="221">
        <v>1888</v>
      </c>
      <c r="H18" s="222"/>
      <c r="I18" s="223"/>
      <c r="J18" s="222"/>
      <c r="K18" s="224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s="13" customFormat="1" ht="10.199999999999999" x14ac:dyDescent="0.2">
      <c r="A19" s="220" t="s">
        <v>112</v>
      </c>
      <c r="B19" s="221">
        <v>1223</v>
      </c>
      <c r="C19" s="222">
        <f t="shared" si="1"/>
        <v>-2.5498007968127512E-2</v>
      </c>
      <c r="D19" s="221">
        <v>1255</v>
      </c>
      <c r="E19" s="221">
        <v>1259</v>
      </c>
      <c r="F19" s="240">
        <f t="shared" si="2"/>
        <v>-2.2515527950310532E-2</v>
      </c>
      <c r="G19" s="221">
        <v>1288</v>
      </c>
      <c r="H19" s="222"/>
      <c r="I19" s="223"/>
      <c r="J19" s="222"/>
      <c r="K19" s="224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s="13" customFormat="1" ht="10.199999999999999" x14ac:dyDescent="0.2">
      <c r="A20" s="220" t="s">
        <v>113</v>
      </c>
      <c r="B20" s="221">
        <v>792</v>
      </c>
      <c r="C20" s="222">
        <f t="shared" si="1"/>
        <v>-0.10710259301014657</v>
      </c>
      <c r="D20" s="221">
        <v>887</v>
      </c>
      <c r="E20" s="221">
        <v>814</v>
      </c>
      <c r="F20" s="240">
        <f t="shared" si="2"/>
        <v>-0.1900497512437811</v>
      </c>
      <c r="G20" s="221">
        <v>1005</v>
      </c>
      <c r="H20" s="222"/>
      <c r="I20" s="223"/>
      <c r="J20" s="222"/>
      <c r="K20" s="224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s="13" customFormat="1" ht="10.199999999999999" x14ac:dyDescent="0.2">
      <c r="A21" s="220" t="s">
        <v>114</v>
      </c>
      <c r="B21" s="221">
        <v>480</v>
      </c>
      <c r="C21" s="222">
        <f t="shared" si="1"/>
        <v>-0.13824057450628369</v>
      </c>
      <c r="D21" s="221">
        <v>557</v>
      </c>
      <c r="E21" s="221">
        <v>529</v>
      </c>
      <c r="F21" s="240">
        <f t="shared" si="2"/>
        <v>-0.10490693739424706</v>
      </c>
      <c r="G21" s="221">
        <v>591</v>
      </c>
      <c r="H21" s="222"/>
      <c r="I21" s="223"/>
      <c r="J21" s="222"/>
      <c r="K21" s="224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s="13" customFormat="1" ht="10.199999999999999" x14ac:dyDescent="0.2">
      <c r="A22" s="220" t="s">
        <v>115</v>
      </c>
      <c r="B22" s="221">
        <v>176</v>
      </c>
      <c r="C22" s="222">
        <f t="shared" si="1"/>
        <v>0.30370370370370381</v>
      </c>
      <c r="D22" s="221">
        <v>135</v>
      </c>
      <c r="E22" s="221">
        <v>141</v>
      </c>
      <c r="F22" s="240">
        <f t="shared" si="2"/>
        <v>7.1428571428571175E-3</v>
      </c>
      <c r="G22" s="221">
        <v>140</v>
      </c>
      <c r="H22" s="222"/>
      <c r="I22" s="223"/>
      <c r="J22" s="222"/>
      <c r="K22" s="224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s="13" customFormat="1" ht="10.199999999999999" x14ac:dyDescent="0.2">
      <c r="A23" s="220" t="s">
        <v>116</v>
      </c>
      <c r="B23" s="221">
        <v>538</v>
      </c>
      <c r="C23" s="222">
        <f t="shared" si="1"/>
        <v>3.0651340996168619E-2</v>
      </c>
      <c r="D23" s="221">
        <v>522</v>
      </c>
      <c r="E23" s="221">
        <v>528</v>
      </c>
      <c r="F23" s="240">
        <f t="shared" si="2"/>
        <v>2.9239766081871288E-2</v>
      </c>
      <c r="G23" s="221">
        <v>513</v>
      </c>
      <c r="H23" s="222"/>
      <c r="I23" s="223"/>
      <c r="J23" s="222"/>
      <c r="K23" s="224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13" customFormat="1" ht="10.199999999999999" x14ac:dyDescent="0.2">
      <c r="A24" s="220" t="s">
        <v>117</v>
      </c>
      <c r="B24" s="221">
        <v>242</v>
      </c>
      <c r="C24" s="222">
        <f t="shared" si="1"/>
        <v>0.48466257668711665</v>
      </c>
      <c r="D24" s="221">
        <v>163</v>
      </c>
      <c r="E24" s="221">
        <v>219</v>
      </c>
      <c r="F24" s="240">
        <f t="shared" si="2"/>
        <v>0.55319148936170204</v>
      </c>
      <c r="G24" s="221">
        <v>141</v>
      </c>
      <c r="H24" s="222"/>
      <c r="I24" s="223"/>
      <c r="J24" s="222"/>
      <c r="K24" s="224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13" customFormat="1" ht="10.199999999999999" x14ac:dyDescent="0.2">
      <c r="A25" s="220" t="s">
        <v>118</v>
      </c>
      <c r="B25" s="221">
        <v>1031</v>
      </c>
      <c r="C25" s="222">
        <f t="shared" si="1"/>
        <v>-8.1923419412288534E-2</v>
      </c>
      <c r="D25" s="221">
        <v>1123</v>
      </c>
      <c r="E25" s="221">
        <v>1131</v>
      </c>
      <c r="F25" s="240">
        <f t="shared" si="2"/>
        <v>-0.13992395437262362</v>
      </c>
      <c r="G25" s="221">
        <v>1315</v>
      </c>
      <c r="H25" s="222"/>
      <c r="I25" s="223"/>
      <c r="J25" s="222"/>
      <c r="K25" s="224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13" customFormat="1" ht="10.199999999999999" x14ac:dyDescent="0.2">
      <c r="A26" s="220" t="s">
        <v>119</v>
      </c>
      <c r="B26" s="225">
        <v>1</v>
      </c>
      <c r="C26" s="222">
        <f t="shared" si="1"/>
        <v>-0.85714285714285721</v>
      </c>
      <c r="D26" s="225">
        <v>7</v>
      </c>
      <c r="E26" s="225">
        <v>5</v>
      </c>
      <c r="F26" s="240">
        <f t="shared" si="2"/>
        <v>-0.5</v>
      </c>
      <c r="G26" s="225">
        <v>10</v>
      </c>
      <c r="H26" s="222"/>
      <c r="I26" s="226"/>
      <c r="J26" s="222"/>
      <c r="K26" s="227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s="13" customFormat="1" ht="10.199999999999999" x14ac:dyDescent="0.2">
      <c r="A27" s="220" t="s">
        <v>120</v>
      </c>
      <c r="B27" s="221">
        <v>0</v>
      </c>
      <c r="C27" s="222">
        <f t="shared" si="1"/>
        <v>-1</v>
      </c>
      <c r="D27" s="221">
        <v>3</v>
      </c>
      <c r="E27" s="221">
        <v>4</v>
      </c>
      <c r="F27" s="240">
        <f t="shared" si="2"/>
        <v>0.33333333333333326</v>
      </c>
      <c r="G27" s="221">
        <v>3</v>
      </c>
      <c r="H27" s="222"/>
      <c r="I27" s="223"/>
      <c r="J27" s="222"/>
      <c r="K27" s="224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s="4" customFormat="1" ht="10.199999999999999" x14ac:dyDescent="0.2">
      <c r="A28" s="220" t="s">
        <v>121</v>
      </c>
      <c r="B28" s="221">
        <v>30</v>
      </c>
      <c r="C28" s="222">
        <f t="shared" si="1"/>
        <v>-3.2258064516129004E-2</v>
      </c>
      <c r="D28" s="221">
        <v>31</v>
      </c>
      <c r="E28" s="221">
        <v>32</v>
      </c>
      <c r="F28" s="240">
        <f t="shared" si="2"/>
        <v>-5.8823529411764719E-2</v>
      </c>
      <c r="G28" s="221">
        <v>34</v>
      </c>
      <c r="H28" s="222"/>
      <c r="I28" s="223"/>
      <c r="J28" s="222"/>
      <c r="K28" s="224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s="13" customFormat="1" ht="10.199999999999999" x14ac:dyDescent="0.2">
      <c r="A29" s="220" t="s">
        <v>122</v>
      </c>
      <c r="B29" s="221">
        <v>1</v>
      </c>
      <c r="C29" s="222"/>
      <c r="D29" s="221">
        <v>0</v>
      </c>
      <c r="E29" s="221">
        <v>4</v>
      </c>
      <c r="F29" s="240">
        <f t="shared" si="2"/>
        <v>1</v>
      </c>
      <c r="G29" s="221">
        <v>2</v>
      </c>
      <c r="H29" s="222"/>
      <c r="I29" s="223"/>
      <c r="J29" s="222"/>
      <c r="K29" s="224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s="13" customFormat="1" ht="10.199999999999999" x14ac:dyDescent="0.2">
      <c r="A30" s="220" t="s">
        <v>123</v>
      </c>
      <c r="B30" s="221">
        <v>606</v>
      </c>
      <c r="C30" s="222">
        <f t="shared" si="1"/>
        <v>0.23673469387755097</v>
      </c>
      <c r="D30" s="221">
        <v>490</v>
      </c>
      <c r="E30" s="221">
        <v>561</v>
      </c>
      <c r="F30" s="240">
        <f t="shared" si="2"/>
        <v>0.30465116279069759</v>
      </c>
      <c r="G30" s="221">
        <v>430</v>
      </c>
      <c r="H30" s="222"/>
      <c r="I30" s="223"/>
      <c r="J30" s="222"/>
      <c r="K30" s="224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s="13" customFormat="1" ht="10.199999999999999" x14ac:dyDescent="0.2">
      <c r="A31" s="220" t="s">
        <v>124</v>
      </c>
      <c r="B31" s="221">
        <v>52</v>
      </c>
      <c r="C31" s="222">
        <f t="shared" si="1"/>
        <v>8.3333333333333259E-2</v>
      </c>
      <c r="D31" s="221">
        <v>48</v>
      </c>
      <c r="E31" s="221">
        <v>51</v>
      </c>
      <c r="F31" s="240">
        <f t="shared" si="2"/>
        <v>8.5106382978723305E-2</v>
      </c>
      <c r="G31" s="221">
        <v>47</v>
      </c>
      <c r="H31" s="222"/>
      <c r="I31" s="223"/>
      <c r="J31" s="222"/>
      <c r="K31" s="224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s="13" customFormat="1" ht="10.199999999999999" x14ac:dyDescent="0.2">
      <c r="A32" s="220" t="s">
        <v>125</v>
      </c>
      <c r="B32" s="221">
        <v>2</v>
      </c>
      <c r="C32" s="222">
        <f t="shared" si="1"/>
        <v>0</v>
      </c>
      <c r="D32" s="221">
        <v>2</v>
      </c>
      <c r="E32" s="221">
        <v>2</v>
      </c>
      <c r="F32" s="240">
        <f t="shared" si="2"/>
        <v>-0.6</v>
      </c>
      <c r="G32" s="221">
        <v>5</v>
      </c>
      <c r="H32" s="228"/>
      <c r="I32" s="223"/>
      <c r="J32" s="228"/>
      <c r="K32" s="224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13" customFormat="1" ht="10.199999999999999" x14ac:dyDescent="0.2">
      <c r="A33" s="220" t="s">
        <v>126</v>
      </c>
      <c r="B33" s="229">
        <v>69</v>
      </c>
      <c r="C33" s="222">
        <f t="shared" si="1"/>
        <v>1.875</v>
      </c>
      <c r="D33" s="229">
        <v>24</v>
      </c>
      <c r="E33" s="229">
        <v>65</v>
      </c>
      <c r="F33" s="240">
        <f t="shared" si="2"/>
        <v>3.0625</v>
      </c>
      <c r="G33" s="229">
        <v>16</v>
      </c>
      <c r="H33" s="222"/>
      <c r="I33" s="230"/>
      <c r="J33" s="222"/>
      <c r="K33" s="22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13" customFormat="1" ht="10.199999999999999" x14ac:dyDescent="0.2">
      <c r="A34" s="220" t="s">
        <v>127</v>
      </c>
      <c r="B34" s="229">
        <v>6</v>
      </c>
      <c r="C34" s="222">
        <f t="shared" si="1"/>
        <v>-0.68421052631578949</v>
      </c>
      <c r="D34" s="229">
        <v>19</v>
      </c>
      <c r="E34" s="229">
        <v>14</v>
      </c>
      <c r="F34" s="240">
        <f t="shared" si="2"/>
        <v>-0.33333333333333337</v>
      </c>
      <c r="G34" s="229">
        <v>21</v>
      </c>
      <c r="H34" s="222"/>
      <c r="I34" s="230"/>
      <c r="J34" s="222"/>
      <c r="K34" s="22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13" customFormat="1" ht="10.199999999999999" x14ac:dyDescent="0.2">
      <c r="A35" s="227" t="s">
        <v>106</v>
      </c>
      <c r="B35" s="231">
        <f>B13</f>
        <v>625</v>
      </c>
      <c r="C35" s="222">
        <f t="shared" si="1"/>
        <v>-0.61982968369829683</v>
      </c>
      <c r="D35" s="231">
        <f>D13</f>
        <v>1644</v>
      </c>
      <c r="E35" s="231">
        <f>E13</f>
        <v>657</v>
      </c>
      <c r="F35" s="240">
        <f t="shared" si="2"/>
        <v>-0.61913043478260876</v>
      </c>
      <c r="G35" s="231">
        <f>G13</f>
        <v>1725</v>
      </c>
      <c r="H35" s="222"/>
      <c r="I35" s="232"/>
      <c r="J35" s="222"/>
      <c r="K35" s="22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s="13" customFormat="1" ht="10.199999999999999" x14ac:dyDescent="0.2">
      <c r="A36" s="227" t="s">
        <v>107</v>
      </c>
      <c r="B36" s="231">
        <f>B14</f>
        <v>5461</v>
      </c>
      <c r="C36" s="222">
        <f t="shared" si="1"/>
        <v>-6.1038514442916081E-2</v>
      </c>
      <c r="D36" s="231">
        <f>D14</f>
        <v>5816</v>
      </c>
      <c r="E36" s="231">
        <f>E14</f>
        <v>7146</v>
      </c>
      <c r="F36" s="240">
        <f t="shared" si="2"/>
        <v>-2.6165167620605057E-2</v>
      </c>
      <c r="G36" s="231">
        <f>G14</f>
        <v>7338</v>
      </c>
      <c r="H36" s="222"/>
      <c r="I36" s="232"/>
      <c r="J36" s="222"/>
      <c r="K36" s="22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4" customFormat="1" ht="10.199999999999999" x14ac:dyDescent="0.2">
      <c r="A37" s="227" t="s">
        <v>128</v>
      </c>
      <c r="B37" s="225">
        <f>B15+B16+B17+B18+B19+B20+B21+B22+B23+B24</f>
        <v>8429</v>
      </c>
      <c r="C37" s="222">
        <f t="shared" si="1"/>
        <v>-7.5362000877577939E-2</v>
      </c>
      <c r="D37" s="225">
        <f>D15+D16+D17+D18+D19+D20+D21+D22+D23+D24</f>
        <v>9116</v>
      </c>
      <c r="E37" s="225">
        <f>E15+E16+E17+E18+E19+E20+E21+E22+E23+E24</f>
        <v>9097</v>
      </c>
      <c r="F37" s="240">
        <f t="shared" si="2"/>
        <v>-0.10312530809425224</v>
      </c>
      <c r="G37" s="225">
        <f>G15+G16+G17+G18+G19+G20+G21+G22+G23+G24</f>
        <v>10143</v>
      </c>
      <c r="H37" s="222"/>
      <c r="I37" s="226"/>
      <c r="J37" s="222"/>
      <c r="K37" s="233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4" customFormat="1" ht="10.199999999999999" x14ac:dyDescent="0.2">
      <c r="A38" s="227" t="s">
        <v>129</v>
      </c>
      <c r="B38" s="225">
        <f>B25+B26+B27+B28+B29+B30</f>
        <v>1669</v>
      </c>
      <c r="C38" s="222">
        <f t="shared" si="1"/>
        <v>9.0689238210399647E-3</v>
      </c>
      <c r="D38" s="225">
        <f>D25+D26+D27+D28+D29+D30</f>
        <v>1654</v>
      </c>
      <c r="E38" s="225">
        <f>E25+E26+E27+E28+E29+E30</f>
        <v>1737</v>
      </c>
      <c r="F38" s="240">
        <f t="shared" si="2"/>
        <v>-3.1772575250836099E-2</v>
      </c>
      <c r="G38" s="225">
        <f>G25+G26+G27+G28+G29+G30</f>
        <v>1794</v>
      </c>
      <c r="H38" s="222"/>
      <c r="I38" s="226"/>
      <c r="J38" s="222"/>
      <c r="K38" s="233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13" customFormat="1" ht="10.199999999999999" x14ac:dyDescent="0.2">
      <c r="A39" s="227" t="s">
        <v>130</v>
      </c>
      <c r="B39" s="225">
        <f>B31+B32+B33+B34</f>
        <v>129</v>
      </c>
      <c r="C39" s="222">
        <f t="shared" si="1"/>
        <v>0.38709677419354849</v>
      </c>
      <c r="D39" s="225">
        <f>D31+D32+D33+D34</f>
        <v>93</v>
      </c>
      <c r="E39" s="225">
        <f>E31+E32+E33+E34</f>
        <v>132</v>
      </c>
      <c r="F39" s="240">
        <f t="shared" si="2"/>
        <v>0.48314606741573041</v>
      </c>
      <c r="G39" s="225">
        <f>G31+G32+G33+G34</f>
        <v>89</v>
      </c>
      <c r="H39" s="222"/>
      <c r="I39" s="226"/>
      <c r="J39" s="222"/>
      <c r="K39" s="233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s="4" customFormat="1" ht="10.199999999999999" x14ac:dyDescent="0.2">
      <c r="A40" s="218" t="s">
        <v>131</v>
      </c>
      <c r="B40" s="234">
        <f>SUM(B35:B39)</f>
        <v>16313</v>
      </c>
      <c r="C40" s="211">
        <f t="shared" si="1"/>
        <v>-0.10969819352726085</v>
      </c>
      <c r="D40" s="234">
        <f>SUM(D35:D39)</f>
        <v>18323</v>
      </c>
      <c r="E40" s="234">
        <f>SUM(E35:E39)</f>
        <v>18769</v>
      </c>
      <c r="F40" s="300">
        <f t="shared" ref="F40" si="3">IF((+E40/G40)&lt;0,"n.m.",IF(E40&lt;0,(+E40/G40-1)*-1,(+E40/G40-1)))</f>
        <v>-0.11000995779790412</v>
      </c>
      <c r="G40" s="234">
        <f>SUM(G35:G39)</f>
        <v>21089</v>
      </c>
      <c r="H40" s="211">
        <f>(G40-I40)/I40</f>
        <v>-7.0928234723996647E-2</v>
      </c>
      <c r="I40" s="235">
        <v>22699</v>
      </c>
      <c r="J40" s="211">
        <f>(I40-K40)/K40</f>
        <v>-2.1468293313790576E-2</v>
      </c>
      <c r="K40" s="235">
        <v>23197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149" customFormat="1" ht="10.199999999999999" x14ac:dyDescent="0.2">
      <c r="A41" s="236" t="s">
        <v>141</v>
      </c>
      <c r="B41" s="237">
        <f>B40/Group!B152</f>
        <v>0.22919242441272339</v>
      </c>
      <c r="C41" s="222"/>
      <c r="D41" s="237">
        <f>D40/Group!D152</f>
        <v>0.26426768587293575</v>
      </c>
      <c r="E41" s="237">
        <f>E40/Group!E152</f>
        <v>0.25744108852494996</v>
      </c>
      <c r="F41" s="238"/>
      <c r="G41" s="237">
        <f>G40/Group!G152</f>
        <v>0.28849521203830369</v>
      </c>
      <c r="H41" s="238"/>
      <c r="I41" s="238">
        <f>I40/Group!I152</f>
        <v>0.30670179705445211</v>
      </c>
      <c r="J41" s="238"/>
      <c r="K41" s="238">
        <f>K40/Group!K152</f>
        <v>0.30178492441391513</v>
      </c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</row>
    <row r="42" spans="1:22" ht="12" customHeight="1" x14ac:dyDescent="0.2">
      <c r="A42" s="214"/>
      <c r="B42" s="217"/>
      <c r="C42" s="222"/>
      <c r="D42" s="217"/>
      <c r="E42" s="217"/>
      <c r="F42" s="216"/>
      <c r="G42" s="217"/>
      <c r="H42" s="216"/>
      <c r="I42" s="217"/>
      <c r="J42" s="212"/>
      <c r="K42" s="217"/>
    </row>
    <row r="43" spans="1:22" s="213" customFormat="1" ht="12" customHeight="1" x14ac:dyDescent="0.2">
      <c r="A43" s="218" t="s">
        <v>4</v>
      </c>
      <c r="B43" s="219"/>
      <c r="C43" s="222"/>
      <c r="D43" s="219"/>
      <c r="E43" s="219"/>
      <c r="F43" s="216"/>
      <c r="G43" s="219"/>
      <c r="H43" s="216"/>
      <c r="I43" s="219"/>
      <c r="J43" s="212"/>
      <c r="K43" s="219"/>
    </row>
    <row r="44" spans="1:22" s="4" customFormat="1" ht="10.199999999999999" x14ac:dyDescent="0.2">
      <c r="A44" s="220" t="s">
        <v>106</v>
      </c>
      <c r="B44" s="239">
        <v>21.37</v>
      </c>
      <c r="C44" s="222">
        <f t="shared" si="1"/>
        <v>-0.46601699150424791</v>
      </c>
      <c r="D44" s="239">
        <v>40.020000000000003</v>
      </c>
      <c r="E44" s="239">
        <v>131.92999999999998</v>
      </c>
      <c r="F44" s="240">
        <f t="shared" ref="F44:F70" si="4">IF((+E44/G44)&lt;0,"n.m.",IF(E44&lt;0,(+E44/G44-1)*-1,(+E44/G44-1)))</f>
        <v>-0.60772478591817325</v>
      </c>
      <c r="G44" s="239">
        <v>336.32</v>
      </c>
      <c r="H44" s="222"/>
      <c r="I44" s="223"/>
      <c r="J44" s="222"/>
      <c r="K44" s="224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4" customFormat="1" ht="10.199999999999999" x14ac:dyDescent="0.2">
      <c r="A45" s="220" t="s">
        <v>107</v>
      </c>
      <c r="B45" s="239">
        <v>240.87</v>
      </c>
      <c r="C45" s="222">
        <f t="shared" si="1"/>
        <v>-7.2256672957670465E-2</v>
      </c>
      <c r="D45" s="239">
        <v>259.63</v>
      </c>
      <c r="E45" s="239">
        <v>1680.94</v>
      </c>
      <c r="F45" s="240">
        <f t="shared" si="4"/>
        <v>3.1061767772802673E-2</v>
      </c>
      <c r="G45" s="239">
        <v>1630.3</v>
      </c>
      <c r="H45" s="222"/>
      <c r="I45" s="223"/>
      <c r="J45" s="222"/>
      <c r="K45" s="224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4" customFormat="1" ht="10.199999999999999" x14ac:dyDescent="0.2">
      <c r="A46" s="220" t="s">
        <v>108</v>
      </c>
      <c r="B46" s="239">
        <v>4.5599999999999996</v>
      </c>
      <c r="C46" s="222">
        <f t="shared" si="1"/>
        <v>8.8495575221239076E-3</v>
      </c>
      <c r="D46" s="239">
        <v>4.5199999999999996</v>
      </c>
      <c r="E46" s="239">
        <v>31.1</v>
      </c>
      <c r="F46" s="240">
        <f t="shared" si="4"/>
        <v>-0.38537549407114624</v>
      </c>
      <c r="G46" s="239">
        <v>50.6</v>
      </c>
      <c r="H46" s="222"/>
      <c r="I46" s="223"/>
      <c r="J46" s="222"/>
      <c r="K46" s="224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4" customFormat="1" ht="10.199999999999999" x14ac:dyDescent="0.2">
      <c r="A47" s="220" t="s">
        <v>109</v>
      </c>
      <c r="B47" s="239">
        <v>48.77</v>
      </c>
      <c r="C47" s="222">
        <f t="shared" si="1"/>
        <v>-6.7209775967412844E-3</v>
      </c>
      <c r="D47" s="239">
        <v>49.1</v>
      </c>
      <c r="E47" s="239">
        <v>505.09</v>
      </c>
      <c r="F47" s="240">
        <f t="shared" si="4"/>
        <v>-7.4163688021262941E-2</v>
      </c>
      <c r="G47" s="239">
        <v>545.54999999999995</v>
      </c>
      <c r="H47" s="222"/>
      <c r="I47" s="223"/>
      <c r="J47" s="222"/>
      <c r="K47" s="224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13" customFormat="1" ht="10.199999999999999" x14ac:dyDescent="0.2">
      <c r="A48" s="220" t="s">
        <v>110</v>
      </c>
      <c r="B48" s="239">
        <v>64.08</v>
      </c>
      <c r="C48" s="222">
        <f>IF((+B48/D48)&lt;0,"n.m.",IF(B48&lt;0,(+B48/D48-1)*-1,(+B48/D48-1)))</f>
        <v>0.24863600935307861</v>
      </c>
      <c r="D48" s="239">
        <v>51.32</v>
      </c>
      <c r="E48" s="239">
        <v>431.18</v>
      </c>
      <c r="F48" s="240">
        <f t="shared" si="4"/>
        <v>7.1254658385093261E-2</v>
      </c>
      <c r="G48" s="239">
        <v>402.5</v>
      </c>
      <c r="H48" s="222"/>
      <c r="I48" s="223"/>
      <c r="J48" s="222"/>
      <c r="K48" s="224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13" customFormat="1" ht="10.199999999999999" x14ac:dyDescent="0.2">
      <c r="A49" s="220" t="s">
        <v>111</v>
      </c>
      <c r="B49" s="239">
        <v>22.49</v>
      </c>
      <c r="C49" s="222">
        <f t="shared" si="1"/>
        <v>-9.3510681176944832E-2</v>
      </c>
      <c r="D49" s="239">
        <v>24.81</v>
      </c>
      <c r="E49" s="239">
        <v>189.89</v>
      </c>
      <c r="F49" s="240">
        <f t="shared" si="4"/>
        <v>-0.53670676068021572</v>
      </c>
      <c r="G49" s="239">
        <v>409.87</v>
      </c>
      <c r="H49" s="222"/>
      <c r="I49" s="223"/>
      <c r="J49" s="222"/>
      <c r="K49" s="224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s="13" customFormat="1" ht="10.199999999999999" x14ac:dyDescent="0.2">
      <c r="A50" s="220" t="s">
        <v>112</v>
      </c>
      <c r="B50" s="239">
        <v>80.38</v>
      </c>
      <c r="C50" s="222">
        <f t="shared" si="1"/>
        <v>0.49711305643509029</v>
      </c>
      <c r="D50" s="239">
        <v>53.69</v>
      </c>
      <c r="E50" s="239">
        <v>386.06</v>
      </c>
      <c r="F50" s="240">
        <f t="shared" si="4"/>
        <v>0.28314554458736341</v>
      </c>
      <c r="G50" s="239">
        <v>300.87</v>
      </c>
      <c r="H50" s="222"/>
      <c r="I50" s="223"/>
      <c r="J50" s="222"/>
      <c r="K50" s="224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s="13" customFormat="1" ht="10.199999999999999" x14ac:dyDescent="0.2">
      <c r="A51" s="220" t="s">
        <v>113</v>
      </c>
      <c r="B51" s="239">
        <v>36.090000000000003</v>
      </c>
      <c r="C51" s="222">
        <f t="shared" si="1"/>
        <v>1.1292035398230094</v>
      </c>
      <c r="D51" s="239">
        <v>16.95</v>
      </c>
      <c r="E51" s="239">
        <v>146.62</v>
      </c>
      <c r="F51" s="240">
        <f t="shared" si="4"/>
        <v>-0.48503793200337175</v>
      </c>
      <c r="G51" s="239">
        <v>284.72000000000003</v>
      </c>
      <c r="H51" s="222"/>
      <c r="I51" s="223"/>
      <c r="J51" s="222"/>
      <c r="K51" s="224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s="13" customFormat="1" ht="10.199999999999999" x14ac:dyDescent="0.2">
      <c r="A52" s="220" t="s">
        <v>114</v>
      </c>
      <c r="B52" s="239">
        <v>10.039999999999999</v>
      </c>
      <c r="C52" s="222">
        <f t="shared" si="1"/>
        <v>-0.67633784655061246</v>
      </c>
      <c r="D52" s="239">
        <v>31.02</v>
      </c>
      <c r="E52" s="239">
        <v>102.76</v>
      </c>
      <c r="F52" s="240">
        <f t="shared" si="4"/>
        <v>-9.8359217337895877E-2</v>
      </c>
      <c r="G52" s="239">
        <v>113.97</v>
      </c>
      <c r="H52" s="222"/>
      <c r="I52" s="223"/>
      <c r="J52" s="222"/>
      <c r="K52" s="224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s="13" customFormat="1" ht="10.199999999999999" x14ac:dyDescent="0.2">
      <c r="A53" s="220" t="s">
        <v>115</v>
      </c>
      <c r="B53" s="239">
        <v>20.47</v>
      </c>
      <c r="C53" s="222">
        <f t="shared" si="1"/>
        <v>1.4054054054054053</v>
      </c>
      <c r="D53" s="239">
        <v>8.51</v>
      </c>
      <c r="E53" s="239">
        <v>57.35</v>
      </c>
      <c r="F53" s="240">
        <f t="shared" si="4"/>
        <v>0.22857754927163665</v>
      </c>
      <c r="G53" s="239">
        <v>46.68</v>
      </c>
      <c r="H53" s="222"/>
      <c r="I53" s="223"/>
      <c r="J53" s="222"/>
      <c r="K53" s="224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s="13" customFormat="1" ht="10.199999999999999" x14ac:dyDescent="0.2">
      <c r="A54" s="220" t="s">
        <v>116</v>
      </c>
      <c r="B54" s="239">
        <v>4.88</v>
      </c>
      <c r="C54" s="222">
        <f t="shared" si="1"/>
        <v>-7.047619047619047E-2</v>
      </c>
      <c r="D54" s="239">
        <v>5.25</v>
      </c>
      <c r="E54" s="239">
        <v>35.94</v>
      </c>
      <c r="F54" s="240">
        <f t="shared" si="4"/>
        <v>0.22578444747612547</v>
      </c>
      <c r="G54" s="239">
        <v>29.32</v>
      </c>
      <c r="H54" s="222"/>
      <c r="I54" s="223"/>
      <c r="J54" s="222"/>
      <c r="K54" s="224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s="13" customFormat="1" ht="10.199999999999999" x14ac:dyDescent="0.2">
      <c r="A55" s="220" t="s">
        <v>117</v>
      </c>
      <c r="B55" s="239">
        <v>3.4899999999999998</v>
      </c>
      <c r="C55" s="222">
        <f t="shared" si="1"/>
        <v>-0.24458874458874469</v>
      </c>
      <c r="D55" s="239">
        <v>4.62</v>
      </c>
      <c r="E55" s="239">
        <v>35.75</v>
      </c>
      <c r="F55" s="240">
        <f t="shared" si="4"/>
        <v>1.0640877598152425</v>
      </c>
      <c r="G55" s="239">
        <v>17.32</v>
      </c>
      <c r="H55" s="222"/>
      <c r="I55" s="223"/>
      <c r="J55" s="222"/>
      <c r="K55" s="224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s="13" customFormat="1" ht="10.199999999999999" x14ac:dyDescent="0.2">
      <c r="A56" s="220" t="s">
        <v>118</v>
      </c>
      <c r="B56" s="239">
        <v>53.16</v>
      </c>
      <c r="C56" s="222">
        <f t="shared" si="1"/>
        <v>3.0432254312851237E-2</v>
      </c>
      <c r="D56" s="239">
        <v>51.59</v>
      </c>
      <c r="E56" s="239">
        <v>293.57</v>
      </c>
      <c r="F56" s="240">
        <f t="shared" si="4"/>
        <v>-9.7707155151217195E-2</v>
      </c>
      <c r="G56" s="239">
        <v>325.36</v>
      </c>
      <c r="H56" s="222"/>
      <c r="I56" s="223"/>
      <c r="J56" s="222"/>
      <c r="K56" s="224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s="13" customFormat="1" ht="10.199999999999999" x14ac:dyDescent="0.2">
      <c r="A57" s="220" t="s">
        <v>119</v>
      </c>
      <c r="B57" s="241">
        <v>0.28999999999999998</v>
      </c>
      <c r="C57" s="222">
        <f t="shared" si="1"/>
        <v>-0.78985507246376807</v>
      </c>
      <c r="D57" s="241">
        <v>1.38</v>
      </c>
      <c r="E57" s="241">
        <v>5.0599999999999996</v>
      </c>
      <c r="F57" s="240">
        <f t="shared" si="4"/>
        <v>-2.3166023166023231E-2</v>
      </c>
      <c r="G57" s="241">
        <v>5.18</v>
      </c>
      <c r="H57" s="222"/>
      <c r="I57" s="226"/>
      <c r="J57" s="222"/>
      <c r="K57" s="227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s="13" customFormat="1" ht="10.199999999999999" x14ac:dyDescent="0.2">
      <c r="A58" s="220" t="s">
        <v>120</v>
      </c>
      <c r="B58" s="239">
        <v>7.0000000000000007E-2</v>
      </c>
      <c r="C58" s="222"/>
      <c r="D58" s="239">
        <v>0</v>
      </c>
      <c r="E58" s="239">
        <v>0</v>
      </c>
      <c r="F58" s="240"/>
      <c r="G58" s="239">
        <v>0</v>
      </c>
      <c r="H58" s="222"/>
      <c r="I58" s="223"/>
      <c r="J58" s="222"/>
      <c r="K58" s="224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s="4" customFormat="1" ht="10.199999999999999" x14ac:dyDescent="0.2">
      <c r="A59" s="220" t="s">
        <v>121</v>
      </c>
      <c r="B59" s="239">
        <v>1.19</v>
      </c>
      <c r="C59" s="222">
        <f t="shared" si="1"/>
        <v>0.74999999999999978</v>
      </c>
      <c r="D59" s="239">
        <v>0.68</v>
      </c>
      <c r="E59" s="239">
        <v>5.13</v>
      </c>
      <c r="F59" s="240">
        <f t="shared" si="4"/>
        <v>-0.12755102040816324</v>
      </c>
      <c r="G59" s="239">
        <v>5.88</v>
      </c>
      <c r="H59" s="222"/>
      <c r="I59" s="223"/>
      <c r="J59" s="222"/>
      <c r="K59" s="224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s="13" customFormat="1" ht="10.199999999999999" x14ac:dyDescent="0.2">
      <c r="A60" s="220" t="s">
        <v>122</v>
      </c>
      <c r="B60" s="239">
        <v>-0.04</v>
      </c>
      <c r="C60" s="222" t="str">
        <f t="shared" si="1"/>
        <v>n.m.</v>
      </c>
      <c r="D60" s="239">
        <v>0.1</v>
      </c>
      <c r="E60" s="239">
        <v>1.5</v>
      </c>
      <c r="F60" s="240">
        <f t="shared" si="4"/>
        <v>-0.31192660550458717</v>
      </c>
      <c r="G60" s="239">
        <v>2.1800000000000002</v>
      </c>
      <c r="H60" s="222"/>
      <c r="I60" s="223"/>
      <c r="J60" s="222"/>
      <c r="K60" s="224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s="13" customFormat="1" ht="10.199999999999999" x14ac:dyDescent="0.2">
      <c r="A61" s="220" t="s">
        <v>123</v>
      </c>
      <c r="B61" s="239">
        <v>18.239999999999998</v>
      </c>
      <c r="C61" s="222">
        <f t="shared" si="1"/>
        <v>0.27910238429172507</v>
      </c>
      <c r="D61" s="239">
        <v>14.26</v>
      </c>
      <c r="E61" s="239">
        <v>90.2</v>
      </c>
      <c r="F61" s="240">
        <f t="shared" si="4"/>
        <v>0.92817443351859774</v>
      </c>
      <c r="G61" s="239">
        <v>46.78</v>
      </c>
      <c r="H61" s="222"/>
      <c r="I61" s="223"/>
      <c r="J61" s="222"/>
      <c r="K61" s="224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s="13" customFormat="1" ht="10.199999999999999" x14ac:dyDescent="0.2">
      <c r="A62" s="220" t="s">
        <v>124</v>
      </c>
      <c r="B62" s="239">
        <v>5.0999999999999996</v>
      </c>
      <c r="C62" s="222">
        <f t="shared" si="1"/>
        <v>0.20283018867924518</v>
      </c>
      <c r="D62" s="239">
        <v>4.24</v>
      </c>
      <c r="E62" s="239">
        <v>21.08</v>
      </c>
      <c r="F62" s="240">
        <f t="shared" si="4"/>
        <v>0.37777777777777755</v>
      </c>
      <c r="G62" s="239">
        <v>15.3</v>
      </c>
      <c r="H62" s="222"/>
      <c r="I62" s="223"/>
      <c r="J62" s="222"/>
      <c r="K62" s="224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s="13" customFormat="1" ht="10.199999999999999" x14ac:dyDescent="0.2">
      <c r="A63" s="220" t="s">
        <v>125</v>
      </c>
      <c r="B63" s="239">
        <v>0.02</v>
      </c>
      <c r="C63" s="222">
        <f t="shared" si="1"/>
        <v>-0.66666666666666663</v>
      </c>
      <c r="D63" s="239">
        <v>0.06</v>
      </c>
      <c r="E63" s="239">
        <v>2.48</v>
      </c>
      <c r="F63" s="240">
        <f t="shared" si="4"/>
        <v>-0.50988142292490113</v>
      </c>
      <c r="G63" s="239">
        <v>5.0599999999999996</v>
      </c>
      <c r="H63" s="228"/>
      <c r="I63" s="223"/>
      <c r="J63" s="228"/>
      <c r="K63" s="224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s="13" customFormat="1" ht="10.199999999999999" x14ac:dyDescent="0.2">
      <c r="A64" s="220" t="s">
        <v>126</v>
      </c>
      <c r="B64" s="242">
        <v>1.5</v>
      </c>
      <c r="C64" s="222">
        <f t="shared" si="1"/>
        <v>-0.34782608695652173</v>
      </c>
      <c r="D64" s="242">
        <v>2.2999999999999998</v>
      </c>
      <c r="E64" s="242">
        <v>12.2</v>
      </c>
      <c r="F64" s="240">
        <f t="shared" si="4"/>
        <v>3.918228279386704E-2</v>
      </c>
      <c r="G64" s="242">
        <v>11.74</v>
      </c>
      <c r="H64" s="222"/>
      <c r="I64" s="230"/>
      <c r="J64" s="222"/>
      <c r="K64" s="22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s="13" customFormat="1" ht="10.199999999999999" x14ac:dyDescent="0.2">
      <c r="A65" s="220" t="s">
        <v>127</v>
      </c>
      <c r="B65" s="242">
        <v>0.8</v>
      </c>
      <c r="C65" s="222">
        <f t="shared" si="1"/>
        <v>0.15942028985507273</v>
      </c>
      <c r="D65" s="242">
        <v>0.69</v>
      </c>
      <c r="E65" s="242">
        <v>4.97</v>
      </c>
      <c r="F65" s="240">
        <f t="shared" si="4"/>
        <v>-0.36768447837150131</v>
      </c>
      <c r="G65" s="242">
        <v>7.86</v>
      </c>
      <c r="H65" s="222"/>
      <c r="I65" s="230"/>
      <c r="J65" s="222"/>
      <c r="K65" s="22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s="13" customFormat="1" ht="10.199999999999999" x14ac:dyDescent="0.2">
      <c r="A66" s="227" t="s">
        <v>106</v>
      </c>
      <c r="B66" s="243">
        <f>B44</f>
        <v>21.37</v>
      </c>
      <c r="C66" s="222">
        <f t="shared" si="1"/>
        <v>-0.46601699150424791</v>
      </c>
      <c r="D66" s="243">
        <f>D44</f>
        <v>40.020000000000003</v>
      </c>
      <c r="E66" s="243">
        <f>E44</f>
        <v>131.92999999999998</v>
      </c>
      <c r="F66" s="240">
        <f t="shared" si="4"/>
        <v>-0.60772478591817325</v>
      </c>
      <c r="G66" s="243">
        <f>G44</f>
        <v>336.32</v>
      </c>
      <c r="H66" s="222"/>
      <c r="I66" s="232"/>
      <c r="J66" s="222"/>
      <c r="K66" s="22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s="13" customFormat="1" ht="10.199999999999999" x14ac:dyDescent="0.2">
      <c r="A67" s="227" t="s">
        <v>107</v>
      </c>
      <c r="B67" s="243">
        <f>B45</f>
        <v>240.87</v>
      </c>
      <c r="C67" s="222">
        <f t="shared" si="1"/>
        <v>-7.2256672957670465E-2</v>
      </c>
      <c r="D67" s="243">
        <f>D45</f>
        <v>259.63</v>
      </c>
      <c r="E67" s="243">
        <f>E45</f>
        <v>1680.94</v>
      </c>
      <c r="F67" s="240">
        <f t="shared" si="4"/>
        <v>3.1061767772802673E-2</v>
      </c>
      <c r="G67" s="243">
        <f>G45</f>
        <v>1630.3</v>
      </c>
      <c r="H67" s="222"/>
      <c r="I67" s="232"/>
      <c r="J67" s="222"/>
      <c r="K67" s="22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s="4" customFormat="1" ht="10.199999999999999" x14ac:dyDescent="0.2">
      <c r="A68" s="227" t="s">
        <v>128</v>
      </c>
      <c r="B68" s="241">
        <f>B46+B47+B48+B49+B50+B51+B52+B53+B54+B55</f>
        <v>295.25</v>
      </c>
      <c r="C68" s="222">
        <f t="shared" si="1"/>
        <v>0.18199287401417186</v>
      </c>
      <c r="D68" s="241">
        <f>D46+D47+D48+D49+D50+D51+D52+D53+D54+D55</f>
        <v>249.79</v>
      </c>
      <c r="E68" s="241">
        <f>E46+E47+E48+E49+E50+E51+E52+E53+E54+E55</f>
        <v>1921.7399999999996</v>
      </c>
      <c r="F68" s="240">
        <f t="shared" si="4"/>
        <v>-0.12703733987462551</v>
      </c>
      <c r="G68" s="241">
        <f>G46+G47+G48+G49+G50+G51+G52+G53+G54+G55</f>
        <v>2201.4</v>
      </c>
      <c r="H68" s="222"/>
      <c r="I68" s="226"/>
      <c r="J68" s="222"/>
      <c r="K68" s="233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s="4" customFormat="1" ht="10.199999999999999" x14ac:dyDescent="0.2">
      <c r="A69" s="227" t="s">
        <v>129</v>
      </c>
      <c r="B69" s="241">
        <f>B56+B57+B58+B59+B60+B61</f>
        <v>72.91</v>
      </c>
      <c r="C69" s="222">
        <f t="shared" si="1"/>
        <v>7.2048228201734954E-2</v>
      </c>
      <c r="D69" s="241">
        <f>D56+D57+D58+D59+D60+D61</f>
        <v>68.010000000000005</v>
      </c>
      <c r="E69" s="241">
        <f>E56+E57+E58+E59+E60+E61</f>
        <v>395.46</v>
      </c>
      <c r="F69" s="240">
        <f t="shared" si="4"/>
        <v>2.6156001868285816E-2</v>
      </c>
      <c r="G69" s="241">
        <f>G56+G57+G58+G59+G60+G61</f>
        <v>385.38</v>
      </c>
      <c r="H69" s="222"/>
      <c r="I69" s="226"/>
      <c r="J69" s="222"/>
      <c r="K69" s="233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s="13" customFormat="1" ht="10.199999999999999" x14ac:dyDescent="0.2">
      <c r="A70" s="227" t="s">
        <v>130</v>
      </c>
      <c r="B70" s="241">
        <f>B62+B63+B64+B65</f>
        <v>7.419999999999999</v>
      </c>
      <c r="C70" s="222">
        <f t="shared" si="1"/>
        <v>1.7832647462276974E-2</v>
      </c>
      <c r="D70" s="241">
        <f>D62+D63+D64+D65</f>
        <v>7.2899999999999991</v>
      </c>
      <c r="E70" s="241">
        <f>E62+E63+E64+E65</f>
        <v>40.729999999999997</v>
      </c>
      <c r="F70" s="240">
        <f t="shared" si="4"/>
        <v>1.9269269269269085E-2</v>
      </c>
      <c r="G70" s="241">
        <f>G62+G63+G64+G65</f>
        <v>39.96</v>
      </c>
      <c r="H70" s="222"/>
      <c r="I70" s="226"/>
      <c r="J70" s="222"/>
      <c r="K70" s="233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s="213" customFormat="1" ht="10.199999999999999" customHeight="1" x14ac:dyDescent="0.2">
      <c r="A71" s="218" t="s">
        <v>134</v>
      </c>
      <c r="B71" s="244">
        <f>SUM(B66:B70)</f>
        <v>637.81999999999994</v>
      </c>
      <c r="C71" s="211">
        <f t="shared" si="1"/>
        <v>2.0936709671223408E-2</v>
      </c>
      <c r="D71" s="244">
        <f>SUM(D66:D70)</f>
        <v>624.7399999999999</v>
      </c>
      <c r="E71" s="244">
        <f>SUM(E66:E70)</f>
        <v>4170.7999999999993</v>
      </c>
      <c r="F71" s="300">
        <f t="shared" ref="F71" si="5">IF((+E71/G71)&lt;0,"n.m.",IF(E71&lt;0,(+E71/G71-1)*-1,(+E71/G71-1)))</f>
        <v>-9.1993660414163347E-2</v>
      </c>
      <c r="G71" s="244">
        <f>SUM(G66:G70)</f>
        <v>4593.3600000000006</v>
      </c>
      <c r="H71" s="211">
        <f>(G71-I71)/I71</f>
        <v>-3.414400282605845E-2</v>
      </c>
      <c r="I71" s="244">
        <v>4755.74</v>
      </c>
      <c r="J71" s="211">
        <f>(I71-K71)/K71</f>
        <v>-2.5776543202289413E-2</v>
      </c>
      <c r="K71" s="244">
        <v>4881.57</v>
      </c>
    </row>
    <row r="72" spans="1:22" ht="10.199999999999999" customHeight="1" x14ac:dyDescent="0.2">
      <c r="A72" s="220"/>
      <c r="B72" s="227"/>
      <c r="C72" s="222"/>
      <c r="D72" s="227"/>
      <c r="E72" s="227"/>
      <c r="F72" s="216"/>
      <c r="G72" s="227"/>
      <c r="H72" s="216"/>
      <c r="I72" s="227"/>
      <c r="J72" s="212"/>
      <c r="K72" s="227"/>
    </row>
    <row r="73" spans="1:22" ht="10.199999999999999" customHeight="1" x14ac:dyDescent="0.2">
      <c r="A73" s="245" t="s">
        <v>5</v>
      </c>
      <c r="B73" s="246"/>
      <c r="C73" s="222"/>
      <c r="D73" s="246"/>
      <c r="E73" s="246"/>
      <c r="F73" s="216"/>
      <c r="G73" s="246"/>
      <c r="H73" s="216"/>
      <c r="I73" s="246"/>
      <c r="J73" s="216"/>
      <c r="K73" s="246"/>
    </row>
    <row r="74" spans="1:22" s="4" customFormat="1" ht="10.199999999999999" x14ac:dyDescent="0.2">
      <c r="A74" s="220" t="s">
        <v>106</v>
      </c>
      <c r="B74" s="239">
        <v>119.52</v>
      </c>
      <c r="C74" s="222">
        <f t="shared" si="1"/>
        <v>-0.50835047305635539</v>
      </c>
      <c r="D74" s="239">
        <v>243.1</v>
      </c>
      <c r="E74" s="239">
        <v>94.86999999999999</v>
      </c>
      <c r="F74" s="240">
        <f t="shared" ref="F74:F100" si="6">IF((+E74/G74)&lt;0,"n.m.",IF(E74&lt;0,(+E74/G74-1)*-1,(+E74/G74-1)))</f>
        <v>-0.47862167509342712</v>
      </c>
      <c r="G74" s="239">
        <v>181.95999999999998</v>
      </c>
      <c r="H74" s="222"/>
      <c r="I74" s="223"/>
      <c r="J74" s="222"/>
      <c r="K74" s="2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s="4" customFormat="1" ht="10.199999999999999" x14ac:dyDescent="0.2">
      <c r="A75" s="220" t="s">
        <v>107</v>
      </c>
      <c r="B75" s="239">
        <v>1097.05</v>
      </c>
      <c r="C75" s="222">
        <f t="shared" ref="C75:C101" si="7">IF((+B75/D75)&lt;0,"n.m.",IF(B75&lt;0,(+B75/D75-1)*-1,(+B75/D75-1)))</f>
        <v>-0.12370598760304186</v>
      </c>
      <c r="D75" s="239">
        <v>1251.92</v>
      </c>
      <c r="E75" s="239">
        <v>1017.35</v>
      </c>
      <c r="F75" s="240">
        <f t="shared" si="6"/>
        <v>-6.4858306293719248E-2</v>
      </c>
      <c r="G75" s="239">
        <v>1087.9100000000001</v>
      </c>
      <c r="H75" s="222"/>
      <c r="I75" s="223"/>
      <c r="J75" s="222"/>
      <c r="K75" s="2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s="4" customFormat="1" ht="10.199999999999999" x14ac:dyDescent="0.2">
      <c r="A76" s="220" t="s">
        <v>108</v>
      </c>
      <c r="B76" s="239">
        <v>10.81</v>
      </c>
      <c r="C76" s="222">
        <f t="shared" si="7"/>
        <v>-0.83959044368600688</v>
      </c>
      <c r="D76" s="239">
        <v>67.39</v>
      </c>
      <c r="E76" s="239">
        <v>17.32</v>
      </c>
      <c r="F76" s="240">
        <f t="shared" si="6"/>
        <v>-0.67565543071161049</v>
      </c>
      <c r="G76" s="239">
        <v>53.4</v>
      </c>
      <c r="H76" s="222"/>
      <c r="I76" s="223"/>
      <c r="J76" s="222"/>
      <c r="K76" s="2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s="4" customFormat="1" ht="10.199999999999999" x14ac:dyDescent="0.2">
      <c r="A77" s="220" t="s">
        <v>109</v>
      </c>
      <c r="B77" s="239">
        <v>367.84</v>
      </c>
      <c r="C77" s="222">
        <f t="shared" si="7"/>
        <v>-0.10339784526885398</v>
      </c>
      <c r="D77" s="239">
        <v>410.26</v>
      </c>
      <c r="E77" s="239">
        <v>335.66</v>
      </c>
      <c r="F77" s="240">
        <f t="shared" si="6"/>
        <v>-5.6737389349444944E-2</v>
      </c>
      <c r="G77" s="239">
        <v>355.85</v>
      </c>
      <c r="H77" s="222"/>
      <c r="I77" s="223"/>
      <c r="J77" s="222"/>
      <c r="K77" s="2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s="13" customFormat="1" ht="10.199999999999999" x14ac:dyDescent="0.2">
      <c r="A78" s="220" t="s">
        <v>110</v>
      </c>
      <c r="B78" s="239">
        <v>474</v>
      </c>
      <c r="C78" s="222">
        <f t="shared" si="7"/>
        <v>-0.21312128556724985</v>
      </c>
      <c r="D78" s="239">
        <v>602.38</v>
      </c>
      <c r="E78" s="239">
        <v>485.57</v>
      </c>
      <c r="F78" s="240">
        <f t="shared" si="6"/>
        <v>-0.13315838331905161</v>
      </c>
      <c r="G78" s="239">
        <v>560.16</v>
      </c>
      <c r="H78" s="222"/>
      <c r="I78" s="223"/>
      <c r="J78" s="222"/>
      <c r="K78" s="224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s="13" customFormat="1" ht="10.199999999999999" x14ac:dyDescent="0.2">
      <c r="A79" s="220" t="s">
        <v>111</v>
      </c>
      <c r="B79" s="239">
        <v>554.04999999999995</v>
      </c>
      <c r="C79" s="222">
        <f t="shared" si="7"/>
        <v>1.2621672382818878</v>
      </c>
      <c r="D79" s="239">
        <v>244.92</v>
      </c>
      <c r="E79" s="239">
        <v>617.99</v>
      </c>
      <c r="F79" s="240">
        <f t="shared" si="6"/>
        <v>1.9127115049252956</v>
      </c>
      <c r="G79" s="239">
        <v>212.17000000000002</v>
      </c>
      <c r="H79" s="222"/>
      <c r="I79" s="223"/>
      <c r="J79" s="222"/>
      <c r="K79" s="224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s="13" customFormat="1" ht="10.199999999999999" x14ac:dyDescent="0.2">
      <c r="A80" s="220" t="s">
        <v>112</v>
      </c>
      <c r="B80" s="239">
        <v>597.16</v>
      </c>
      <c r="C80" s="222">
        <f t="shared" si="7"/>
        <v>-7.7460219372779249E-2</v>
      </c>
      <c r="D80" s="239">
        <v>647.29999999999995</v>
      </c>
      <c r="E80" s="239">
        <v>526.57000000000005</v>
      </c>
      <c r="F80" s="240">
        <f t="shared" si="6"/>
        <v>0.20078901760467049</v>
      </c>
      <c r="G80" s="239">
        <v>438.52</v>
      </c>
      <c r="H80" s="222"/>
      <c r="I80" s="223"/>
      <c r="J80" s="222"/>
      <c r="K80" s="224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s="13" customFormat="1" ht="10.199999999999999" x14ac:dyDescent="0.2">
      <c r="A81" s="220" t="s">
        <v>113</v>
      </c>
      <c r="B81" s="239">
        <v>498.41</v>
      </c>
      <c r="C81" s="222">
        <f t="shared" si="7"/>
        <v>0.16388389416902127</v>
      </c>
      <c r="D81" s="239">
        <v>428.23</v>
      </c>
      <c r="E81" s="239">
        <v>490.17</v>
      </c>
      <c r="F81" s="240">
        <f t="shared" si="6"/>
        <v>0.63422684536907381</v>
      </c>
      <c r="G81" s="239">
        <v>299.94</v>
      </c>
      <c r="H81" s="222"/>
      <c r="I81" s="223"/>
      <c r="J81" s="222"/>
      <c r="K81" s="224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s="13" customFormat="1" ht="10.199999999999999" x14ac:dyDescent="0.2">
      <c r="A82" s="220" t="s">
        <v>114</v>
      </c>
      <c r="B82" s="239">
        <v>51.85</v>
      </c>
      <c r="C82" s="222">
        <f t="shared" si="7"/>
        <v>-0.12103746397694526</v>
      </c>
      <c r="D82" s="239">
        <v>58.99</v>
      </c>
      <c r="E82" s="239">
        <v>48.25</v>
      </c>
      <c r="F82" s="240">
        <f t="shared" si="6"/>
        <v>-0.35468770897418744</v>
      </c>
      <c r="G82" s="239">
        <v>74.77</v>
      </c>
      <c r="H82" s="222"/>
      <c r="I82" s="223"/>
      <c r="J82" s="222"/>
      <c r="K82" s="224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s="13" customFormat="1" ht="10.199999999999999" x14ac:dyDescent="0.2">
      <c r="A83" s="220" t="s">
        <v>115</v>
      </c>
      <c r="B83" s="239">
        <v>96.83</v>
      </c>
      <c r="C83" s="222">
        <f t="shared" si="7"/>
        <v>-0.36646165925150487</v>
      </c>
      <c r="D83" s="239">
        <v>152.84</v>
      </c>
      <c r="E83" s="239">
        <v>112.87</v>
      </c>
      <c r="F83" s="240">
        <f t="shared" si="6"/>
        <v>-0.24938485070160266</v>
      </c>
      <c r="G83" s="239">
        <v>150.37</v>
      </c>
      <c r="H83" s="222"/>
      <c r="I83" s="223"/>
      <c r="J83" s="222"/>
      <c r="K83" s="224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s="13" customFormat="1" ht="10.199999999999999" x14ac:dyDescent="0.2">
      <c r="A84" s="220" t="s">
        <v>116</v>
      </c>
      <c r="B84" s="239">
        <v>34.15</v>
      </c>
      <c r="C84" s="222">
        <f t="shared" si="7"/>
        <v>0.53345307588684321</v>
      </c>
      <c r="D84" s="239">
        <v>22.27</v>
      </c>
      <c r="E84" s="239">
        <v>23.97</v>
      </c>
      <c r="F84" s="240">
        <f t="shared" si="6"/>
        <v>0.11957029425502097</v>
      </c>
      <c r="G84" s="239">
        <v>21.41</v>
      </c>
      <c r="H84" s="222"/>
      <c r="I84" s="223"/>
      <c r="J84" s="222"/>
      <c r="K84" s="224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s="13" customFormat="1" ht="10.199999999999999" x14ac:dyDescent="0.2">
      <c r="A85" s="220" t="s">
        <v>117</v>
      </c>
      <c r="B85" s="239">
        <v>15.42</v>
      </c>
      <c r="C85" s="222">
        <f t="shared" si="7"/>
        <v>-0.52626728110599075</v>
      </c>
      <c r="D85" s="239">
        <v>32.549999999999997</v>
      </c>
      <c r="E85" s="239">
        <v>14.32</v>
      </c>
      <c r="F85" s="240">
        <f t="shared" si="6"/>
        <v>-0.58933180384284478</v>
      </c>
      <c r="G85" s="239">
        <v>34.869999999999997</v>
      </c>
      <c r="H85" s="222"/>
      <c r="I85" s="223"/>
      <c r="J85" s="222"/>
      <c r="K85" s="224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s="13" customFormat="1" ht="10.199999999999999" x14ac:dyDescent="0.2">
      <c r="A86" s="220" t="s">
        <v>118</v>
      </c>
      <c r="B86" s="239">
        <v>211.04</v>
      </c>
      <c r="C86" s="222">
        <f t="shared" si="7"/>
        <v>-0.18783913796421026</v>
      </c>
      <c r="D86" s="239">
        <v>259.85000000000002</v>
      </c>
      <c r="E86" s="239">
        <v>145.43</v>
      </c>
      <c r="F86" s="240">
        <f t="shared" si="6"/>
        <v>-8.1185241344452819E-2</v>
      </c>
      <c r="G86" s="241">
        <v>158.28</v>
      </c>
      <c r="H86" s="222"/>
      <c r="I86" s="223"/>
      <c r="J86" s="222"/>
      <c r="K86" s="224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s="13" customFormat="1" ht="10.199999999999999" x14ac:dyDescent="0.2">
      <c r="A87" s="220" t="s">
        <v>119</v>
      </c>
      <c r="B87" s="241">
        <v>15.8</v>
      </c>
      <c r="C87" s="222">
        <f t="shared" si="7"/>
        <v>2.3545647558386413</v>
      </c>
      <c r="D87" s="241">
        <v>4.71</v>
      </c>
      <c r="E87" s="241">
        <v>16.14</v>
      </c>
      <c r="F87" s="240">
        <f t="shared" si="6"/>
        <v>1.7171717171717171</v>
      </c>
      <c r="G87" s="239">
        <v>5.94</v>
      </c>
      <c r="H87" s="222"/>
      <c r="I87" s="226"/>
      <c r="J87" s="222"/>
      <c r="K87" s="227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s="13" customFormat="1" ht="10.199999999999999" x14ac:dyDescent="0.2">
      <c r="A88" s="220" t="s">
        <v>120</v>
      </c>
      <c r="B88" s="239">
        <v>0</v>
      </c>
      <c r="C88" s="222">
        <f t="shared" si="7"/>
        <v>-1</v>
      </c>
      <c r="D88" s="239">
        <v>19.3</v>
      </c>
      <c r="E88" s="239">
        <v>0</v>
      </c>
      <c r="F88" s="240"/>
      <c r="G88" s="239">
        <v>0</v>
      </c>
      <c r="H88" s="222"/>
      <c r="I88" s="223"/>
      <c r="J88" s="222"/>
      <c r="K88" s="224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s="4" customFormat="1" ht="10.199999999999999" x14ac:dyDescent="0.2">
      <c r="A89" s="220" t="s">
        <v>121</v>
      </c>
      <c r="B89" s="239">
        <v>3.21</v>
      </c>
      <c r="C89" s="222">
        <f t="shared" si="7"/>
        <v>0.12237762237762251</v>
      </c>
      <c r="D89" s="239">
        <v>2.86</v>
      </c>
      <c r="E89" s="239">
        <v>1.97</v>
      </c>
      <c r="F89" s="240">
        <f t="shared" si="6"/>
        <v>0.85849056603773577</v>
      </c>
      <c r="G89" s="239">
        <v>1.06</v>
      </c>
      <c r="H89" s="222"/>
      <c r="I89" s="223"/>
      <c r="J89" s="222"/>
      <c r="K89" s="2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s="13" customFormat="1" ht="10.199999999999999" x14ac:dyDescent="0.2">
      <c r="A90" s="220" t="s">
        <v>122</v>
      </c>
      <c r="B90" s="239">
        <v>0</v>
      </c>
      <c r="C90" s="222">
        <f t="shared" si="7"/>
        <v>-1</v>
      </c>
      <c r="D90" s="239">
        <v>3.51</v>
      </c>
      <c r="E90" s="239">
        <v>0</v>
      </c>
      <c r="F90" s="240"/>
      <c r="G90" s="239">
        <v>0</v>
      </c>
      <c r="H90" s="222"/>
      <c r="I90" s="223"/>
      <c r="J90" s="222"/>
      <c r="K90" s="224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s="13" customFormat="1" ht="10.199999999999999" x14ac:dyDescent="0.2">
      <c r="A91" s="220" t="s">
        <v>123</v>
      </c>
      <c r="B91" s="239">
        <v>162.31</v>
      </c>
      <c r="C91" s="222">
        <f t="shared" si="7"/>
        <v>0.21235434717657586</v>
      </c>
      <c r="D91" s="239">
        <v>133.88000000000002</v>
      </c>
      <c r="E91" s="239">
        <v>164.12</v>
      </c>
      <c r="F91" s="240">
        <f t="shared" si="6"/>
        <v>0.43725369997372798</v>
      </c>
      <c r="G91" s="239">
        <v>114.19</v>
      </c>
      <c r="H91" s="222"/>
      <c r="I91" s="223"/>
      <c r="J91" s="222"/>
      <c r="K91" s="224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s="13" customFormat="1" ht="10.199999999999999" x14ac:dyDescent="0.2">
      <c r="A92" s="220" t="s">
        <v>124</v>
      </c>
      <c r="B92" s="239">
        <v>6.19</v>
      </c>
      <c r="C92" s="222">
        <f t="shared" si="7"/>
        <v>-0.74229808492922555</v>
      </c>
      <c r="D92" s="239">
        <v>24.02</v>
      </c>
      <c r="E92" s="239">
        <v>10.72</v>
      </c>
      <c r="F92" s="240">
        <f t="shared" si="6"/>
        <v>-0.61782531194295898</v>
      </c>
      <c r="G92" s="239">
        <v>28.05</v>
      </c>
      <c r="H92" s="222"/>
      <c r="I92" s="223"/>
      <c r="J92" s="222"/>
      <c r="K92" s="224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s="13" customFormat="1" ht="10.199999999999999" x14ac:dyDescent="0.2">
      <c r="A93" s="220" t="s">
        <v>125</v>
      </c>
      <c r="B93" s="239">
        <v>0.03</v>
      </c>
      <c r="C93" s="222">
        <f t="shared" si="7"/>
        <v>-0.99016393442622952</v>
      </c>
      <c r="D93" s="239">
        <v>3.05</v>
      </c>
      <c r="E93" s="239">
        <v>0.1</v>
      </c>
      <c r="F93" s="240">
        <f t="shared" si="6"/>
        <v>-0.92</v>
      </c>
      <c r="G93" s="242">
        <v>1.25</v>
      </c>
      <c r="H93" s="228"/>
      <c r="I93" s="223"/>
      <c r="J93" s="228"/>
      <c r="K93" s="224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s="13" customFormat="1" ht="10.199999999999999" x14ac:dyDescent="0.2">
      <c r="A94" s="220" t="s">
        <v>126</v>
      </c>
      <c r="B94" s="242">
        <v>7.26</v>
      </c>
      <c r="C94" s="222">
        <f t="shared" si="7"/>
        <v>-0.62088772845953</v>
      </c>
      <c r="D94" s="242">
        <v>19.149999999999999</v>
      </c>
      <c r="E94" s="242">
        <v>8.91</v>
      </c>
      <c r="F94" s="240">
        <f t="shared" si="6"/>
        <v>-0.59053308823529416</v>
      </c>
      <c r="G94" s="242">
        <v>21.76</v>
      </c>
      <c r="H94" s="222"/>
      <c r="I94" s="230"/>
      <c r="J94" s="222"/>
      <c r="K94" s="22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s="13" customFormat="1" ht="10.199999999999999" x14ac:dyDescent="0.2">
      <c r="A95" s="220" t="s">
        <v>127</v>
      </c>
      <c r="B95" s="242">
        <v>9.07</v>
      </c>
      <c r="C95" s="222">
        <f t="shared" si="7"/>
        <v>1.9640522875816995</v>
      </c>
      <c r="D95" s="242">
        <v>3.06</v>
      </c>
      <c r="E95" s="242">
        <v>10.01</v>
      </c>
      <c r="F95" s="240">
        <f t="shared" si="6"/>
        <v>1.7651933701657456</v>
      </c>
      <c r="G95" s="243">
        <v>3.62</v>
      </c>
      <c r="H95" s="222"/>
      <c r="I95" s="230"/>
      <c r="J95" s="222"/>
      <c r="K95" s="22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s="13" customFormat="1" ht="10.199999999999999" x14ac:dyDescent="0.2">
      <c r="A96" s="227" t="s">
        <v>106</v>
      </c>
      <c r="B96" s="243">
        <f>B74</f>
        <v>119.52</v>
      </c>
      <c r="C96" s="222">
        <f t="shared" si="7"/>
        <v>-0.50835047305635539</v>
      </c>
      <c r="D96" s="243">
        <f>D74</f>
        <v>243.1</v>
      </c>
      <c r="E96" s="243">
        <f>E74</f>
        <v>94.86999999999999</v>
      </c>
      <c r="F96" s="240">
        <f t="shared" si="6"/>
        <v>-0.47862167509342712</v>
      </c>
      <c r="G96" s="243">
        <f>G74</f>
        <v>181.95999999999998</v>
      </c>
      <c r="H96" s="222"/>
      <c r="I96" s="232"/>
      <c r="J96" s="222"/>
      <c r="K96" s="22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s="13" customFormat="1" ht="10.199999999999999" x14ac:dyDescent="0.2">
      <c r="A97" s="227" t="s">
        <v>107</v>
      </c>
      <c r="B97" s="243">
        <f>B75</f>
        <v>1097.05</v>
      </c>
      <c r="C97" s="222">
        <f t="shared" si="7"/>
        <v>-0.12370598760304186</v>
      </c>
      <c r="D97" s="243">
        <f>D75</f>
        <v>1251.92</v>
      </c>
      <c r="E97" s="243">
        <f>E75</f>
        <v>1017.35</v>
      </c>
      <c r="F97" s="240">
        <f t="shared" si="6"/>
        <v>-6.4858306293719248E-2</v>
      </c>
      <c r="G97" s="243">
        <f>G75</f>
        <v>1087.9100000000001</v>
      </c>
      <c r="H97" s="222"/>
      <c r="I97" s="232"/>
      <c r="J97" s="222"/>
      <c r="K97" s="22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s="4" customFormat="1" ht="10.199999999999999" x14ac:dyDescent="0.2">
      <c r="A98" s="227" t="s">
        <v>128</v>
      </c>
      <c r="B98" s="241">
        <f>B76+B77+B78+B79+B80+B81+B82+B83+B84+B85</f>
        <v>2700.5199999999995</v>
      </c>
      <c r="C98" s="222">
        <f t="shared" si="7"/>
        <v>1.2519074810751318E-2</v>
      </c>
      <c r="D98" s="241">
        <f>D76+D77+D78+D79+D80+D81+D82+D83+D84+D85</f>
        <v>2667.13</v>
      </c>
      <c r="E98" s="241">
        <f>E76+E77+E78+E79+E80+E81+E82+E83+E84+E85</f>
        <v>2672.69</v>
      </c>
      <c r="F98" s="240">
        <f t="shared" si="6"/>
        <v>0.21405340092484115</v>
      </c>
      <c r="G98" s="241">
        <f>G76+G77+G78+G79+G80+G81+G82+G83+G84+G85</f>
        <v>2201.4599999999996</v>
      </c>
      <c r="H98" s="222"/>
      <c r="I98" s="226"/>
      <c r="J98" s="222"/>
      <c r="K98" s="23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s="4" customFormat="1" ht="10.199999999999999" x14ac:dyDescent="0.2">
      <c r="A99" s="227" t="s">
        <v>129</v>
      </c>
      <c r="B99" s="241">
        <f>B86+B87+B88+B89+B90+B91</f>
        <v>392.36</v>
      </c>
      <c r="C99" s="222">
        <f t="shared" si="7"/>
        <v>-7.4862653556860281E-2</v>
      </c>
      <c r="D99" s="241">
        <f>D86+D87+D88+D89+D90+D91</f>
        <v>424.11</v>
      </c>
      <c r="E99" s="325">
        <f>E86+E87+E88+E89+E90+E91</f>
        <v>327.65999999999997</v>
      </c>
      <c r="F99" s="240">
        <f t="shared" si="6"/>
        <v>0.17243353490535629</v>
      </c>
      <c r="G99" s="325">
        <f>G86+G87+G88+G89+G90+G91</f>
        <v>279.47000000000003</v>
      </c>
      <c r="H99" s="222"/>
      <c r="I99" s="226"/>
      <c r="J99" s="222"/>
      <c r="K99" s="233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s="13" customFormat="1" ht="10.199999999999999" x14ac:dyDescent="0.2">
      <c r="A100" s="227" t="s">
        <v>130</v>
      </c>
      <c r="B100" s="241">
        <f>B92+B93+B94+B95</f>
        <v>22.55</v>
      </c>
      <c r="C100" s="222">
        <f t="shared" si="7"/>
        <v>-0.5424107142857143</v>
      </c>
      <c r="D100" s="241">
        <f>D92+D93+D94+D95</f>
        <v>49.28</v>
      </c>
      <c r="E100" s="326">
        <f>E92+E93+E94+E95</f>
        <v>29.740000000000002</v>
      </c>
      <c r="F100" s="327">
        <f t="shared" si="6"/>
        <v>-0.4561082662765179</v>
      </c>
      <c r="G100" s="326">
        <f>G92+G93+G94+G95</f>
        <v>54.68</v>
      </c>
      <c r="H100" s="222"/>
      <c r="I100" s="226"/>
      <c r="J100" s="222"/>
      <c r="K100" s="233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s="213" customFormat="1" ht="10.199999999999999" customHeight="1" x14ac:dyDescent="0.2">
      <c r="A101" s="209" t="s">
        <v>135</v>
      </c>
      <c r="B101" s="210">
        <f>SUM(B96:B100)</f>
        <v>4331.9999999999991</v>
      </c>
      <c r="C101" s="211">
        <f t="shared" si="7"/>
        <v>-6.5481044279630862E-2</v>
      </c>
      <c r="D101" s="210">
        <f>SUM(D96:D100)</f>
        <v>4635.5399999999991</v>
      </c>
      <c r="E101" s="210">
        <f>SUM(E96:E100)</f>
        <v>4142.3099999999995</v>
      </c>
      <c r="F101" s="328">
        <f t="shared" ref="F101" si="8">IF((+E101/G101)&lt;0,"n.m.",IF(E101&lt;0,(+E101/G101-1)*-1,(+E101/G101-1)))</f>
        <v>8.8511830307871575E-2</v>
      </c>
      <c r="G101" s="210">
        <f>SUM(G96:G100)</f>
        <v>3805.48</v>
      </c>
      <c r="H101" s="211">
        <f>(G101-I101)/I101</f>
        <v>-0.12034802548241839</v>
      </c>
      <c r="I101" s="210">
        <v>4326.12</v>
      </c>
      <c r="J101" s="211">
        <f>(I101-K101)/K101</f>
        <v>-6.897286408801287E-2</v>
      </c>
      <c r="K101" s="210">
        <v>4646.6100000000015</v>
      </c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fitToHeight="0" orientation="landscape" r:id="rId1"/>
  <headerFooter alignWithMargins="0">
    <oddHeader>&amp;A</oddHeader>
  </headerFooter>
  <rowBreaks count="2" manualBreakCount="2">
    <brk id="42" max="10" man="1"/>
    <brk id="72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4"/>
  <sheetViews>
    <sheetView view="pageBreakPreview" zoomScaleNormal="100" zoomScaleSheetLayoutView="100" workbookViewId="0">
      <pane xSplit="1" ySplit="1" topLeftCell="B2" activePane="bottomRight" state="frozen"/>
      <selection activeCell="B11" sqref="B11"/>
      <selection pane="topRight" activeCell="B11" sqref="B11"/>
      <selection pane="bottomLeft" activeCell="B11" sqref="B11"/>
      <selection pane="bottomRight" activeCell="G31" sqref="G31"/>
    </sheetView>
  </sheetViews>
  <sheetFormatPr baseColWidth="10" defaultColWidth="20.6640625" defaultRowHeight="12" customHeight="1" outlineLevelRow="1" outlineLevelCol="1" x14ac:dyDescent="0.2"/>
  <cols>
    <col min="1" max="1" width="20.6640625" style="159" customWidth="1"/>
    <col min="2" max="4" width="10.88671875" style="116" customWidth="1"/>
    <col min="5" max="8" width="10.88671875" style="116" customWidth="1" outlineLevel="1"/>
    <col min="9" max="11" width="10.88671875" style="160" customWidth="1" outlineLevel="1"/>
    <col min="12" max="16384" width="20.6640625" style="159"/>
  </cols>
  <sheetData>
    <row r="1" spans="1:22" s="158" customFormat="1" ht="24.75" customHeight="1" x14ac:dyDescent="0.2">
      <c r="A1" s="113" t="s">
        <v>142</v>
      </c>
      <c r="B1" s="2" t="s">
        <v>151</v>
      </c>
      <c r="C1" s="2" t="s">
        <v>152</v>
      </c>
      <c r="D1" s="2" t="s">
        <v>153</v>
      </c>
      <c r="E1" s="2">
        <v>2014</v>
      </c>
      <c r="F1" s="2" t="s">
        <v>1</v>
      </c>
      <c r="G1" s="2">
        <v>2013</v>
      </c>
      <c r="H1" s="2" t="s">
        <v>2</v>
      </c>
      <c r="I1" s="2">
        <v>2012</v>
      </c>
      <c r="J1" s="2" t="s">
        <v>3</v>
      </c>
      <c r="K1" s="2">
        <v>2011</v>
      </c>
    </row>
    <row r="2" spans="1:22" ht="3" hidden="1" customHeight="1" outlineLevel="1" x14ac:dyDescent="0.2"/>
    <row r="3" spans="1:22" s="165" customFormat="1" ht="10.199999999999999" customHeight="1" collapsed="1" x14ac:dyDescent="0.2">
      <c r="A3" s="161" t="s">
        <v>4</v>
      </c>
      <c r="B3" s="162">
        <f>B71</f>
        <v>683.49</v>
      </c>
      <c r="C3" s="163">
        <f>IF((+B3/D3)&lt;0,"n.m.",IF(B3&lt;0,(+B3/D3-1)*-1,(+B3/D3-1)))</f>
        <v>0.14872268907563035</v>
      </c>
      <c r="D3" s="162">
        <f>D71</f>
        <v>595</v>
      </c>
      <c r="E3" s="162">
        <f>E71</f>
        <v>2970.14</v>
      </c>
      <c r="F3" s="299">
        <f t="shared" ref="F3:F7" si="0">IF((+E3/G3)&lt;0,"n.m.",IF(E3&lt;0,(+E3/G3-1)*-1,(+E3/G3-1)))</f>
        <v>5.2341793006685844E-2</v>
      </c>
      <c r="G3" s="162">
        <f>G71</f>
        <v>2822.41</v>
      </c>
      <c r="H3" s="164">
        <f>(G3-I3)/I3</f>
        <v>-3.5027317546822694E-2</v>
      </c>
      <c r="I3" s="162">
        <v>2924.8599999999997</v>
      </c>
      <c r="J3" s="164">
        <v>1.5735097497872941E-2</v>
      </c>
      <c r="K3" s="162">
        <v>2879.5499999999997</v>
      </c>
    </row>
    <row r="4" spans="1:22" s="165" customFormat="1" ht="10.199999999999999" customHeight="1" x14ac:dyDescent="0.2">
      <c r="A4" s="161" t="s">
        <v>5</v>
      </c>
      <c r="B4" s="162">
        <f>B101</f>
        <v>4856.5</v>
      </c>
      <c r="C4" s="163">
        <f>IF((+B4/D4)&lt;0,"n.m.",IF(B4&lt;0,(+B4/D4-1)*-1,(+B4/D4-1)))</f>
        <v>0.17391829828378058</v>
      </c>
      <c r="D4" s="162">
        <f>D101</f>
        <v>4137</v>
      </c>
      <c r="E4" s="162">
        <f>E101</f>
        <v>4571.21</v>
      </c>
      <c r="F4" s="299">
        <f t="shared" si="0"/>
        <v>8.7792817232549947E-2</v>
      </c>
      <c r="G4" s="162">
        <f>G101</f>
        <v>4202.28</v>
      </c>
      <c r="H4" s="164">
        <f>(G4-I4)/I4</f>
        <v>4.059846520715242E-2</v>
      </c>
      <c r="I4" s="162">
        <v>4038.33</v>
      </c>
      <c r="J4" s="164">
        <v>6.7708553661322446E-2</v>
      </c>
      <c r="K4" s="162">
        <v>3782.24</v>
      </c>
    </row>
    <row r="5" spans="1:22" s="165" customFormat="1" ht="10.199999999999999" customHeight="1" x14ac:dyDescent="0.2">
      <c r="A5" s="161" t="s">
        <v>6</v>
      </c>
      <c r="B5" s="162">
        <v>653.72500000000002</v>
      </c>
      <c r="C5" s="163">
        <f>IF((+B5/D5)&lt;0,"n.m.",IF(B5&lt;0,(+B5/D5-1)*-1,(+B5/D5-1)))</f>
        <v>0.20844678841251629</v>
      </c>
      <c r="D5" s="162">
        <v>540.96299999999997</v>
      </c>
      <c r="E5" s="162">
        <v>2738.4349999999999</v>
      </c>
      <c r="F5" s="299">
        <f t="shared" si="0"/>
        <v>0.12022461476408042</v>
      </c>
      <c r="G5" s="162">
        <v>2444.5410000000002</v>
      </c>
      <c r="H5" s="164">
        <f>(G5-I5)/I5</f>
        <v>-8.1445778967508917E-2</v>
      </c>
      <c r="I5" s="162">
        <v>2661.2919999999999</v>
      </c>
      <c r="J5" s="164">
        <v>-6.3691542554613845E-2</v>
      </c>
      <c r="K5" s="162">
        <v>2842.3240000000001</v>
      </c>
    </row>
    <row r="6" spans="1:22" s="165" customFormat="1" ht="10.199999999999999" customHeight="1" x14ac:dyDescent="0.2">
      <c r="A6" s="161" t="s">
        <v>137</v>
      </c>
      <c r="B6" s="162">
        <v>-19.693999999999999</v>
      </c>
      <c r="C6" s="163">
        <f>IF((+B6/D6)&lt;0,"n.m.",IF(B6&lt;0,(+B6/D6-1)*-1,(+B6/D6-1)))</f>
        <v>7.4704003006953568E-2</v>
      </c>
      <c r="D6" s="162">
        <v>-21.283999999999999</v>
      </c>
      <c r="E6" s="162">
        <v>92.180999999999997</v>
      </c>
      <c r="F6" s="299">
        <f t="shared" si="0"/>
        <v>0.32491555874955069</v>
      </c>
      <c r="G6" s="162">
        <v>69.575000000000003</v>
      </c>
      <c r="H6" s="164">
        <f>(G6-I6)/I6</f>
        <v>-0.45187618664964985</v>
      </c>
      <c r="I6" s="162">
        <v>126.93300000000001</v>
      </c>
      <c r="J6" s="164">
        <f>(I6/K6)-1</f>
        <v>1.1505319869883439</v>
      </c>
      <c r="K6" s="162">
        <v>59.024000000000001</v>
      </c>
    </row>
    <row r="7" spans="1:22" s="165" customFormat="1" ht="10.199999999999999" customHeight="1" x14ac:dyDescent="0.2">
      <c r="A7" s="161" t="s">
        <v>148</v>
      </c>
      <c r="B7" s="162">
        <v>-19.693999999999999</v>
      </c>
      <c r="C7" s="163">
        <f>IF((+B7/D7)&lt;0,"n.m.",IF(B7&lt;0,(+B7/D7-1)*-1,(+B7/D7-1)))</f>
        <v>7.4704003006953568E-2</v>
      </c>
      <c r="D7" s="162">
        <v>-21.283999999999999</v>
      </c>
      <c r="E7" s="162">
        <v>92.180999999999997</v>
      </c>
      <c r="F7" s="299">
        <f t="shared" si="0"/>
        <v>0.32491555874955069</v>
      </c>
      <c r="G7" s="162">
        <v>69.575000000000003</v>
      </c>
      <c r="H7" s="164">
        <f>(G7-I7)/I7</f>
        <v>-0.45187618664964985</v>
      </c>
      <c r="I7" s="162">
        <v>126.93300000000001</v>
      </c>
      <c r="J7" s="164">
        <f>(I7/K7)-1</f>
        <v>1.1505319869883439</v>
      </c>
      <c r="K7" s="162">
        <v>59.024000000000001</v>
      </c>
    </row>
    <row r="8" spans="1:22" ht="10.199999999999999" customHeight="1" x14ac:dyDescent="0.2">
      <c r="A8" s="166" t="s">
        <v>138</v>
      </c>
      <c r="B8" s="167">
        <f>B6/B5</f>
        <v>-3.0125817430876896E-2</v>
      </c>
      <c r="C8" s="164"/>
      <c r="D8" s="167">
        <f>D6/D5</f>
        <v>-3.9344650188645067E-2</v>
      </c>
      <c r="E8" s="167">
        <f>E6/E5</f>
        <v>3.3661927341711598E-2</v>
      </c>
      <c r="F8" s="167"/>
      <c r="G8" s="167">
        <f>G6/G5</f>
        <v>2.8461375775656862E-2</v>
      </c>
      <c r="H8" s="167"/>
      <c r="I8" s="167">
        <f>I6/I5</f>
        <v>4.7696006300699062E-2</v>
      </c>
      <c r="J8" s="167"/>
      <c r="K8" s="167">
        <f>K6/K5</f>
        <v>2.0766105482696553E-2</v>
      </c>
    </row>
    <row r="9" spans="1:22" ht="10.199999999999999" customHeight="1" x14ac:dyDescent="0.2">
      <c r="A9" s="166" t="s">
        <v>139</v>
      </c>
      <c r="B9" s="168">
        <f>B3/Group!B2</f>
        <v>0.27690269573883664</v>
      </c>
      <c r="C9" s="168"/>
      <c r="D9" s="168">
        <f>D3/Group!D2</f>
        <v>0.25386774983573268</v>
      </c>
      <c r="E9" s="168">
        <f>E3/Group!E185</f>
        <v>0.21893999705145215</v>
      </c>
      <c r="F9" s="168"/>
      <c r="G9" s="168">
        <f>G3/Group!G185</f>
        <v>0.2079419026056743</v>
      </c>
      <c r="H9" s="168"/>
      <c r="I9" s="168">
        <f>I3/Group!I2</f>
        <v>0.20828479056584959</v>
      </c>
      <c r="J9" s="168"/>
      <c r="K9" s="168">
        <f>K3/Group!K2</f>
        <v>0.20100377988042589</v>
      </c>
    </row>
    <row r="10" spans="1:22" ht="10.199999999999999" customHeight="1" x14ac:dyDescent="0.2">
      <c r="A10" s="166" t="s">
        <v>140</v>
      </c>
      <c r="B10" s="168">
        <f>B4/Group!B3</f>
        <v>0.32102680985350363</v>
      </c>
      <c r="C10" s="168"/>
      <c r="D10" s="168">
        <f>D4/Group!D3</f>
        <v>0.2856673304847161</v>
      </c>
      <c r="E10" s="168">
        <f>E4/Group!E215</f>
        <v>0.31736932288397768</v>
      </c>
      <c r="F10" s="168"/>
      <c r="G10" s="168">
        <f>G4/Group!G215</f>
        <v>0.31198068550997493</v>
      </c>
      <c r="H10" s="168"/>
      <c r="I10" s="168">
        <f>I4/Group!I3</f>
        <v>0.30587245297538523</v>
      </c>
      <c r="J10" s="168"/>
      <c r="K10" s="168">
        <f>K4/Group!K3</f>
        <v>0.28322899505766064</v>
      </c>
    </row>
    <row r="11" spans="1:22" ht="10.199999999999999" customHeight="1" x14ac:dyDescent="0.2">
      <c r="A11" s="166"/>
      <c r="B11" s="169"/>
      <c r="C11" s="169"/>
      <c r="D11" s="169"/>
      <c r="E11" s="169"/>
      <c r="F11" s="169"/>
      <c r="G11" s="169"/>
      <c r="H11" s="169"/>
      <c r="I11" s="169"/>
      <c r="J11" s="169"/>
      <c r="K11" s="169"/>
    </row>
    <row r="12" spans="1:22" s="165" customFormat="1" ht="10.199999999999999" customHeight="1" x14ac:dyDescent="0.2">
      <c r="A12" s="161" t="s">
        <v>105</v>
      </c>
      <c r="B12" s="170"/>
      <c r="C12" s="170"/>
      <c r="D12" s="170"/>
      <c r="E12" s="170"/>
      <c r="F12" s="170"/>
      <c r="G12" s="170"/>
      <c r="H12" s="170"/>
      <c r="I12" s="170"/>
      <c r="J12" s="170"/>
      <c r="K12" s="170"/>
    </row>
    <row r="13" spans="1:22" s="4" customFormat="1" ht="10.199999999999999" x14ac:dyDescent="0.2">
      <c r="A13" s="171" t="s">
        <v>106</v>
      </c>
      <c r="B13" s="172">
        <v>9384</v>
      </c>
      <c r="C13" s="173">
        <f t="shared" ref="C13:C74" si="1">IF((+B13/D13)&lt;0,"n.m.",IF(B13&lt;0,(+B13/D13-1)*-1,(+B13/D13-1)))</f>
        <v>0.3354205208481571</v>
      </c>
      <c r="D13" s="172">
        <v>7027</v>
      </c>
      <c r="E13" s="172">
        <v>7670</v>
      </c>
      <c r="F13" s="199">
        <f>IF((+E13/G13)&lt;0,"n.m.",IF(E13&lt;0,(+E13/G13-1)*-1,(+E13/G13-1)))</f>
        <v>8.3639446171234866E-2</v>
      </c>
      <c r="G13" s="172">
        <v>7078</v>
      </c>
      <c r="H13" s="173"/>
      <c r="I13" s="174"/>
      <c r="J13" s="173"/>
      <c r="K13" s="175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 s="4" customFormat="1" ht="10.199999999999999" x14ac:dyDescent="0.2">
      <c r="A14" s="171" t="s">
        <v>107</v>
      </c>
      <c r="B14" s="172">
        <v>2166</v>
      </c>
      <c r="C14" s="173">
        <f t="shared" si="1"/>
        <v>0.86724137931034484</v>
      </c>
      <c r="D14" s="172">
        <v>1160</v>
      </c>
      <c r="E14" s="172">
        <v>1486</v>
      </c>
      <c r="F14" s="199">
        <f t="shared" ref="F14:F39" si="2">IF((+E14/G14)&lt;0,"n.m.",IF(E14&lt;0,(+E14/G14-1)*-1,(+E14/G14-1)))</f>
        <v>0.29217391304347817</v>
      </c>
      <c r="G14" s="172">
        <v>1150</v>
      </c>
      <c r="H14" s="173"/>
      <c r="I14" s="174"/>
      <c r="J14" s="173"/>
      <c r="K14" s="175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 s="4" customFormat="1" ht="10.199999999999999" x14ac:dyDescent="0.2">
      <c r="A15" s="171" t="s">
        <v>108</v>
      </c>
      <c r="B15" s="172">
        <v>462</v>
      </c>
      <c r="C15" s="173">
        <f t="shared" si="1"/>
        <v>0.27272727272727271</v>
      </c>
      <c r="D15" s="172">
        <v>363</v>
      </c>
      <c r="E15" s="172">
        <v>470</v>
      </c>
      <c r="F15" s="199">
        <f t="shared" si="2"/>
        <v>0.22395833333333326</v>
      </c>
      <c r="G15" s="172">
        <v>384</v>
      </c>
      <c r="H15" s="173"/>
      <c r="I15" s="174"/>
      <c r="J15" s="173"/>
      <c r="K15" s="175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 s="4" customFormat="1" ht="10.199999999999999" x14ac:dyDescent="0.2">
      <c r="A16" s="171" t="s">
        <v>109</v>
      </c>
      <c r="B16" s="172">
        <v>640</v>
      </c>
      <c r="C16" s="173">
        <f t="shared" si="1"/>
        <v>7.3825503355704702E-2</v>
      </c>
      <c r="D16" s="172">
        <v>596</v>
      </c>
      <c r="E16" s="172">
        <v>739</v>
      </c>
      <c r="F16" s="199">
        <f t="shared" si="2"/>
        <v>7.8832116788321249E-2</v>
      </c>
      <c r="G16" s="172">
        <v>685</v>
      </c>
      <c r="H16" s="173"/>
      <c r="I16" s="174"/>
      <c r="J16" s="173"/>
      <c r="K16" s="175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 s="13" customFormat="1" ht="10.199999999999999" x14ac:dyDescent="0.2">
      <c r="A17" s="171" t="s">
        <v>110</v>
      </c>
      <c r="B17" s="172">
        <v>736</v>
      </c>
      <c r="C17" s="173">
        <f t="shared" si="1"/>
        <v>9.3610698365527378E-2</v>
      </c>
      <c r="D17" s="172">
        <v>673</v>
      </c>
      <c r="E17" s="172">
        <v>737</v>
      </c>
      <c r="F17" s="199">
        <f t="shared" si="2"/>
        <v>0.12347560975609762</v>
      </c>
      <c r="G17" s="172">
        <v>656</v>
      </c>
      <c r="H17" s="173"/>
      <c r="I17" s="174"/>
      <c r="J17" s="173"/>
      <c r="K17" s="175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:22" s="13" customFormat="1" ht="10.199999999999999" x14ac:dyDescent="0.2">
      <c r="A18" s="171" t="s">
        <v>111</v>
      </c>
      <c r="B18" s="172">
        <v>201</v>
      </c>
      <c r="C18" s="173">
        <f t="shared" si="1"/>
        <v>0.36734693877551017</v>
      </c>
      <c r="D18" s="172">
        <v>147</v>
      </c>
      <c r="E18" s="172">
        <v>193</v>
      </c>
      <c r="F18" s="199">
        <f t="shared" si="2"/>
        <v>0.19875776397515521</v>
      </c>
      <c r="G18" s="172">
        <v>161</v>
      </c>
      <c r="H18" s="173"/>
      <c r="I18" s="174"/>
      <c r="J18" s="173"/>
      <c r="K18" s="175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:22" s="13" customFormat="1" ht="10.199999999999999" x14ac:dyDescent="0.2">
      <c r="A19" s="171" t="s">
        <v>112</v>
      </c>
      <c r="B19" s="172">
        <v>268</v>
      </c>
      <c r="C19" s="173">
        <f t="shared" si="1"/>
        <v>-4.6263345195729499E-2</v>
      </c>
      <c r="D19" s="172">
        <v>281</v>
      </c>
      <c r="E19" s="172">
        <v>300</v>
      </c>
      <c r="F19" s="199">
        <f t="shared" si="2"/>
        <v>-6.6225165562914245E-3</v>
      </c>
      <c r="G19" s="172">
        <v>302</v>
      </c>
      <c r="H19" s="173"/>
      <c r="I19" s="174"/>
      <c r="J19" s="173"/>
      <c r="K19" s="175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</row>
    <row r="20" spans="1:22" s="13" customFormat="1" ht="10.199999999999999" x14ac:dyDescent="0.2">
      <c r="A20" s="171" t="s">
        <v>113</v>
      </c>
      <c r="B20" s="172">
        <v>210</v>
      </c>
      <c r="C20" s="173">
        <f t="shared" si="1"/>
        <v>0.11111111111111116</v>
      </c>
      <c r="D20" s="172">
        <v>189</v>
      </c>
      <c r="E20" s="172">
        <v>223</v>
      </c>
      <c r="F20" s="199">
        <f t="shared" si="2"/>
        <v>7.7294685990338063E-2</v>
      </c>
      <c r="G20" s="172">
        <v>207</v>
      </c>
      <c r="H20" s="173"/>
      <c r="I20" s="174"/>
      <c r="J20" s="173"/>
      <c r="K20" s="175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:22" s="13" customFormat="1" ht="10.199999999999999" x14ac:dyDescent="0.2">
      <c r="A21" s="171" t="s">
        <v>114</v>
      </c>
      <c r="B21" s="172">
        <v>112</v>
      </c>
      <c r="C21" s="173">
        <f t="shared" si="1"/>
        <v>2.7522935779816571E-2</v>
      </c>
      <c r="D21" s="172">
        <v>109</v>
      </c>
      <c r="E21" s="172">
        <v>118</v>
      </c>
      <c r="F21" s="199">
        <f t="shared" si="2"/>
        <v>7.2727272727272751E-2</v>
      </c>
      <c r="G21" s="172">
        <v>110</v>
      </c>
      <c r="H21" s="173"/>
      <c r="I21" s="174"/>
      <c r="J21" s="173"/>
      <c r="K21" s="175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:22" s="13" customFormat="1" ht="10.199999999999999" x14ac:dyDescent="0.2">
      <c r="A22" s="171" t="s">
        <v>115</v>
      </c>
      <c r="B22" s="172">
        <v>33</v>
      </c>
      <c r="C22" s="173">
        <f t="shared" si="1"/>
        <v>0</v>
      </c>
      <c r="D22" s="172">
        <v>33</v>
      </c>
      <c r="E22" s="172">
        <v>32</v>
      </c>
      <c r="F22" s="199">
        <f t="shared" si="2"/>
        <v>-3.0303030303030276E-2</v>
      </c>
      <c r="G22" s="172">
        <v>33</v>
      </c>
      <c r="H22" s="173"/>
      <c r="I22" s="174"/>
      <c r="J22" s="173"/>
      <c r="K22" s="175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:22" s="13" customFormat="1" ht="10.199999999999999" x14ac:dyDescent="0.2">
      <c r="A23" s="171" t="s">
        <v>116</v>
      </c>
      <c r="B23" s="172">
        <v>29</v>
      </c>
      <c r="C23" s="173">
        <f t="shared" si="1"/>
        <v>0.26086956521739135</v>
      </c>
      <c r="D23" s="172">
        <v>23</v>
      </c>
      <c r="E23" s="172">
        <v>26</v>
      </c>
      <c r="F23" s="199">
        <f t="shared" si="2"/>
        <v>4.0000000000000036E-2</v>
      </c>
      <c r="G23" s="172">
        <v>25</v>
      </c>
      <c r="H23" s="173"/>
      <c r="I23" s="174"/>
      <c r="J23" s="173"/>
      <c r="K23" s="175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  <row r="24" spans="1:22" s="13" customFormat="1" ht="10.199999999999999" x14ac:dyDescent="0.2">
      <c r="A24" s="171" t="s">
        <v>117</v>
      </c>
      <c r="B24" s="172">
        <v>24</v>
      </c>
      <c r="C24" s="173">
        <f t="shared" si="1"/>
        <v>-4.0000000000000036E-2</v>
      </c>
      <c r="D24" s="172">
        <v>25</v>
      </c>
      <c r="E24" s="172">
        <v>24</v>
      </c>
      <c r="F24" s="199">
        <f t="shared" si="2"/>
        <v>-0.11111111111111116</v>
      </c>
      <c r="G24" s="172">
        <v>27</v>
      </c>
      <c r="H24" s="173"/>
      <c r="I24" s="174"/>
      <c r="J24" s="173"/>
      <c r="K24" s="175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</row>
    <row r="25" spans="1:22" s="13" customFormat="1" ht="10.199999999999999" x14ac:dyDescent="0.2">
      <c r="A25" s="171" t="s">
        <v>118</v>
      </c>
      <c r="B25" s="172">
        <v>116</v>
      </c>
      <c r="C25" s="173">
        <f t="shared" si="1"/>
        <v>-0.28834355828220859</v>
      </c>
      <c r="D25" s="172">
        <v>163</v>
      </c>
      <c r="E25" s="172">
        <v>153</v>
      </c>
      <c r="F25" s="199">
        <f t="shared" si="2"/>
        <v>5.5172413793103559E-2</v>
      </c>
      <c r="G25" s="172">
        <v>145</v>
      </c>
      <c r="H25" s="173"/>
      <c r="I25" s="174"/>
      <c r="J25" s="173"/>
      <c r="K25" s="175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</row>
    <row r="26" spans="1:22" s="13" customFormat="1" ht="10.199999999999999" x14ac:dyDescent="0.2">
      <c r="A26" s="171" t="s">
        <v>119</v>
      </c>
      <c r="B26" s="177">
        <v>69</v>
      </c>
      <c r="C26" s="173">
        <f t="shared" si="1"/>
        <v>-0.54</v>
      </c>
      <c r="D26" s="177">
        <v>150</v>
      </c>
      <c r="E26" s="177">
        <v>135</v>
      </c>
      <c r="F26" s="199">
        <f t="shared" si="2"/>
        <v>-0.18181818181818177</v>
      </c>
      <c r="G26" s="177">
        <v>165</v>
      </c>
      <c r="H26" s="173"/>
      <c r="I26" s="178"/>
      <c r="J26" s="173"/>
      <c r="K26" s="17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</row>
    <row r="27" spans="1:22" s="13" customFormat="1" ht="10.199999999999999" x14ac:dyDescent="0.2">
      <c r="A27" s="171" t="s">
        <v>120</v>
      </c>
      <c r="B27" s="172">
        <v>17</v>
      </c>
      <c r="C27" s="173">
        <f t="shared" si="1"/>
        <v>-0.61363636363636365</v>
      </c>
      <c r="D27" s="172">
        <v>44</v>
      </c>
      <c r="E27" s="172">
        <v>44</v>
      </c>
      <c r="F27" s="199"/>
      <c r="G27" s="172">
        <v>0</v>
      </c>
      <c r="H27" s="173"/>
      <c r="I27" s="174"/>
      <c r="J27" s="173"/>
      <c r="K27" s="175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</row>
    <row r="28" spans="1:22" s="4" customFormat="1" ht="10.199999999999999" x14ac:dyDescent="0.2">
      <c r="A28" s="171" t="s">
        <v>121</v>
      </c>
      <c r="B28" s="172">
        <v>334</v>
      </c>
      <c r="C28" s="173">
        <f t="shared" si="1"/>
        <v>0.37448559670781889</v>
      </c>
      <c r="D28" s="172">
        <v>243</v>
      </c>
      <c r="E28" s="172">
        <v>285</v>
      </c>
      <c r="F28" s="199">
        <f t="shared" si="2"/>
        <v>0.39705882352941169</v>
      </c>
      <c r="G28" s="172">
        <v>204</v>
      </c>
      <c r="H28" s="173"/>
      <c r="I28" s="174"/>
      <c r="J28" s="173"/>
      <c r="K28" s="175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</row>
    <row r="29" spans="1:22" s="13" customFormat="1" ht="10.199999999999999" x14ac:dyDescent="0.2">
      <c r="A29" s="171" t="s">
        <v>122</v>
      </c>
      <c r="B29" s="172">
        <v>1</v>
      </c>
      <c r="C29" s="173"/>
      <c r="D29" s="172">
        <v>0</v>
      </c>
      <c r="E29" s="172">
        <v>1</v>
      </c>
      <c r="F29" s="199"/>
      <c r="G29" s="172">
        <v>0</v>
      </c>
      <c r="H29" s="173"/>
      <c r="I29" s="174"/>
      <c r="J29" s="173"/>
      <c r="K29" s="175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</row>
    <row r="30" spans="1:22" s="13" customFormat="1" ht="10.199999999999999" x14ac:dyDescent="0.2">
      <c r="A30" s="171" t="s">
        <v>123</v>
      </c>
      <c r="B30" s="172">
        <v>101</v>
      </c>
      <c r="C30" s="173">
        <f t="shared" si="1"/>
        <v>-2.8846153846153855E-2</v>
      </c>
      <c r="D30" s="172">
        <v>104</v>
      </c>
      <c r="E30" s="172">
        <v>98</v>
      </c>
      <c r="F30" s="199">
        <f t="shared" si="2"/>
        <v>-8.411214953271029E-2</v>
      </c>
      <c r="G30" s="172">
        <v>107</v>
      </c>
      <c r="H30" s="173"/>
      <c r="I30" s="174"/>
      <c r="J30" s="173"/>
      <c r="K30" s="175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</row>
    <row r="31" spans="1:22" s="13" customFormat="1" ht="10.199999999999999" x14ac:dyDescent="0.2">
      <c r="A31" s="171" t="s">
        <v>124</v>
      </c>
      <c r="B31" s="172">
        <v>6027</v>
      </c>
      <c r="C31" s="173">
        <f t="shared" si="1"/>
        <v>-2.6647286821705474E-2</v>
      </c>
      <c r="D31" s="172">
        <v>6192</v>
      </c>
      <c r="E31" s="172">
        <v>6418</v>
      </c>
      <c r="F31" s="199">
        <f t="shared" si="2"/>
        <v>2.9515559833172889E-2</v>
      </c>
      <c r="G31" s="172">
        <v>6234</v>
      </c>
      <c r="H31" s="173"/>
      <c r="I31" s="174"/>
      <c r="J31" s="173"/>
      <c r="K31" s="175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</row>
    <row r="32" spans="1:22" s="13" customFormat="1" ht="10.199999999999999" x14ac:dyDescent="0.2">
      <c r="A32" s="171" t="s">
        <v>125</v>
      </c>
      <c r="B32" s="172">
        <v>3975</v>
      </c>
      <c r="C32" s="173">
        <f t="shared" si="1"/>
        <v>0.6500622665006226</v>
      </c>
      <c r="D32" s="172">
        <v>2409</v>
      </c>
      <c r="E32" s="172">
        <v>3090</v>
      </c>
      <c r="F32" s="199">
        <f t="shared" si="2"/>
        <v>0.19489559164733183</v>
      </c>
      <c r="G32" s="172">
        <v>2586</v>
      </c>
      <c r="H32" s="180"/>
      <c r="I32" s="174"/>
      <c r="J32" s="180"/>
      <c r="K32" s="175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</row>
    <row r="33" spans="1:22" s="13" customFormat="1" ht="10.199999999999999" x14ac:dyDescent="0.2">
      <c r="A33" s="171" t="s">
        <v>126</v>
      </c>
      <c r="B33" s="182">
        <v>1582</v>
      </c>
      <c r="C33" s="173">
        <f t="shared" si="1"/>
        <v>-0.40970149253731347</v>
      </c>
      <c r="D33" s="182">
        <v>2680</v>
      </c>
      <c r="E33" s="182">
        <v>2370</v>
      </c>
      <c r="F33" s="199">
        <f t="shared" si="2"/>
        <v>-9.7486671744097531E-2</v>
      </c>
      <c r="G33" s="182">
        <v>2626</v>
      </c>
      <c r="H33" s="173"/>
      <c r="I33" s="183"/>
      <c r="J33" s="173"/>
      <c r="K33" s="182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</row>
    <row r="34" spans="1:22" s="13" customFormat="1" ht="10.199999999999999" x14ac:dyDescent="0.2">
      <c r="A34" s="171" t="s">
        <v>127</v>
      </c>
      <c r="B34" s="182">
        <v>807</v>
      </c>
      <c r="C34" s="173">
        <f t="shared" si="1"/>
        <v>0.22087745839636908</v>
      </c>
      <c r="D34" s="182">
        <v>661</v>
      </c>
      <c r="E34" s="182">
        <v>697</v>
      </c>
      <c r="F34" s="199">
        <f t="shared" si="2"/>
        <v>1.0144927536231974E-2</v>
      </c>
      <c r="G34" s="182">
        <v>690</v>
      </c>
      <c r="H34" s="173"/>
      <c r="I34" s="183"/>
      <c r="J34" s="173"/>
      <c r="K34" s="182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</row>
    <row r="35" spans="1:22" s="13" customFormat="1" ht="10.199999999999999" x14ac:dyDescent="0.2">
      <c r="A35" s="179" t="s">
        <v>106</v>
      </c>
      <c r="B35" s="184">
        <f>B13</f>
        <v>9384</v>
      </c>
      <c r="C35" s="173">
        <f t="shared" si="1"/>
        <v>0.3354205208481571</v>
      </c>
      <c r="D35" s="184">
        <f>D13</f>
        <v>7027</v>
      </c>
      <c r="E35" s="184">
        <f>E13</f>
        <v>7670</v>
      </c>
      <c r="F35" s="199">
        <f t="shared" si="2"/>
        <v>8.3639446171234866E-2</v>
      </c>
      <c r="G35" s="184">
        <f>G13</f>
        <v>7078</v>
      </c>
      <c r="H35" s="173"/>
      <c r="I35" s="185"/>
      <c r="J35" s="173"/>
      <c r="K35" s="182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</row>
    <row r="36" spans="1:22" s="13" customFormat="1" ht="10.199999999999999" x14ac:dyDescent="0.2">
      <c r="A36" s="179" t="s">
        <v>107</v>
      </c>
      <c r="B36" s="184">
        <f>B14</f>
        <v>2166</v>
      </c>
      <c r="C36" s="173">
        <f t="shared" si="1"/>
        <v>0.86724137931034484</v>
      </c>
      <c r="D36" s="184">
        <f>D14</f>
        <v>1160</v>
      </c>
      <c r="E36" s="184">
        <f>E14</f>
        <v>1486</v>
      </c>
      <c r="F36" s="199">
        <f t="shared" si="2"/>
        <v>0.29217391304347817</v>
      </c>
      <c r="G36" s="184">
        <f>G14</f>
        <v>1150</v>
      </c>
      <c r="H36" s="173"/>
      <c r="I36" s="185"/>
      <c r="J36" s="173"/>
      <c r="K36" s="182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</row>
    <row r="37" spans="1:22" s="4" customFormat="1" ht="10.199999999999999" x14ac:dyDescent="0.2">
      <c r="A37" s="179" t="s">
        <v>128</v>
      </c>
      <c r="B37" s="177">
        <f>B15+B16+B17+B18+B19+B20+B21+B22+B23+B24</f>
        <v>2715</v>
      </c>
      <c r="C37" s="173">
        <f t="shared" si="1"/>
        <v>0.11316113161131613</v>
      </c>
      <c r="D37" s="177">
        <f>D15+D16+D17+D18+D19+D20+D21+D22+D23+D24</f>
        <v>2439</v>
      </c>
      <c r="E37" s="177">
        <f>E15+E16+E17+E18+E19+E20+E21+E22+E23+E24</f>
        <v>2862</v>
      </c>
      <c r="F37" s="199">
        <f t="shared" si="2"/>
        <v>0.10501930501930512</v>
      </c>
      <c r="G37" s="177">
        <f>G15+G16+G17+G18+G19+G20+G21+G22+G23+G24</f>
        <v>2590</v>
      </c>
      <c r="H37" s="173"/>
      <c r="I37" s="178"/>
      <c r="J37" s="173"/>
      <c r="K37" s="186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 s="4" customFormat="1" ht="10.199999999999999" x14ac:dyDescent="0.2">
      <c r="A38" s="179" t="s">
        <v>129</v>
      </c>
      <c r="B38" s="177">
        <f>B25+B26+B27+B28+B29+B30</f>
        <v>638</v>
      </c>
      <c r="C38" s="173">
        <f t="shared" si="1"/>
        <v>-9.375E-2</v>
      </c>
      <c r="D38" s="177">
        <f>D25+D26+D27+D28+D29+D30</f>
        <v>704</v>
      </c>
      <c r="E38" s="177">
        <f>E25+E26+E27+E28+E29+E30</f>
        <v>716</v>
      </c>
      <c r="F38" s="199">
        <f t="shared" si="2"/>
        <v>0.1529790660225443</v>
      </c>
      <c r="G38" s="177">
        <f>G25+G26+G27+G28+G29+G30</f>
        <v>621</v>
      </c>
      <c r="H38" s="173"/>
      <c r="I38" s="178"/>
      <c r="J38" s="173"/>
      <c r="K38" s="186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</row>
    <row r="39" spans="1:22" s="13" customFormat="1" ht="10.199999999999999" x14ac:dyDescent="0.2">
      <c r="A39" s="179" t="s">
        <v>130</v>
      </c>
      <c r="B39" s="177">
        <f>B31+B32+B33+B34</f>
        <v>12391</v>
      </c>
      <c r="C39" s="173">
        <f t="shared" si="1"/>
        <v>3.7598392229107436E-2</v>
      </c>
      <c r="D39" s="177">
        <f>D31+D32+D33+D34</f>
        <v>11942</v>
      </c>
      <c r="E39" s="177">
        <f>E31+E32+E33+E34</f>
        <v>12575</v>
      </c>
      <c r="F39" s="199">
        <f t="shared" si="2"/>
        <v>3.6173368490441726E-2</v>
      </c>
      <c r="G39" s="177">
        <f>G31+G32+G33+G34</f>
        <v>12136</v>
      </c>
      <c r="H39" s="173"/>
      <c r="I39" s="178"/>
      <c r="J39" s="173"/>
      <c r="K39" s="186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s="4" customFormat="1" ht="10.199999999999999" x14ac:dyDescent="0.2">
      <c r="A40" s="187" t="s">
        <v>131</v>
      </c>
      <c r="B40" s="188">
        <f>SUM(B35:B39)</f>
        <v>27294</v>
      </c>
      <c r="C40" s="163">
        <f t="shared" si="1"/>
        <v>0.17282571330354068</v>
      </c>
      <c r="D40" s="188">
        <f>SUM(D35:D39)</f>
        <v>23272</v>
      </c>
      <c r="E40" s="188">
        <f>SUM(E35:E39)</f>
        <v>25309</v>
      </c>
      <c r="F40" s="299">
        <f t="shared" ref="F40" si="3">IF((+E40/G40)&lt;0,"n.m.",IF(E40&lt;0,(+E40/G40-1)*-1,(+E40/G40-1)))</f>
        <v>7.3552492046659701E-2</v>
      </c>
      <c r="G40" s="188">
        <f>SUM(G35:G39)</f>
        <v>23575</v>
      </c>
      <c r="H40" s="163">
        <f>(G40-I40)/I40</f>
        <v>0.15416625868990502</v>
      </c>
      <c r="I40" s="189">
        <v>20426</v>
      </c>
      <c r="J40" s="163">
        <f>(I40-K40)/K40</f>
        <v>-7.4406380279137208E-2</v>
      </c>
      <c r="K40" s="189">
        <v>22068</v>
      </c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</row>
    <row r="41" spans="1:22" s="197" customFormat="1" ht="10.199999999999999" x14ac:dyDescent="0.2">
      <c r="A41" s="191" t="s">
        <v>141</v>
      </c>
      <c r="B41" s="192">
        <f>B40/Group!B152</f>
        <v>0.38347195683938406</v>
      </c>
      <c r="C41" s="173"/>
      <c r="D41" s="192">
        <f>D40/Group!D152</f>
        <v>0.33564577774572729</v>
      </c>
      <c r="E41" s="192">
        <f>E40/Group!E152</f>
        <v>0.34714563959070582</v>
      </c>
      <c r="F41" s="193"/>
      <c r="G41" s="192">
        <f>G40/Group!G152</f>
        <v>0.3225034199726402</v>
      </c>
      <c r="H41" s="193"/>
      <c r="I41" s="193">
        <f>I40/Group!I152</f>
        <v>0.27598973111741659</v>
      </c>
      <c r="J41" s="193"/>
      <c r="K41" s="193">
        <f>K40/Group!K152</f>
        <v>0.28709702599328701</v>
      </c>
      <c r="L41" s="196"/>
      <c r="M41" s="196"/>
      <c r="N41" s="196"/>
      <c r="O41" s="196"/>
      <c r="P41" s="196"/>
      <c r="Q41" s="196"/>
      <c r="R41" s="196"/>
      <c r="S41" s="196"/>
      <c r="T41" s="196"/>
      <c r="U41" s="196"/>
      <c r="V41" s="196"/>
    </row>
    <row r="42" spans="1:22" ht="12" customHeight="1" x14ac:dyDescent="0.2">
      <c r="A42" s="166"/>
      <c r="B42" s="169"/>
      <c r="C42" s="173"/>
      <c r="D42" s="169"/>
      <c r="E42" s="169"/>
      <c r="F42" s="168"/>
      <c r="G42" s="169"/>
      <c r="H42" s="168"/>
      <c r="I42" s="169"/>
      <c r="J42" s="164"/>
      <c r="K42" s="169"/>
    </row>
    <row r="43" spans="1:22" s="165" customFormat="1" ht="12" customHeight="1" x14ac:dyDescent="0.2">
      <c r="A43" s="187" t="s">
        <v>4</v>
      </c>
      <c r="B43" s="170"/>
      <c r="C43" s="173"/>
      <c r="D43" s="170"/>
      <c r="E43" s="170"/>
      <c r="F43" s="168"/>
      <c r="G43" s="170"/>
      <c r="H43" s="168"/>
      <c r="I43" s="170"/>
      <c r="J43" s="164"/>
      <c r="K43" s="170"/>
    </row>
    <row r="44" spans="1:22" s="4" customFormat="1" ht="10.199999999999999" x14ac:dyDescent="0.2">
      <c r="A44" s="171" t="s">
        <v>106</v>
      </c>
      <c r="B44" s="198">
        <v>300.69</v>
      </c>
      <c r="C44" s="173">
        <f t="shared" si="1"/>
        <v>9.8049956178790643E-2</v>
      </c>
      <c r="D44" s="198">
        <v>273.83999999999997</v>
      </c>
      <c r="E44" s="198">
        <v>1242.95</v>
      </c>
      <c r="F44" s="199">
        <f t="shared" ref="F44:F70" si="4">IF((+E44/G44)&lt;0,"n.m.",IF(E44&lt;0,(+E44/G44-1)*-1,(+E44/G44-1)))</f>
        <v>0.10274677502351071</v>
      </c>
      <c r="G44" s="198">
        <v>1127.1400000000001</v>
      </c>
      <c r="H44" s="173"/>
      <c r="I44" s="174"/>
      <c r="J44" s="173"/>
      <c r="K44" s="175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22" s="4" customFormat="1" ht="10.199999999999999" x14ac:dyDescent="0.2">
      <c r="A45" s="171" t="s">
        <v>107</v>
      </c>
      <c r="B45" s="198">
        <v>67.67</v>
      </c>
      <c r="C45" s="173">
        <f t="shared" si="1"/>
        <v>1.1056327506349772E-2</v>
      </c>
      <c r="D45" s="198">
        <v>66.930000000000007</v>
      </c>
      <c r="E45" s="198">
        <v>320.36</v>
      </c>
      <c r="F45" s="199">
        <f t="shared" si="4"/>
        <v>8.7735977183213576E-2</v>
      </c>
      <c r="G45" s="198">
        <v>294.52</v>
      </c>
      <c r="H45" s="173"/>
      <c r="I45" s="174"/>
      <c r="J45" s="173"/>
      <c r="K45" s="175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22" s="4" customFormat="1" ht="10.199999999999999" x14ac:dyDescent="0.2">
      <c r="A46" s="171" t="s">
        <v>108</v>
      </c>
      <c r="B46" s="198">
        <v>10.39</v>
      </c>
      <c r="C46" s="173">
        <f t="shared" si="1"/>
        <v>0.81326352530541013</v>
      </c>
      <c r="D46" s="198">
        <v>5.73</v>
      </c>
      <c r="E46" s="198">
        <v>84.21</v>
      </c>
      <c r="F46" s="199">
        <f t="shared" si="4"/>
        <v>0.6150747986191023</v>
      </c>
      <c r="G46" s="198">
        <v>52.14</v>
      </c>
      <c r="H46" s="173"/>
      <c r="I46" s="174"/>
      <c r="J46" s="173"/>
      <c r="K46" s="175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22" s="4" customFormat="1" ht="10.199999999999999" x14ac:dyDescent="0.2">
      <c r="A47" s="171" t="s">
        <v>109</v>
      </c>
      <c r="B47" s="198">
        <v>12.01</v>
      </c>
      <c r="C47" s="173">
        <f t="shared" si="1"/>
        <v>8.2957619477006306E-2</v>
      </c>
      <c r="D47" s="198">
        <v>11.09</v>
      </c>
      <c r="E47" s="198">
        <v>108.84</v>
      </c>
      <c r="F47" s="199">
        <f t="shared" si="4"/>
        <v>0.16818718471611027</v>
      </c>
      <c r="G47" s="198">
        <v>93.17</v>
      </c>
      <c r="H47" s="173"/>
      <c r="I47" s="174"/>
      <c r="J47" s="173"/>
      <c r="K47" s="175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22" s="13" customFormat="1" ht="10.199999999999999" x14ac:dyDescent="0.2">
      <c r="A48" s="171" t="s">
        <v>110</v>
      </c>
      <c r="B48" s="198">
        <v>20.95</v>
      </c>
      <c r="C48" s="173">
        <f>IF((+B48/D48)&lt;0,"n.m.",IF(B48&lt;0,(+B48/D48-1)*-1,(+B48/D48-1)))</f>
        <v>0.24184943687018357</v>
      </c>
      <c r="D48" s="198">
        <v>16.87</v>
      </c>
      <c r="E48" s="198">
        <v>107.19</v>
      </c>
      <c r="F48" s="199">
        <f t="shared" si="4"/>
        <v>0.24871854613233912</v>
      </c>
      <c r="G48" s="198">
        <v>85.84</v>
      </c>
      <c r="H48" s="173"/>
      <c r="I48" s="174"/>
      <c r="J48" s="173"/>
      <c r="K48" s="175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</row>
    <row r="49" spans="1:22" s="13" customFormat="1" ht="10.199999999999999" x14ac:dyDescent="0.2">
      <c r="A49" s="171" t="s">
        <v>111</v>
      </c>
      <c r="B49" s="198">
        <v>0.04</v>
      </c>
      <c r="C49" s="173">
        <f t="shared" si="1"/>
        <v>-0.91666666666666663</v>
      </c>
      <c r="D49" s="198">
        <v>0.48</v>
      </c>
      <c r="E49" s="198">
        <v>20.97</v>
      </c>
      <c r="F49" s="199">
        <f t="shared" si="4"/>
        <v>1.7128072445019402</v>
      </c>
      <c r="G49" s="198">
        <v>7.73</v>
      </c>
      <c r="H49" s="173"/>
      <c r="I49" s="174"/>
      <c r="J49" s="173"/>
      <c r="K49" s="175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</row>
    <row r="50" spans="1:22" s="13" customFormat="1" ht="10.199999999999999" x14ac:dyDescent="0.2">
      <c r="A50" s="171" t="s">
        <v>112</v>
      </c>
      <c r="B50" s="198">
        <v>7.24</v>
      </c>
      <c r="C50" s="173">
        <f t="shared" si="1"/>
        <v>0.70352941176470596</v>
      </c>
      <c r="D50" s="198">
        <v>4.25</v>
      </c>
      <c r="E50" s="198">
        <v>39.44</v>
      </c>
      <c r="F50" s="199">
        <f t="shared" si="4"/>
        <v>4.9494411921234605E-2</v>
      </c>
      <c r="G50" s="198">
        <v>37.58</v>
      </c>
      <c r="H50" s="173"/>
      <c r="I50" s="174"/>
      <c r="J50" s="173"/>
      <c r="K50" s="175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</row>
    <row r="51" spans="1:22" s="13" customFormat="1" ht="10.199999999999999" x14ac:dyDescent="0.2">
      <c r="A51" s="171" t="s">
        <v>113</v>
      </c>
      <c r="B51" s="198">
        <v>2.88</v>
      </c>
      <c r="C51" s="173">
        <f t="shared" si="1"/>
        <v>0.74545454545454559</v>
      </c>
      <c r="D51" s="198">
        <v>1.65</v>
      </c>
      <c r="E51" s="198">
        <v>26.11</v>
      </c>
      <c r="F51" s="199">
        <f t="shared" si="4"/>
        <v>-0.14840182648401834</v>
      </c>
      <c r="G51" s="198">
        <v>30.66</v>
      </c>
      <c r="H51" s="173"/>
      <c r="I51" s="174"/>
      <c r="J51" s="173"/>
      <c r="K51" s="175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</row>
    <row r="52" spans="1:22" s="13" customFormat="1" ht="10.199999999999999" x14ac:dyDescent="0.2">
      <c r="A52" s="171" t="s">
        <v>114</v>
      </c>
      <c r="B52" s="198">
        <v>2.04</v>
      </c>
      <c r="C52" s="173">
        <f t="shared" si="1"/>
        <v>-0.17408906882591102</v>
      </c>
      <c r="D52" s="198">
        <v>2.4700000000000002</v>
      </c>
      <c r="E52" s="198">
        <v>17.14</v>
      </c>
      <c r="F52" s="199">
        <f t="shared" si="4"/>
        <v>-9.1679915209326945E-2</v>
      </c>
      <c r="G52" s="198">
        <v>18.87</v>
      </c>
      <c r="H52" s="173"/>
      <c r="I52" s="174"/>
      <c r="J52" s="173"/>
      <c r="K52" s="175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</row>
    <row r="53" spans="1:22" s="13" customFormat="1" ht="10.199999999999999" x14ac:dyDescent="0.2">
      <c r="A53" s="171" t="s">
        <v>115</v>
      </c>
      <c r="B53" s="198">
        <v>2.1</v>
      </c>
      <c r="C53" s="173">
        <f t="shared" si="1"/>
        <v>3.9603960396039639E-2</v>
      </c>
      <c r="D53" s="198">
        <v>2.02</v>
      </c>
      <c r="E53" s="198">
        <v>10.75</v>
      </c>
      <c r="F53" s="199">
        <f t="shared" si="4"/>
        <v>4.7758284600389889E-2</v>
      </c>
      <c r="G53" s="198">
        <v>10.26</v>
      </c>
      <c r="H53" s="173"/>
      <c r="I53" s="174"/>
      <c r="J53" s="173"/>
      <c r="K53" s="175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</row>
    <row r="54" spans="1:22" s="13" customFormat="1" ht="10.199999999999999" x14ac:dyDescent="0.2">
      <c r="A54" s="171" t="s">
        <v>116</v>
      </c>
      <c r="B54" s="198">
        <v>0.27</v>
      </c>
      <c r="C54" s="173">
        <f t="shared" si="1"/>
        <v>-3.5714285714285698E-2</v>
      </c>
      <c r="D54" s="198">
        <v>0.28000000000000003</v>
      </c>
      <c r="E54" s="198">
        <v>1.43</v>
      </c>
      <c r="F54" s="199">
        <f t="shared" si="4"/>
        <v>0.5888888888888888</v>
      </c>
      <c r="G54" s="198">
        <v>0.9</v>
      </c>
      <c r="H54" s="173"/>
      <c r="I54" s="174"/>
      <c r="J54" s="173"/>
      <c r="K54" s="175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</row>
    <row r="55" spans="1:22" s="13" customFormat="1" ht="10.199999999999999" x14ac:dyDescent="0.2">
      <c r="A55" s="171" t="s">
        <v>117</v>
      </c>
      <c r="B55" s="198">
        <v>0.48</v>
      </c>
      <c r="C55" s="173">
        <f t="shared" si="1"/>
        <v>-0.11111111111111116</v>
      </c>
      <c r="D55" s="198">
        <v>0.54</v>
      </c>
      <c r="E55" s="198">
        <v>2.57</v>
      </c>
      <c r="F55" s="199">
        <f t="shared" si="4"/>
        <v>0.70198675496688723</v>
      </c>
      <c r="G55" s="198">
        <v>1.51</v>
      </c>
      <c r="H55" s="173"/>
      <c r="I55" s="174"/>
      <c r="J55" s="173"/>
      <c r="K55" s="175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</row>
    <row r="56" spans="1:22" s="13" customFormat="1" ht="10.199999999999999" x14ac:dyDescent="0.2">
      <c r="A56" s="171" t="s">
        <v>118</v>
      </c>
      <c r="B56" s="198">
        <v>6.49</v>
      </c>
      <c r="C56" s="173">
        <f t="shared" si="1"/>
        <v>-2.1116138763197512E-2</v>
      </c>
      <c r="D56" s="198">
        <v>6.63</v>
      </c>
      <c r="E56" s="198">
        <v>32.340000000000003</v>
      </c>
      <c r="F56" s="199">
        <f t="shared" si="4"/>
        <v>0.47603833865814704</v>
      </c>
      <c r="G56" s="198">
        <v>21.91</v>
      </c>
      <c r="H56" s="173"/>
      <c r="I56" s="174"/>
      <c r="J56" s="173"/>
      <c r="K56" s="175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</row>
    <row r="57" spans="1:22" s="13" customFormat="1" ht="10.199999999999999" x14ac:dyDescent="0.2">
      <c r="A57" s="171" t="s">
        <v>119</v>
      </c>
      <c r="B57" s="200">
        <v>14.18</v>
      </c>
      <c r="C57" s="173">
        <f t="shared" si="1"/>
        <v>-0.26756198347107452</v>
      </c>
      <c r="D57" s="200">
        <v>19.360000000000003</v>
      </c>
      <c r="E57" s="200">
        <v>60.9</v>
      </c>
      <c r="F57" s="199">
        <f t="shared" si="4"/>
        <v>-0.28445541064504765</v>
      </c>
      <c r="G57" s="200">
        <v>85.11</v>
      </c>
      <c r="H57" s="173"/>
      <c r="I57" s="178"/>
      <c r="J57" s="173"/>
      <c r="K57" s="17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</row>
    <row r="58" spans="1:22" s="13" customFormat="1" ht="10.199999999999999" x14ac:dyDescent="0.2">
      <c r="A58" s="171" t="s">
        <v>120</v>
      </c>
      <c r="B58" s="198">
        <v>5.23</v>
      </c>
      <c r="C58" s="173">
        <f>IF((+B58/D58)&lt;0,"n.m.",IF(B58&lt;0,(+B58/D58-1)*-1,(+B58/D58-1)))</f>
        <v>-2.4253731343283569E-2</v>
      </c>
      <c r="D58" s="198">
        <v>5.36</v>
      </c>
      <c r="E58" s="198">
        <v>24.15</v>
      </c>
      <c r="F58" s="199">
        <f t="shared" si="4"/>
        <v>14.38216560509554</v>
      </c>
      <c r="G58" s="198">
        <v>1.57</v>
      </c>
      <c r="H58" s="173"/>
      <c r="I58" s="174"/>
      <c r="J58" s="173"/>
      <c r="K58" s="175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</row>
    <row r="59" spans="1:22" s="4" customFormat="1" ht="10.199999999999999" x14ac:dyDescent="0.2">
      <c r="A59" s="171" t="s">
        <v>121</v>
      </c>
      <c r="B59" s="198">
        <v>47.08</v>
      </c>
      <c r="C59" s="173">
        <f t="shared" si="1"/>
        <v>0.72707263389581778</v>
      </c>
      <c r="D59" s="198">
        <v>27.26</v>
      </c>
      <c r="E59" s="198">
        <v>171.36</v>
      </c>
      <c r="F59" s="199">
        <f t="shared" si="4"/>
        <v>0.10412371134020626</v>
      </c>
      <c r="G59" s="198">
        <v>155.19999999999999</v>
      </c>
      <c r="H59" s="173"/>
      <c r="I59" s="174"/>
      <c r="J59" s="173"/>
      <c r="K59" s="175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 s="13" customFormat="1" ht="10.199999999999999" x14ac:dyDescent="0.2">
      <c r="A60" s="171" t="s">
        <v>122</v>
      </c>
      <c r="B60" s="198">
        <v>1.05</v>
      </c>
      <c r="C60" s="173"/>
      <c r="D60" s="198">
        <v>0</v>
      </c>
      <c r="E60" s="198">
        <v>3.4</v>
      </c>
      <c r="F60" s="199"/>
      <c r="G60" s="198">
        <v>0</v>
      </c>
      <c r="H60" s="173"/>
      <c r="I60" s="174"/>
      <c r="J60" s="173"/>
      <c r="K60" s="175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1:22" s="13" customFormat="1" ht="10.199999999999999" x14ac:dyDescent="0.2">
      <c r="A61" s="171" t="s">
        <v>123</v>
      </c>
      <c r="B61" s="198">
        <v>3.1</v>
      </c>
      <c r="C61" s="173">
        <f t="shared" si="1"/>
        <v>1.0129870129870131</v>
      </c>
      <c r="D61" s="198">
        <v>1.54</v>
      </c>
      <c r="E61" s="198">
        <v>10.39</v>
      </c>
      <c r="F61" s="199">
        <f t="shared" si="4"/>
        <v>0.1608938547486034</v>
      </c>
      <c r="G61" s="198">
        <v>8.9499999999999993</v>
      </c>
      <c r="H61" s="173"/>
      <c r="I61" s="174"/>
      <c r="J61" s="173"/>
      <c r="K61" s="175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</row>
    <row r="62" spans="1:22" s="13" customFormat="1" ht="10.199999999999999" x14ac:dyDescent="0.2">
      <c r="A62" s="171" t="s">
        <v>124</v>
      </c>
      <c r="B62" s="198">
        <v>69.12</v>
      </c>
      <c r="C62" s="173">
        <f t="shared" si="1"/>
        <v>0.18885448916408665</v>
      </c>
      <c r="D62" s="198">
        <v>58.14</v>
      </c>
      <c r="E62" s="198">
        <v>236.82</v>
      </c>
      <c r="F62" s="199">
        <f t="shared" si="4"/>
        <v>-0.21293495961979458</v>
      </c>
      <c r="G62" s="198">
        <v>300.89</v>
      </c>
      <c r="H62" s="173"/>
      <c r="I62" s="174"/>
      <c r="J62" s="173"/>
      <c r="K62" s="175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</row>
    <row r="63" spans="1:22" s="13" customFormat="1" ht="10.199999999999999" x14ac:dyDescent="0.2">
      <c r="A63" s="171" t="s">
        <v>125</v>
      </c>
      <c r="B63" s="198">
        <v>67.989999999999995</v>
      </c>
      <c r="C63" s="173">
        <f t="shared" si="1"/>
        <v>0.47804347826086935</v>
      </c>
      <c r="D63" s="198">
        <v>46</v>
      </c>
      <c r="E63" s="198">
        <v>231.13</v>
      </c>
      <c r="F63" s="199">
        <f t="shared" si="4"/>
        <v>-6.8662610307450467E-2</v>
      </c>
      <c r="G63" s="198">
        <v>248.17</v>
      </c>
      <c r="H63" s="180"/>
      <c r="I63" s="174"/>
      <c r="J63" s="180"/>
      <c r="K63" s="175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</row>
    <row r="64" spans="1:22" s="13" customFormat="1" ht="10.199999999999999" x14ac:dyDescent="0.2">
      <c r="A64" s="171" t="s">
        <v>126</v>
      </c>
      <c r="B64" s="201">
        <v>28.56</v>
      </c>
      <c r="C64" s="173">
        <f t="shared" si="1"/>
        <v>-8.8995215311004849E-2</v>
      </c>
      <c r="D64" s="201">
        <v>31.35</v>
      </c>
      <c r="E64" s="201">
        <v>137.79</v>
      </c>
      <c r="F64" s="199">
        <f t="shared" si="4"/>
        <v>-8.3294524649058732E-2</v>
      </c>
      <c r="G64" s="201">
        <v>150.31</v>
      </c>
      <c r="H64" s="173"/>
      <c r="I64" s="183"/>
      <c r="J64" s="173"/>
      <c r="K64" s="182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</row>
    <row r="65" spans="1:22" s="13" customFormat="1" ht="10.199999999999999" x14ac:dyDescent="0.2">
      <c r="A65" s="171" t="s">
        <v>127</v>
      </c>
      <c r="B65" s="201">
        <v>13.93</v>
      </c>
      <c r="C65" s="173">
        <f t="shared" si="1"/>
        <v>5.4504163512490544E-2</v>
      </c>
      <c r="D65" s="201">
        <v>13.21</v>
      </c>
      <c r="E65" s="201">
        <v>79.900000000000006</v>
      </c>
      <c r="F65" s="199">
        <f t="shared" si="4"/>
        <v>-0.1120248944209824</v>
      </c>
      <c r="G65" s="201">
        <v>89.98</v>
      </c>
      <c r="H65" s="173"/>
      <c r="I65" s="183"/>
      <c r="J65" s="173"/>
      <c r="K65" s="182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</row>
    <row r="66" spans="1:22" s="13" customFormat="1" ht="10.199999999999999" x14ac:dyDescent="0.2">
      <c r="A66" s="179" t="s">
        <v>106</v>
      </c>
      <c r="B66" s="202">
        <f>B44</f>
        <v>300.69</v>
      </c>
      <c r="C66" s="173">
        <f t="shared" si="1"/>
        <v>9.8049956178790643E-2</v>
      </c>
      <c r="D66" s="202">
        <f>D44</f>
        <v>273.83999999999997</v>
      </c>
      <c r="E66" s="202">
        <f>E44</f>
        <v>1242.95</v>
      </c>
      <c r="F66" s="199">
        <f t="shared" si="4"/>
        <v>0.10274677502351071</v>
      </c>
      <c r="G66" s="202">
        <f>G44</f>
        <v>1127.1400000000001</v>
      </c>
      <c r="H66" s="173"/>
      <c r="I66" s="185"/>
      <c r="J66" s="173"/>
      <c r="K66" s="182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</row>
    <row r="67" spans="1:22" s="13" customFormat="1" ht="10.199999999999999" x14ac:dyDescent="0.2">
      <c r="A67" s="179" t="s">
        <v>107</v>
      </c>
      <c r="B67" s="202">
        <f>B45</f>
        <v>67.67</v>
      </c>
      <c r="C67" s="173">
        <f t="shared" si="1"/>
        <v>1.1056327506349772E-2</v>
      </c>
      <c r="D67" s="202">
        <f>D45</f>
        <v>66.930000000000007</v>
      </c>
      <c r="E67" s="202">
        <f>E45</f>
        <v>320.36</v>
      </c>
      <c r="F67" s="199">
        <f t="shared" si="4"/>
        <v>8.7735977183213576E-2</v>
      </c>
      <c r="G67" s="202">
        <f>G45</f>
        <v>294.52</v>
      </c>
      <c r="H67" s="173"/>
      <c r="I67" s="185"/>
      <c r="J67" s="173"/>
      <c r="K67" s="182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</row>
    <row r="68" spans="1:22" s="4" customFormat="1" ht="10.199999999999999" x14ac:dyDescent="0.2">
      <c r="A68" s="179" t="s">
        <v>128</v>
      </c>
      <c r="B68" s="200">
        <f>B46+B47+B48+B49+B50+B51+B52+B53+B54+B55</f>
        <v>58.4</v>
      </c>
      <c r="C68" s="173">
        <f t="shared" si="1"/>
        <v>0.2869105332745705</v>
      </c>
      <c r="D68" s="200">
        <f>D46+D47+D48+D49+D50+D51+D52+D53+D54+D55</f>
        <v>45.379999999999995</v>
      </c>
      <c r="E68" s="200">
        <f>E46+E47+E48+E49+E50+E51+E52+E53+E54+E55</f>
        <v>418.65000000000003</v>
      </c>
      <c r="F68" s="199">
        <f t="shared" si="4"/>
        <v>0.23619559440146487</v>
      </c>
      <c r="G68" s="200">
        <f>G46+G47+G48+G49+G50+G51+G52+G53+G54+G55</f>
        <v>338.65999999999997</v>
      </c>
      <c r="H68" s="173"/>
      <c r="I68" s="178"/>
      <c r="J68" s="173"/>
      <c r="K68" s="186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</row>
    <row r="69" spans="1:22" s="4" customFormat="1" ht="10.199999999999999" x14ac:dyDescent="0.2">
      <c r="A69" s="179" t="s">
        <v>129</v>
      </c>
      <c r="B69" s="200">
        <f>B56+B57+B58+B59+B60+B61</f>
        <v>77.13</v>
      </c>
      <c r="C69" s="173">
        <f t="shared" si="1"/>
        <v>0.28229426433915217</v>
      </c>
      <c r="D69" s="200">
        <f>D56+D57+D58+D59+D60+D61</f>
        <v>60.15</v>
      </c>
      <c r="E69" s="200">
        <f>E56+E57+E58+E59+E60+E61</f>
        <v>302.53999999999996</v>
      </c>
      <c r="F69" s="199">
        <f t="shared" si="4"/>
        <v>0.10926156779350293</v>
      </c>
      <c r="G69" s="200">
        <f>G56+G57+G58+G59+G60+G61</f>
        <v>272.73999999999995</v>
      </c>
      <c r="H69" s="173"/>
      <c r="I69" s="178"/>
      <c r="J69" s="173"/>
      <c r="K69" s="186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</row>
    <row r="70" spans="1:22" s="13" customFormat="1" ht="10.199999999999999" x14ac:dyDescent="0.2">
      <c r="A70" s="179" t="s">
        <v>130</v>
      </c>
      <c r="B70" s="200">
        <f>B62+B63+B64+B65</f>
        <v>179.60000000000002</v>
      </c>
      <c r="C70" s="173">
        <f t="shared" si="1"/>
        <v>0.20780094149293871</v>
      </c>
      <c r="D70" s="200">
        <f>D62+D63+D64+D65</f>
        <v>148.70000000000002</v>
      </c>
      <c r="E70" s="200">
        <f>E62+E63+E64+E65</f>
        <v>685.64</v>
      </c>
      <c r="F70" s="199">
        <f t="shared" si="4"/>
        <v>-0.13138658389814395</v>
      </c>
      <c r="G70" s="200">
        <f>G62+G63+G64+G65</f>
        <v>789.34999999999991</v>
      </c>
      <c r="H70" s="173"/>
      <c r="I70" s="178"/>
      <c r="J70" s="173"/>
      <c r="K70" s="186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</row>
    <row r="71" spans="1:22" s="165" customFormat="1" ht="10.199999999999999" customHeight="1" x14ac:dyDescent="0.2">
      <c r="A71" s="187" t="s">
        <v>134</v>
      </c>
      <c r="B71" s="203">
        <f>SUM(B66:B70)</f>
        <v>683.49</v>
      </c>
      <c r="C71" s="163">
        <f t="shared" si="1"/>
        <v>0.14872268907563035</v>
      </c>
      <c r="D71" s="203">
        <f>SUM(D66:D70)</f>
        <v>595</v>
      </c>
      <c r="E71" s="203">
        <f>SUM(E66:E70)</f>
        <v>2970.14</v>
      </c>
      <c r="F71" s="299">
        <f t="shared" ref="F71" si="5">IF((+E71/G71)&lt;0,"n.m.",IF(E71&lt;0,(+E71/G71-1)*-1,(+E71/G71-1)))</f>
        <v>5.2341793006685844E-2</v>
      </c>
      <c r="G71" s="203">
        <f>SUM(G66:G70)</f>
        <v>2822.41</v>
      </c>
      <c r="H71" s="163">
        <f>(G71-I71)/I71</f>
        <v>-3.5027317546822694E-2</v>
      </c>
      <c r="I71" s="203">
        <v>2924.8599999999997</v>
      </c>
      <c r="J71" s="163">
        <f>(I71-K71)/K71</f>
        <v>1.5735097497872913E-2</v>
      </c>
      <c r="K71" s="203">
        <v>2879.5499999999997</v>
      </c>
    </row>
    <row r="72" spans="1:22" ht="10.199999999999999" customHeight="1" x14ac:dyDescent="0.2">
      <c r="A72" s="171"/>
      <c r="B72" s="179"/>
      <c r="C72" s="173"/>
      <c r="D72" s="179"/>
      <c r="E72" s="179"/>
      <c r="F72" s="168"/>
      <c r="G72" s="179"/>
      <c r="H72" s="168"/>
      <c r="I72" s="179"/>
      <c r="J72" s="164"/>
      <c r="K72" s="179"/>
    </row>
    <row r="73" spans="1:22" ht="10.199999999999999" customHeight="1" x14ac:dyDescent="0.2">
      <c r="A73" s="204" t="s">
        <v>5</v>
      </c>
      <c r="B73" s="205"/>
      <c r="C73" s="173"/>
      <c r="D73" s="205"/>
      <c r="E73" s="205"/>
      <c r="F73" s="168"/>
      <c r="G73" s="205"/>
      <c r="H73" s="168"/>
      <c r="I73" s="205"/>
      <c r="J73" s="168"/>
      <c r="K73" s="205"/>
    </row>
    <row r="74" spans="1:22" s="4" customFormat="1" ht="10.199999999999999" x14ac:dyDescent="0.2">
      <c r="A74" s="171" t="s">
        <v>106</v>
      </c>
      <c r="B74" s="198">
        <v>1192.67</v>
      </c>
      <c r="C74" s="173">
        <f t="shared" si="1"/>
        <v>0.19351739735212004</v>
      </c>
      <c r="D74" s="198">
        <v>999.29</v>
      </c>
      <c r="E74" s="198">
        <v>1099.08</v>
      </c>
      <c r="F74" s="199">
        <f t="shared" ref="F74:F100" si="6">IF((+E74/G74)&lt;0,"n.m.",IF(E74&lt;0,(+E74/G74-1)*-1,(+E74/G74-1)))</f>
        <v>8.8801711840228004E-2</v>
      </c>
      <c r="G74" s="198">
        <v>1009.44</v>
      </c>
      <c r="H74" s="173"/>
      <c r="I74" s="174"/>
      <c r="J74" s="173"/>
      <c r="K74" s="175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</row>
    <row r="75" spans="1:22" s="4" customFormat="1" ht="10.199999999999999" x14ac:dyDescent="0.2">
      <c r="A75" s="171" t="s">
        <v>107</v>
      </c>
      <c r="B75" s="198">
        <v>541.97</v>
      </c>
      <c r="C75" s="173">
        <f t="shared" ref="C75:C101" si="7">IF((+B75/D75)&lt;0,"n.m.",IF(B75&lt;0,(+B75/D75-1)*-1,(+B75/D75-1)))</f>
        <v>0.43049066962282589</v>
      </c>
      <c r="D75" s="198">
        <v>378.87</v>
      </c>
      <c r="E75" s="198">
        <v>519.65</v>
      </c>
      <c r="F75" s="199">
        <f t="shared" si="6"/>
        <v>0.27433910441904952</v>
      </c>
      <c r="G75" s="198">
        <v>407.78</v>
      </c>
      <c r="H75" s="173"/>
      <c r="I75" s="174"/>
      <c r="J75" s="173"/>
      <c r="K75" s="175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s="4" customFormat="1" ht="10.199999999999999" x14ac:dyDescent="0.2">
      <c r="A76" s="171" t="s">
        <v>108</v>
      </c>
      <c r="B76" s="198">
        <v>41.78</v>
      </c>
      <c r="C76" s="173">
        <f t="shared" si="7"/>
        <v>0.72430870821295912</v>
      </c>
      <c r="D76" s="198">
        <v>24.23</v>
      </c>
      <c r="E76" s="198">
        <v>44.65</v>
      </c>
      <c r="F76" s="199">
        <f t="shared" si="6"/>
        <v>1.2049382716049384</v>
      </c>
      <c r="G76" s="198">
        <v>20.25</v>
      </c>
      <c r="H76" s="173"/>
      <c r="I76" s="174"/>
      <c r="J76" s="173"/>
      <c r="K76" s="175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</row>
    <row r="77" spans="1:22" s="4" customFormat="1" ht="10.199999999999999" x14ac:dyDescent="0.2">
      <c r="A77" s="171" t="s">
        <v>109</v>
      </c>
      <c r="B77" s="198">
        <v>16.329999999999998</v>
      </c>
      <c r="C77" s="173">
        <f t="shared" si="7"/>
        <v>0.58543689320388315</v>
      </c>
      <c r="D77" s="198">
        <v>10.3</v>
      </c>
      <c r="E77" s="198">
        <v>11.55</v>
      </c>
      <c r="F77" s="199">
        <f t="shared" si="6"/>
        <v>0.43835616438356184</v>
      </c>
      <c r="G77" s="198">
        <v>8.0299999999999994</v>
      </c>
      <c r="H77" s="173"/>
      <c r="I77" s="174"/>
      <c r="J77" s="173"/>
      <c r="K77" s="175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</row>
    <row r="78" spans="1:22" s="13" customFormat="1" ht="10.199999999999999" x14ac:dyDescent="0.2">
      <c r="A78" s="171" t="s">
        <v>110</v>
      </c>
      <c r="B78" s="198">
        <v>38.419999999999995</v>
      </c>
      <c r="C78" s="173">
        <f t="shared" si="7"/>
        <v>0.42931547619047605</v>
      </c>
      <c r="D78" s="198">
        <v>26.88</v>
      </c>
      <c r="E78" s="198">
        <v>21.55</v>
      </c>
      <c r="F78" s="199">
        <f t="shared" si="6"/>
        <v>0.67965705378020269</v>
      </c>
      <c r="G78" s="198">
        <v>12.83</v>
      </c>
      <c r="H78" s="173"/>
      <c r="I78" s="174"/>
      <c r="J78" s="173"/>
      <c r="K78" s="175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</row>
    <row r="79" spans="1:22" s="13" customFormat="1" ht="10.199999999999999" x14ac:dyDescent="0.2">
      <c r="A79" s="171" t="s">
        <v>111</v>
      </c>
      <c r="B79" s="198">
        <v>67.900000000000006</v>
      </c>
      <c r="C79" s="173">
        <f t="shared" si="7"/>
        <v>77.953488372093034</v>
      </c>
      <c r="D79" s="198">
        <v>0.86</v>
      </c>
      <c r="E79" s="198">
        <v>68.099999999999994</v>
      </c>
      <c r="F79" s="199">
        <f t="shared" si="6"/>
        <v>77.275862068965509</v>
      </c>
      <c r="G79" s="198">
        <v>0.87</v>
      </c>
      <c r="H79" s="173"/>
      <c r="I79" s="174"/>
      <c r="J79" s="173"/>
      <c r="K79" s="175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</row>
    <row r="80" spans="1:22" s="13" customFormat="1" ht="10.199999999999999" x14ac:dyDescent="0.2">
      <c r="A80" s="171" t="s">
        <v>112</v>
      </c>
      <c r="B80" s="198">
        <v>23.21</v>
      </c>
      <c r="C80" s="173">
        <f t="shared" si="7"/>
        <v>1.2912142152023689</v>
      </c>
      <c r="D80" s="198">
        <v>10.130000000000001</v>
      </c>
      <c r="E80" s="198">
        <v>26.6</v>
      </c>
      <c r="F80" s="199">
        <f t="shared" si="6"/>
        <v>3.0672782874617743</v>
      </c>
      <c r="G80" s="198">
        <v>6.54</v>
      </c>
      <c r="H80" s="173"/>
      <c r="I80" s="174"/>
      <c r="J80" s="173"/>
      <c r="K80" s="175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s="13" customFormat="1" ht="10.199999999999999" x14ac:dyDescent="0.2">
      <c r="A81" s="171" t="s">
        <v>113</v>
      </c>
      <c r="B81" s="198">
        <v>10.48</v>
      </c>
      <c r="C81" s="173">
        <f t="shared" si="7"/>
        <v>0.20321469575200912</v>
      </c>
      <c r="D81" s="198">
        <v>8.7100000000000009</v>
      </c>
      <c r="E81" s="198">
        <v>6.37</v>
      </c>
      <c r="F81" s="199">
        <f t="shared" si="6"/>
        <v>-0.22317073170731694</v>
      </c>
      <c r="G81" s="198">
        <v>8.1999999999999993</v>
      </c>
      <c r="H81" s="173"/>
      <c r="I81" s="174"/>
      <c r="J81" s="173"/>
      <c r="K81" s="175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</row>
    <row r="82" spans="1:22" s="13" customFormat="1" ht="10.199999999999999" x14ac:dyDescent="0.2">
      <c r="A82" s="171" t="s">
        <v>114</v>
      </c>
      <c r="B82" s="198">
        <v>4.97</v>
      </c>
      <c r="C82" s="173">
        <f t="shared" si="7"/>
        <v>1.3009259259259256</v>
      </c>
      <c r="D82" s="198">
        <v>2.16</v>
      </c>
      <c r="E82" s="198">
        <v>4.37</v>
      </c>
      <c r="F82" s="199">
        <f t="shared" si="6"/>
        <v>1.4277777777777776</v>
      </c>
      <c r="G82" s="198">
        <v>1.8</v>
      </c>
      <c r="H82" s="173"/>
      <c r="I82" s="174"/>
      <c r="J82" s="173"/>
      <c r="K82" s="175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</row>
    <row r="83" spans="1:22" s="13" customFormat="1" ht="10.199999999999999" x14ac:dyDescent="0.2">
      <c r="A83" s="171" t="s">
        <v>115</v>
      </c>
      <c r="B83" s="198">
        <v>0.02</v>
      </c>
      <c r="C83" s="173">
        <f t="shared" si="7"/>
        <v>-0.5</v>
      </c>
      <c r="D83" s="198">
        <v>0.04</v>
      </c>
      <c r="E83" s="198">
        <v>0.02</v>
      </c>
      <c r="F83" s="199">
        <f t="shared" si="6"/>
        <v>-0.60000000000000009</v>
      </c>
      <c r="G83" s="198">
        <v>0.05</v>
      </c>
      <c r="H83" s="173"/>
      <c r="I83" s="174"/>
      <c r="J83" s="173"/>
      <c r="K83" s="175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</row>
    <row r="84" spans="1:22" s="13" customFormat="1" ht="10.199999999999999" x14ac:dyDescent="0.2">
      <c r="A84" s="171" t="s">
        <v>116</v>
      </c>
      <c r="B84" s="198">
        <v>0.02</v>
      </c>
      <c r="C84" s="173"/>
      <c r="D84" s="198">
        <v>0</v>
      </c>
      <c r="E84" s="198">
        <v>0</v>
      </c>
      <c r="F84" s="199"/>
      <c r="G84" s="198">
        <v>0</v>
      </c>
      <c r="H84" s="173"/>
      <c r="I84" s="174"/>
      <c r="J84" s="173"/>
      <c r="K84" s="175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s="13" customFormat="1" ht="10.199999999999999" x14ac:dyDescent="0.2">
      <c r="A85" s="171" t="s">
        <v>117</v>
      </c>
      <c r="B85" s="198">
        <v>0.03</v>
      </c>
      <c r="C85" s="173">
        <f t="shared" si="7"/>
        <v>0</v>
      </c>
      <c r="D85" s="198">
        <v>0.03</v>
      </c>
      <c r="E85" s="198">
        <v>0.03</v>
      </c>
      <c r="F85" s="199">
        <f t="shared" si="6"/>
        <v>-0.25</v>
      </c>
      <c r="G85" s="198">
        <v>0.04</v>
      </c>
      <c r="H85" s="173"/>
      <c r="I85" s="174"/>
      <c r="J85" s="173"/>
      <c r="K85" s="175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s="13" customFormat="1" ht="10.199999999999999" x14ac:dyDescent="0.2">
      <c r="A86" s="171" t="s">
        <v>118</v>
      </c>
      <c r="B86" s="198">
        <v>46.5</v>
      </c>
      <c r="C86" s="173">
        <f t="shared" si="7"/>
        <v>0.18411000763941932</v>
      </c>
      <c r="D86" s="198">
        <v>39.270000000000003</v>
      </c>
      <c r="E86" s="198">
        <v>14.17</v>
      </c>
      <c r="F86" s="199">
        <f t="shared" si="6"/>
        <v>-0.70626036484245436</v>
      </c>
      <c r="G86" s="198">
        <v>48.24</v>
      </c>
      <c r="H86" s="173"/>
      <c r="I86" s="174"/>
      <c r="J86" s="173"/>
      <c r="K86" s="175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s="13" customFormat="1" ht="10.199999999999999" x14ac:dyDescent="0.2">
      <c r="A87" s="171" t="s">
        <v>119</v>
      </c>
      <c r="B87" s="200">
        <v>41.02</v>
      </c>
      <c r="C87" s="173">
        <f t="shared" si="7"/>
        <v>-6.3897763578274702E-2</v>
      </c>
      <c r="D87" s="200">
        <v>43.82</v>
      </c>
      <c r="E87" s="200">
        <v>52.98</v>
      </c>
      <c r="F87" s="199">
        <f t="shared" si="6"/>
        <v>-7.5231279455402422E-2</v>
      </c>
      <c r="G87" s="200">
        <v>57.29</v>
      </c>
      <c r="H87" s="173"/>
      <c r="I87" s="178"/>
      <c r="J87" s="173"/>
      <c r="K87" s="17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s="13" customFormat="1" ht="10.199999999999999" x14ac:dyDescent="0.2">
      <c r="A88" s="171" t="s">
        <v>120</v>
      </c>
      <c r="B88" s="198">
        <v>11.06</v>
      </c>
      <c r="C88" s="173">
        <f t="shared" si="7"/>
        <v>0.45144356955380571</v>
      </c>
      <c r="D88" s="198">
        <v>7.62</v>
      </c>
      <c r="E88" s="198">
        <v>3.94</v>
      </c>
      <c r="F88" s="343" t="s">
        <v>14</v>
      </c>
      <c r="G88" s="198">
        <v>0.01</v>
      </c>
      <c r="H88" s="173"/>
      <c r="I88" s="174"/>
      <c r="J88" s="173"/>
      <c r="K88" s="175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</row>
    <row r="89" spans="1:22" s="4" customFormat="1" ht="10.199999999999999" x14ac:dyDescent="0.2">
      <c r="A89" s="171" t="s">
        <v>121</v>
      </c>
      <c r="B89" s="198">
        <v>1172.95</v>
      </c>
      <c r="C89" s="173">
        <f t="shared" si="7"/>
        <v>-3.7690029453027019E-2</v>
      </c>
      <c r="D89" s="198">
        <v>1218.8900000000001</v>
      </c>
      <c r="E89" s="198">
        <v>1235.03</v>
      </c>
      <c r="F89" s="199">
        <f t="shared" si="6"/>
        <v>-1.3199632455754839E-2</v>
      </c>
      <c r="G89" s="198">
        <v>1251.55</v>
      </c>
      <c r="H89" s="173"/>
      <c r="I89" s="174"/>
      <c r="J89" s="173"/>
      <c r="K89" s="175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</row>
    <row r="90" spans="1:22" s="13" customFormat="1" ht="10.199999999999999" x14ac:dyDescent="0.2">
      <c r="A90" s="171" t="s">
        <v>122</v>
      </c>
      <c r="B90" s="198">
        <v>21.55</v>
      </c>
      <c r="C90" s="173">
        <f t="shared" si="7"/>
        <v>12.46875</v>
      </c>
      <c r="D90" s="198">
        <v>1.6</v>
      </c>
      <c r="E90" s="198">
        <v>22.68</v>
      </c>
      <c r="F90" s="199">
        <f t="shared" si="6"/>
        <v>13.086956521739129</v>
      </c>
      <c r="G90" s="198">
        <v>1.61</v>
      </c>
      <c r="H90" s="173"/>
      <c r="I90" s="174"/>
      <c r="J90" s="173"/>
      <c r="K90" s="175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</row>
    <row r="91" spans="1:22" s="13" customFormat="1" ht="10.199999999999999" x14ac:dyDescent="0.2">
      <c r="A91" s="171" t="s">
        <v>123</v>
      </c>
      <c r="B91" s="198">
        <v>84.76</v>
      </c>
      <c r="C91" s="173">
        <f t="shared" si="7"/>
        <v>3.4376963350785337</v>
      </c>
      <c r="D91" s="198">
        <v>19.100000000000001</v>
      </c>
      <c r="E91" s="198">
        <v>85.1</v>
      </c>
      <c r="F91" s="199">
        <f t="shared" si="6"/>
        <v>3.0485252140818266</v>
      </c>
      <c r="G91" s="198">
        <v>21.02</v>
      </c>
      <c r="H91" s="173"/>
      <c r="I91" s="174"/>
      <c r="J91" s="173"/>
      <c r="K91" s="175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</row>
    <row r="92" spans="1:22" s="13" customFormat="1" ht="10.199999999999999" x14ac:dyDescent="0.2">
      <c r="A92" s="171" t="s">
        <v>124</v>
      </c>
      <c r="B92" s="198">
        <v>630.27</v>
      </c>
      <c r="C92" s="173">
        <f t="shared" si="7"/>
        <v>0.31035988274184478</v>
      </c>
      <c r="D92" s="198">
        <v>480.99</v>
      </c>
      <c r="E92" s="198">
        <v>512.26</v>
      </c>
      <c r="F92" s="199">
        <f t="shared" si="6"/>
        <v>-5.9417575557269342E-2</v>
      </c>
      <c r="G92" s="198">
        <v>544.62</v>
      </c>
      <c r="H92" s="173"/>
      <c r="I92" s="174"/>
      <c r="J92" s="173"/>
      <c r="K92" s="175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</row>
    <row r="93" spans="1:22" s="13" customFormat="1" ht="10.199999999999999" x14ac:dyDescent="0.2">
      <c r="A93" s="171" t="s">
        <v>125</v>
      </c>
      <c r="B93" s="198">
        <v>576.79999999999995</v>
      </c>
      <c r="C93" s="173">
        <f t="shared" si="7"/>
        <v>-8.8135325270729648E-2</v>
      </c>
      <c r="D93" s="198">
        <v>632.54999999999995</v>
      </c>
      <c r="E93" s="198">
        <v>560.69000000000005</v>
      </c>
      <c r="F93" s="199">
        <f t="shared" si="6"/>
        <v>-3.7326373984856387E-2</v>
      </c>
      <c r="G93" s="198">
        <v>582.42999999999995</v>
      </c>
      <c r="H93" s="180"/>
      <c r="I93" s="174"/>
      <c r="J93" s="180"/>
      <c r="K93" s="175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</row>
    <row r="94" spans="1:22" s="13" customFormat="1" ht="10.199999999999999" x14ac:dyDescent="0.2">
      <c r="A94" s="171" t="s">
        <v>126</v>
      </c>
      <c r="B94" s="201">
        <v>92.84</v>
      </c>
      <c r="C94" s="173">
        <f t="shared" si="7"/>
        <v>8.1799114425541886E-2</v>
      </c>
      <c r="D94" s="201">
        <v>85.82</v>
      </c>
      <c r="E94" s="201">
        <v>98.649999999999991</v>
      </c>
      <c r="F94" s="199">
        <f t="shared" si="6"/>
        <v>-0.11864558206021636</v>
      </c>
      <c r="G94" s="201">
        <v>111.93</v>
      </c>
      <c r="H94" s="173"/>
      <c r="I94" s="183"/>
      <c r="J94" s="173"/>
      <c r="K94" s="182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</row>
    <row r="95" spans="1:22" s="13" customFormat="1" ht="10.199999999999999" x14ac:dyDescent="0.2">
      <c r="A95" s="171" t="s">
        <v>127</v>
      </c>
      <c r="B95" s="201">
        <v>240.95</v>
      </c>
      <c r="C95" s="173">
        <f t="shared" si="7"/>
        <v>0.6521530444322543</v>
      </c>
      <c r="D95" s="201">
        <v>145.84</v>
      </c>
      <c r="E95" s="201">
        <v>183.74</v>
      </c>
      <c r="F95" s="199">
        <f t="shared" si="6"/>
        <v>0.70524361948955927</v>
      </c>
      <c r="G95" s="201">
        <v>107.75</v>
      </c>
      <c r="H95" s="173"/>
      <c r="I95" s="183"/>
      <c r="J95" s="173"/>
      <c r="K95" s="182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</row>
    <row r="96" spans="1:22" s="13" customFormat="1" ht="10.199999999999999" x14ac:dyDescent="0.2">
      <c r="A96" s="179" t="s">
        <v>106</v>
      </c>
      <c r="B96" s="202">
        <f>B74</f>
        <v>1192.67</v>
      </c>
      <c r="C96" s="173">
        <f t="shared" si="7"/>
        <v>0.19351739735212004</v>
      </c>
      <c r="D96" s="202">
        <f>D74</f>
        <v>999.29</v>
      </c>
      <c r="E96" s="202">
        <f>E74</f>
        <v>1099.08</v>
      </c>
      <c r="F96" s="199">
        <f t="shared" si="6"/>
        <v>8.8801711840228004E-2</v>
      </c>
      <c r="G96" s="202">
        <f>G74</f>
        <v>1009.44</v>
      </c>
      <c r="H96" s="173"/>
      <c r="I96" s="185"/>
      <c r="J96" s="173"/>
      <c r="K96" s="182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</row>
    <row r="97" spans="1:22" s="13" customFormat="1" ht="10.199999999999999" x14ac:dyDescent="0.2">
      <c r="A97" s="179" t="s">
        <v>107</v>
      </c>
      <c r="B97" s="202">
        <f>B75</f>
        <v>541.97</v>
      </c>
      <c r="C97" s="173">
        <f t="shared" si="7"/>
        <v>0.43049066962282589</v>
      </c>
      <c r="D97" s="202">
        <f>D75</f>
        <v>378.87</v>
      </c>
      <c r="E97" s="202">
        <f>E75</f>
        <v>519.65</v>
      </c>
      <c r="F97" s="199">
        <f t="shared" si="6"/>
        <v>0.27433910441904952</v>
      </c>
      <c r="G97" s="202">
        <f>G75</f>
        <v>407.78</v>
      </c>
      <c r="H97" s="173"/>
      <c r="I97" s="185"/>
      <c r="J97" s="173"/>
      <c r="K97" s="182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</row>
    <row r="98" spans="1:22" s="4" customFormat="1" ht="10.199999999999999" x14ac:dyDescent="0.2">
      <c r="A98" s="179" t="s">
        <v>128</v>
      </c>
      <c r="B98" s="200">
        <f>B76+B77+B78+B79+B80+B81+B82+B83+B84+B85</f>
        <v>203.16000000000003</v>
      </c>
      <c r="C98" s="173">
        <f t="shared" si="7"/>
        <v>1.4377249820014404</v>
      </c>
      <c r="D98" s="200">
        <f>D76+D77+D78+D79+D80+D81+D82+D83+D84+D85</f>
        <v>83.339999999999989</v>
      </c>
      <c r="E98" s="200">
        <f>E76+E77+E78+E79+E80+E81+E82+E83+E84+E85</f>
        <v>183.24</v>
      </c>
      <c r="F98" s="199">
        <f t="shared" si="6"/>
        <v>2.1264289370414611</v>
      </c>
      <c r="G98" s="200">
        <f>G76+G77+G78+G79+G80+G81+G82+G83+G84+G85</f>
        <v>58.609999999999992</v>
      </c>
      <c r="H98" s="173"/>
      <c r="I98" s="178"/>
      <c r="J98" s="173"/>
      <c r="K98" s="186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</row>
    <row r="99" spans="1:22" s="4" customFormat="1" ht="10.199999999999999" x14ac:dyDescent="0.2">
      <c r="A99" s="179" t="s">
        <v>129</v>
      </c>
      <c r="B99" s="200">
        <f>B86+B87+B88+B89+B90+B91</f>
        <v>1377.84</v>
      </c>
      <c r="C99" s="173">
        <f t="shared" si="7"/>
        <v>3.5736300082688022E-2</v>
      </c>
      <c r="D99" s="200">
        <f>D86+D87+D88+D89+D90+D91</f>
        <v>1330.3</v>
      </c>
      <c r="E99" s="329">
        <f>E86+E87+E88+E89+E90+E91</f>
        <v>1413.8999999999999</v>
      </c>
      <c r="F99" s="199">
        <f t="shared" si="6"/>
        <v>2.477314237671413E-2</v>
      </c>
      <c r="G99" s="329">
        <f>G86+G87+G88+G89+G90+G91</f>
        <v>1379.7199999999998</v>
      </c>
      <c r="H99" s="173"/>
      <c r="I99" s="178"/>
      <c r="J99" s="173"/>
      <c r="K99" s="186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</row>
    <row r="100" spans="1:22" s="13" customFormat="1" ht="10.199999999999999" x14ac:dyDescent="0.2">
      <c r="A100" s="179" t="s">
        <v>130</v>
      </c>
      <c r="B100" s="200">
        <f>B92+B93+B94+B95</f>
        <v>1540.86</v>
      </c>
      <c r="C100" s="173">
        <f t="shared" si="7"/>
        <v>0.14545049063336313</v>
      </c>
      <c r="D100" s="200">
        <f>D92+D93+D94+D95</f>
        <v>1345.1999999999998</v>
      </c>
      <c r="E100" s="330">
        <f>E92+E93+E94+E95</f>
        <v>1355.3400000000001</v>
      </c>
      <c r="F100" s="331">
        <f t="shared" si="6"/>
        <v>6.3932636831436351E-3</v>
      </c>
      <c r="G100" s="330">
        <f>G92+G93+G94+G95</f>
        <v>1346.73</v>
      </c>
      <c r="H100" s="173"/>
      <c r="I100" s="178"/>
      <c r="J100" s="173"/>
      <c r="K100" s="186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</row>
    <row r="101" spans="1:22" s="165" customFormat="1" ht="10.199999999999999" customHeight="1" x14ac:dyDescent="0.2">
      <c r="A101" s="161" t="s">
        <v>135</v>
      </c>
      <c r="B101" s="162">
        <f>SUM(B96:B100)</f>
        <v>4856.5</v>
      </c>
      <c r="C101" s="163">
        <f t="shared" si="7"/>
        <v>0.17391829828378058</v>
      </c>
      <c r="D101" s="162">
        <f>SUM(D96:D100)</f>
        <v>4137</v>
      </c>
      <c r="E101" s="162">
        <f>SUM(E96:E100)</f>
        <v>4571.21</v>
      </c>
      <c r="F101" s="332">
        <f t="shared" ref="F101" si="8">IF((+E101/G101)&lt;0,"n.m.",IF(E101&lt;0,(+E101/G101-1)*-1,(+E101/G101-1)))</f>
        <v>8.7792817232549947E-2</v>
      </c>
      <c r="G101" s="162">
        <f>SUM(G96:G100)</f>
        <v>4202.28</v>
      </c>
      <c r="H101" s="163">
        <f>(G101-I101)/I101</f>
        <v>4.059846520715242E-2</v>
      </c>
      <c r="I101" s="162">
        <v>4038.33</v>
      </c>
      <c r="J101" s="163">
        <f>(I101-K101)/K101</f>
        <v>6.7708553661322432E-2</v>
      </c>
      <c r="K101" s="162">
        <v>3782.24</v>
      </c>
    </row>
    <row r="102" spans="1:22" ht="12" customHeight="1" x14ac:dyDescent="0.2">
      <c r="I102" s="206"/>
      <c r="J102" s="206"/>
      <c r="K102" s="206"/>
    </row>
    <row r="103" spans="1:22" ht="12" customHeight="1" x14ac:dyDescent="0.2">
      <c r="I103" s="206"/>
      <c r="J103" s="206"/>
      <c r="K103" s="206"/>
    </row>
    <row r="104" spans="1:22" ht="12" customHeight="1" x14ac:dyDescent="0.2">
      <c r="I104" s="206"/>
      <c r="J104" s="206"/>
      <c r="K104" s="206"/>
    </row>
    <row r="105" spans="1:22" ht="12" customHeight="1" x14ac:dyDescent="0.2">
      <c r="I105" s="206"/>
      <c r="J105" s="206"/>
      <c r="K105" s="206"/>
    </row>
    <row r="106" spans="1:22" ht="12" customHeight="1" x14ac:dyDescent="0.2">
      <c r="I106" s="206"/>
      <c r="J106" s="206"/>
      <c r="K106" s="206"/>
    </row>
    <row r="107" spans="1:22" ht="12" customHeight="1" x14ac:dyDescent="0.2">
      <c r="I107" s="206"/>
      <c r="J107" s="206"/>
      <c r="K107" s="206"/>
    </row>
    <row r="108" spans="1:22" ht="12" customHeight="1" x14ac:dyDescent="0.2">
      <c r="I108" s="206"/>
      <c r="J108" s="206"/>
      <c r="K108" s="206"/>
    </row>
    <row r="109" spans="1:22" ht="12" customHeight="1" x14ac:dyDescent="0.2">
      <c r="I109" s="206"/>
      <c r="J109" s="206"/>
      <c r="K109" s="206"/>
    </row>
    <row r="110" spans="1:22" ht="12" customHeight="1" x14ac:dyDescent="0.2">
      <c r="I110" s="206"/>
      <c r="J110" s="206"/>
      <c r="K110" s="206"/>
    </row>
    <row r="111" spans="1:22" ht="12" customHeight="1" x14ac:dyDescent="0.2">
      <c r="I111" s="206"/>
      <c r="J111" s="206"/>
      <c r="K111" s="206"/>
    </row>
    <row r="112" spans="1:22" ht="12" customHeight="1" x14ac:dyDescent="0.2">
      <c r="I112" s="206"/>
      <c r="J112" s="206"/>
      <c r="K112" s="206"/>
    </row>
    <row r="113" spans="9:11" ht="12" customHeight="1" x14ac:dyDescent="0.2">
      <c r="I113" s="206"/>
      <c r="J113" s="206"/>
      <c r="K113" s="206"/>
    </row>
    <row r="114" spans="9:11" ht="12" customHeight="1" x14ac:dyDescent="0.2">
      <c r="I114" s="206"/>
      <c r="J114" s="206"/>
      <c r="K114" s="206"/>
    </row>
    <row r="115" spans="9:11" ht="12" customHeight="1" x14ac:dyDescent="0.2">
      <c r="I115" s="206"/>
      <c r="J115" s="206"/>
      <c r="K115" s="206"/>
    </row>
    <row r="116" spans="9:11" ht="12" customHeight="1" x14ac:dyDescent="0.2">
      <c r="I116" s="206"/>
      <c r="J116" s="206"/>
      <c r="K116" s="206"/>
    </row>
    <row r="117" spans="9:11" ht="12" customHeight="1" x14ac:dyDescent="0.2">
      <c r="I117" s="206"/>
      <c r="J117" s="206"/>
      <c r="K117" s="206"/>
    </row>
    <row r="118" spans="9:11" ht="12" customHeight="1" x14ac:dyDescent="0.2">
      <c r="I118" s="206"/>
      <c r="J118" s="206"/>
      <c r="K118" s="206"/>
    </row>
    <row r="119" spans="9:11" ht="12" customHeight="1" x14ac:dyDescent="0.2">
      <c r="I119" s="206"/>
      <c r="J119" s="206"/>
      <c r="K119" s="206"/>
    </row>
    <row r="120" spans="9:11" ht="12" customHeight="1" x14ac:dyDescent="0.2">
      <c r="I120" s="206"/>
      <c r="J120" s="206"/>
      <c r="K120" s="206"/>
    </row>
    <row r="121" spans="9:11" ht="12" customHeight="1" x14ac:dyDescent="0.2">
      <c r="I121" s="206"/>
      <c r="J121" s="206"/>
      <c r="K121" s="206"/>
    </row>
    <row r="122" spans="9:11" ht="12" customHeight="1" x14ac:dyDescent="0.2">
      <c r="I122" s="206"/>
      <c r="J122" s="206"/>
      <c r="K122" s="206"/>
    </row>
    <row r="123" spans="9:11" ht="12" customHeight="1" x14ac:dyDescent="0.2">
      <c r="I123" s="206"/>
      <c r="J123" s="206"/>
      <c r="K123" s="206"/>
    </row>
    <row r="124" spans="9:11" ht="12" customHeight="1" x14ac:dyDescent="0.2">
      <c r="I124" s="206"/>
      <c r="J124" s="206"/>
      <c r="K124" s="206"/>
    </row>
    <row r="125" spans="9:11" ht="12" customHeight="1" x14ac:dyDescent="0.2">
      <c r="I125" s="206"/>
      <c r="J125" s="206"/>
      <c r="K125" s="206"/>
    </row>
    <row r="126" spans="9:11" ht="12" customHeight="1" x14ac:dyDescent="0.2">
      <c r="I126" s="206"/>
      <c r="J126" s="206"/>
      <c r="K126" s="206"/>
    </row>
    <row r="127" spans="9:11" ht="12" customHeight="1" x14ac:dyDescent="0.2">
      <c r="I127" s="206"/>
      <c r="J127" s="206"/>
      <c r="K127" s="206"/>
    </row>
    <row r="128" spans="9:11" ht="12" customHeight="1" x14ac:dyDescent="0.2">
      <c r="I128" s="206"/>
      <c r="J128" s="206"/>
      <c r="K128" s="206"/>
    </row>
    <row r="129" spans="9:11" ht="12" customHeight="1" x14ac:dyDescent="0.2">
      <c r="I129" s="206"/>
      <c r="J129" s="206"/>
      <c r="K129" s="206"/>
    </row>
    <row r="130" spans="9:11" ht="12" customHeight="1" x14ac:dyDescent="0.2">
      <c r="I130" s="206"/>
      <c r="J130" s="206"/>
      <c r="K130" s="206"/>
    </row>
    <row r="131" spans="9:11" ht="12" customHeight="1" x14ac:dyDescent="0.2">
      <c r="I131" s="206"/>
      <c r="J131" s="206"/>
      <c r="K131" s="206"/>
    </row>
    <row r="132" spans="9:11" ht="12" customHeight="1" x14ac:dyDescent="0.2">
      <c r="I132" s="206"/>
      <c r="J132" s="206"/>
      <c r="K132" s="206"/>
    </row>
    <row r="133" spans="9:11" ht="12" customHeight="1" x14ac:dyDescent="0.2">
      <c r="I133" s="206"/>
      <c r="J133" s="206"/>
      <c r="K133" s="206"/>
    </row>
    <row r="134" spans="9:11" ht="12" customHeight="1" x14ac:dyDescent="0.2">
      <c r="I134" s="206"/>
      <c r="J134" s="206"/>
      <c r="K134" s="206"/>
    </row>
    <row r="135" spans="9:11" ht="12" customHeight="1" x14ac:dyDescent="0.2">
      <c r="I135" s="206"/>
      <c r="J135" s="206"/>
      <c r="K135" s="206"/>
    </row>
    <row r="136" spans="9:11" ht="12" customHeight="1" x14ac:dyDescent="0.2">
      <c r="I136" s="206"/>
      <c r="J136" s="206"/>
      <c r="K136" s="206"/>
    </row>
    <row r="137" spans="9:11" ht="12" customHeight="1" x14ac:dyDescent="0.2">
      <c r="I137" s="206"/>
      <c r="J137" s="206"/>
      <c r="K137" s="206"/>
    </row>
    <row r="138" spans="9:11" ht="12" customHeight="1" x14ac:dyDescent="0.2">
      <c r="I138" s="206"/>
      <c r="J138" s="206"/>
      <c r="K138" s="206"/>
    </row>
    <row r="139" spans="9:11" ht="12" customHeight="1" x14ac:dyDescent="0.2">
      <c r="I139" s="206"/>
      <c r="J139" s="206"/>
      <c r="K139" s="206"/>
    </row>
    <row r="140" spans="9:11" ht="12" customHeight="1" x14ac:dyDescent="0.2">
      <c r="I140" s="206"/>
      <c r="J140" s="206"/>
      <c r="K140" s="206"/>
    </row>
    <row r="141" spans="9:11" ht="12" customHeight="1" x14ac:dyDescent="0.2">
      <c r="I141" s="206"/>
      <c r="J141" s="206"/>
      <c r="K141" s="206"/>
    </row>
    <row r="142" spans="9:11" ht="12" customHeight="1" x14ac:dyDescent="0.2">
      <c r="I142" s="206"/>
      <c r="J142" s="206"/>
      <c r="K142" s="206"/>
    </row>
    <row r="143" spans="9:11" ht="12" customHeight="1" x14ac:dyDescent="0.2">
      <c r="I143" s="206"/>
      <c r="J143" s="206"/>
      <c r="K143" s="206"/>
    </row>
    <row r="144" spans="9:11" ht="12" customHeight="1" x14ac:dyDescent="0.2">
      <c r="I144" s="206"/>
      <c r="J144" s="206"/>
      <c r="K144" s="206"/>
    </row>
    <row r="145" spans="9:11" ht="12" customHeight="1" x14ac:dyDescent="0.2">
      <c r="I145" s="206"/>
      <c r="J145" s="206"/>
      <c r="K145" s="206"/>
    </row>
    <row r="146" spans="9:11" ht="12" customHeight="1" x14ac:dyDescent="0.2">
      <c r="I146" s="206"/>
      <c r="J146" s="206"/>
      <c r="K146" s="206"/>
    </row>
    <row r="147" spans="9:11" ht="12" customHeight="1" x14ac:dyDescent="0.2">
      <c r="I147" s="206"/>
      <c r="J147" s="206"/>
      <c r="K147" s="206"/>
    </row>
    <row r="148" spans="9:11" ht="12" customHeight="1" x14ac:dyDescent="0.2">
      <c r="I148" s="206"/>
      <c r="J148" s="206"/>
      <c r="K148" s="206"/>
    </row>
    <row r="149" spans="9:11" ht="12" customHeight="1" x14ac:dyDescent="0.2">
      <c r="I149" s="206"/>
      <c r="J149" s="206"/>
      <c r="K149" s="206"/>
    </row>
    <row r="150" spans="9:11" ht="12" customHeight="1" x14ac:dyDescent="0.2">
      <c r="I150" s="206"/>
      <c r="J150" s="206"/>
      <c r="K150" s="206"/>
    </row>
    <row r="151" spans="9:11" ht="12" customHeight="1" x14ac:dyDescent="0.2">
      <c r="I151" s="206"/>
      <c r="J151" s="206"/>
      <c r="K151" s="206"/>
    </row>
    <row r="152" spans="9:11" ht="12" customHeight="1" x14ac:dyDescent="0.2">
      <c r="I152" s="206"/>
      <c r="J152" s="206"/>
      <c r="K152" s="206"/>
    </row>
    <row r="153" spans="9:11" ht="12" customHeight="1" x14ac:dyDescent="0.2">
      <c r="I153" s="206"/>
      <c r="J153" s="206"/>
      <c r="K153" s="206"/>
    </row>
    <row r="154" spans="9:11" ht="12" customHeight="1" x14ac:dyDescent="0.2">
      <c r="I154" s="206"/>
      <c r="J154" s="206"/>
      <c r="K154" s="206"/>
    </row>
    <row r="155" spans="9:11" ht="12" customHeight="1" x14ac:dyDescent="0.2">
      <c r="I155" s="206"/>
      <c r="J155" s="206"/>
      <c r="K155" s="206"/>
    </row>
    <row r="156" spans="9:11" ht="12" customHeight="1" x14ac:dyDescent="0.2">
      <c r="I156" s="206"/>
      <c r="J156" s="206"/>
      <c r="K156" s="206"/>
    </row>
    <row r="157" spans="9:11" ht="12" customHeight="1" x14ac:dyDescent="0.2">
      <c r="I157" s="206"/>
      <c r="J157" s="206"/>
      <c r="K157" s="206"/>
    </row>
    <row r="158" spans="9:11" ht="12" customHeight="1" x14ac:dyDescent="0.2">
      <c r="I158" s="206"/>
      <c r="J158" s="206"/>
      <c r="K158" s="206"/>
    </row>
    <row r="159" spans="9:11" ht="12" customHeight="1" x14ac:dyDescent="0.2">
      <c r="I159" s="206"/>
      <c r="J159" s="206"/>
      <c r="K159" s="206"/>
    </row>
    <row r="160" spans="9:11" ht="12" customHeight="1" x14ac:dyDescent="0.2">
      <c r="I160" s="206"/>
      <c r="J160" s="206"/>
      <c r="K160" s="206"/>
    </row>
    <row r="161" spans="9:11" ht="12" customHeight="1" x14ac:dyDescent="0.2">
      <c r="I161" s="206"/>
      <c r="J161" s="206"/>
      <c r="K161" s="206"/>
    </row>
    <row r="162" spans="9:11" ht="12" customHeight="1" x14ac:dyDescent="0.2">
      <c r="I162" s="206"/>
      <c r="J162" s="206"/>
      <c r="K162" s="206"/>
    </row>
    <row r="163" spans="9:11" ht="12" customHeight="1" x14ac:dyDescent="0.2">
      <c r="I163" s="206"/>
      <c r="J163" s="206"/>
      <c r="K163" s="206"/>
    </row>
    <row r="164" spans="9:11" ht="12" customHeight="1" x14ac:dyDescent="0.2">
      <c r="I164" s="206"/>
      <c r="J164" s="206"/>
      <c r="K164" s="206"/>
    </row>
    <row r="165" spans="9:11" ht="12" customHeight="1" x14ac:dyDescent="0.2">
      <c r="I165" s="206"/>
      <c r="J165" s="206"/>
      <c r="K165" s="206"/>
    </row>
    <row r="166" spans="9:11" ht="12" customHeight="1" x14ac:dyDescent="0.2">
      <c r="I166" s="206"/>
      <c r="J166" s="206"/>
      <c r="K166" s="206"/>
    </row>
    <row r="167" spans="9:11" ht="12" customHeight="1" x14ac:dyDescent="0.2">
      <c r="I167" s="206"/>
      <c r="J167" s="206"/>
      <c r="K167" s="206"/>
    </row>
    <row r="168" spans="9:11" ht="12" customHeight="1" x14ac:dyDescent="0.2">
      <c r="I168" s="206"/>
      <c r="J168" s="206"/>
      <c r="K168" s="206"/>
    </row>
    <row r="169" spans="9:11" ht="12" customHeight="1" x14ac:dyDescent="0.2">
      <c r="I169" s="206"/>
      <c r="J169" s="206"/>
      <c r="K169" s="206"/>
    </row>
    <row r="170" spans="9:11" ht="12" customHeight="1" x14ac:dyDescent="0.2">
      <c r="I170" s="206"/>
      <c r="J170" s="206"/>
      <c r="K170" s="206"/>
    </row>
    <row r="171" spans="9:11" ht="12" customHeight="1" x14ac:dyDescent="0.2">
      <c r="I171" s="206"/>
      <c r="J171" s="206"/>
      <c r="K171" s="206"/>
    </row>
    <row r="172" spans="9:11" ht="12" customHeight="1" x14ac:dyDescent="0.2">
      <c r="I172" s="206"/>
      <c r="J172" s="206"/>
      <c r="K172" s="206"/>
    </row>
    <row r="173" spans="9:11" ht="12" customHeight="1" x14ac:dyDescent="0.2">
      <c r="I173" s="206"/>
      <c r="J173" s="206"/>
      <c r="K173" s="206"/>
    </row>
    <row r="174" spans="9:11" ht="12" customHeight="1" x14ac:dyDescent="0.2">
      <c r="I174" s="206"/>
      <c r="J174" s="206"/>
      <c r="K174" s="206"/>
    </row>
    <row r="175" spans="9:11" ht="12" customHeight="1" x14ac:dyDescent="0.2">
      <c r="I175" s="206"/>
      <c r="J175" s="206"/>
      <c r="K175" s="206"/>
    </row>
    <row r="176" spans="9:11" ht="12" customHeight="1" x14ac:dyDescent="0.2">
      <c r="I176" s="206"/>
      <c r="J176" s="206"/>
      <c r="K176" s="206"/>
    </row>
    <row r="177" spans="9:11" ht="12" customHeight="1" x14ac:dyDescent="0.2">
      <c r="I177" s="206"/>
      <c r="J177" s="206"/>
      <c r="K177" s="206"/>
    </row>
    <row r="178" spans="9:11" ht="12" customHeight="1" x14ac:dyDescent="0.2">
      <c r="I178" s="206"/>
      <c r="J178" s="206"/>
      <c r="K178" s="206"/>
    </row>
    <row r="179" spans="9:11" ht="12" customHeight="1" x14ac:dyDescent="0.2">
      <c r="I179" s="206"/>
      <c r="J179" s="206"/>
      <c r="K179" s="206"/>
    </row>
    <row r="180" spans="9:11" ht="12" customHeight="1" x14ac:dyDescent="0.2">
      <c r="I180" s="206"/>
      <c r="J180" s="206"/>
      <c r="K180" s="206"/>
    </row>
    <row r="181" spans="9:11" ht="12" customHeight="1" x14ac:dyDescent="0.2">
      <c r="I181" s="206"/>
      <c r="J181" s="206"/>
      <c r="K181" s="206"/>
    </row>
    <row r="182" spans="9:11" ht="12" customHeight="1" x14ac:dyDescent="0.2">
      <c r="I182" s="206"/>
      <c r="J182" s="206"/>
      <c r="K182" s="206"/>
    </row>
    <row r="183" spans="9:11" ht="12" customHeight="1" x14ac:dyDescent="0.2">
      <c r="I183" s="206"/>
      <c r="J183" s="206"/>
      <c r="K183" s="206"/>
    </row>
    <row r="184" spans="9:11" ht="12" customHeight="1" x14ac:dyDescent="0.2">
      <c r="I184" s="206"/>
      <c r="J184" s="206"/>
      <c r="K184" s="206"/>
    </row>
    <row r="185" spans="9:11" ht="12" customHeight="1" x14ac:dyDescent="0.2">
      <c r="I185" s="206"/>
      <c r="J185" s="206"/>
      <c r="K185" s="206"/>
    </row>
    <row r="186" spans="9:11" ht="12" customHeight="1" x14ac:dyDescent="0.2">
      <c r="I186" s="206"/>
      <c r="J186" s="206"/>
      <c r="K186" s="206"/>
    </row>
    <row r="187" spans="9:11" ht="12" customHeight="1" x14ac:dyDescent="0.2">
      <c r="I187" s="206"/>
      <c r="J187" s="206"/>
      <c r="K187" s="206"/>
    </row>
    <row r="188" spans="9:11" ht="12" customHeight="1" x14ac:dyDescent="0.2">
      <c r="I188" s="206"/>
      <c r="J188" s="206"/>
      <c r="K188" s="206"/>
    </row>
    <row r="189" spans="9:11" ht="12" customHeight="1" x14ac:dyDescent="0.2">
      <c r="I189" s="206"/>
      <c r="J189" s="206"/>
      <c r="K189" s="206"/>
    </row>
    <row r="190" spans="9:11" ht="12" customHeight="1" x14ac:dyDescent="0.2">
      <c r="I190" s="206"/>
      <c r="J190" s="206"/>
      <c r="K190" s="206"/>
    </row>
    <row r="191" spans="9:11" ht="12" customHeight="1" x14ac:dyDescent="0.2">
      <c r="I191" s="206"/>
      <c r="J191" s="206"/>
      <c r="K191" s="206"/>
    </row>
    <row r="192" spans="9:11" ht="12" customHeight="1" x14ac:dyDescent="0.2">
      <c r="I192" s="206"/>
      <c r="J192" s="206"/>
      <c r="K192" s="206"/>
    </row>
    <row r="193" spans="9:11" ht="12" customHeight="1" x14ac:dyDescent="0.2">
      <c r="I193" s="206"/>
      <c r="J193" s="206"/>
      <c r="K193" s="206"/>
    </row>
    <row r="194" spans="9:11" ht="12" customHeight="1" x14ac:dyDescent="0.2">
      <c r="I194" s="206"/>
      <c r="J194" s="206"/>
      <c r="K194" s="206"/>
    </row>
    <row r="195" spans="9:11" ht="12" customHeight="1" x14ac:dyDescent="0.2">
      <c r="I195" s="206"/>
      <c r="J195" s="206"/>
      <c r="K195" s="206"/>
    </row>
    <row r="196" spans="9:11" ht="12" customHeight="1" x14ac:dyDescent="0.2">
      <c r="I196" s="206"/>
      <c r="J196" s="206"/>
      <c r="K196" s="206"/>
    </row>
    <row r="197" spans="9:11" ht="12" customHeight="1" x14ac:dyDescent="0.2">
      <c r="I197" s="206"/>
      <c r="J197" s="206"/>
      <c r="K197" s="206"/>
    </row>
    <row r="198" spans="9:11" ht="12" customHeight="1" x14ac:dyDescent="0.2">
      <c r="I198" s="206"/>
      <c r="J198" s="206"/>
      <c r="K198" s="206"/>
    </row>
    <row r="199" spans="9:11" ht="12" customHeight="1" x14ac:dyDescent="0.2">
      <c r="I199" s="206"/>
      <c r="J199" s="206"/>
      <c r="K199" s="206"/>
    </row>
    <row r="200" spans="9:11" ht="12" customHeight="1" x14ac:dyDescent="0.2">
      <c r="I200" s="206"/>
      <c r="J200" s="206"/>
      <c r="K200" s="206"/>
    </row>
    <row r="201" spans="9:11" ht="12" customHeight="1" x14ac:dyDescent="0.2">
      <c r="I201" s="206"/>
      <c r="J201" s="206"/>
      <c r="K201" s="206"/>
    </row>
    <row r="202" spans="9:11" ht="12" customHeight="1" x14ac:dyDescent="0.2">
      <c r="I202" s="206"/>
      <c r="J202" s="206"/>
      <c r="K202" s="206"/>
    </row>
    <row r="203" spans="9:11" ht="12" customHeight="1" x14ac:dyDescent="0.2">
      <c r="I203" s="206"/>
      <c r="J203" s="206"/>
      <c r="K203" s="206"/>
    </row>
    <row r="204" spans="9:11" ht="12" customHeight="1" x14ac:dyDescent="0.2">
      <c r="I204" s="206"/>
      <c r="J204" s="206"/>
      <c r="K204" s="206"/>
    </row>
    <row r="205" spans="9:11" ht="12" customHeight="1" x14ac:dyDescent="0.2">
      <c r="I205" s="206"/>
      <c r="J205" s="206"/>
      <c r="K205" s="206"/>
    </row>
    <row r="206" spans="9:11" ht="12" customHeight="1" x14ac:dyDescent="0.2">
      <c r="I206" s="206"/>
      <c r="J206" s="206"/>
      <c r="K206" s="206"/>
    </row>
    <row r="207" spans="9:11" ht="12" customHeight="1" x14ac:dyDescent="0.2">
      <c r="I207" s="206"/>
      <c r="J207" s="206"/>
      <c r="K207" s="206"/>
    </row>
    <row r="208" spans="9:11" ht="12" customHeight="1" x14ac:dyDescent="0.2">
      <c r="I208" s="206"/>
      <c r="J208" s="206"/>
      <c r="K208" s="206"/>
    </row>
    <row r="209" spans="9:11" ht="12" customHeight="1" x14ac:dyDescent="0.2">
      <c r="I209" s="206"/>
      <c r="J209" s="206"/>
      <c r="K209" s="206"/>
    </row>
    <row r="210" spans="9:11" ht="12" customHeight="1" x14ac:dyDescent="0.2">
      <c r="I210" s="206"/>
      <c r="J210" s="206"/>
      <c r="K210" s="206"/>
    </row>
    <row r="211" spans="9:11" ht="12" customHeight="1" x14ac:dyDescent="0.2">
      <c r="I211" s="206"/>
      <c r="J211" s="206"/>
      <c r="K211" s="206"/>
    </row>
    <row r="212" spans="9:11" ht="12" customHeight="1" x14ac:dyDescent="0.2">
      <c r="I212" s="206"/>
      <c r="J212" s="206"/>
      <c r="K212" s="206"/>
    </row>
    <row r="213" spans="9:11" ht="12" customHeight="1" x14ac:dyDescent="0.2">
      <c r="I213" s="206"/>
      <c r="J213" s="206"/>
      <c r="K213" s="206"/>
    </row>
    <row r="214" spans="9:11" ht="12" customHeight="1" x14ac:dyDescent="0.2">
      <c r="I214" s="206"/>
      <c r="J214" s="206"/>
      <c r="K214" s="206"/>
    </row>
    <row r="215" spans="9:11" ht="12" customHeight="1" x14ac:dyDescent="0.2">
      <c r="I215" s="206"/>
      <c r="J215" s="206"/>
      <c r="K215" s="206"/>
    </row>
    <row r="216" spans="9:11" ht="12" customHeight="1" x14ac:dyDescent="0.2">
      <c r="I216" s="206"/>
      <c r="J216" s="206"/>
      <c r="K216" s="206"/>
    </row>
    <row r="217" spans="9:11" ht="12" customHeight="1" x14ac:dyDescent="0.2">
      <c r="I217" s="206"/>
      <c r="J217" s="206"/>
      <c r="K217" s="206"/>
    </row>
    <row r="218" spans="9:11" ht="12" customHeight="1" x14ac:dyDescent="0.2">
      <c r="I218" s="206"/>
      <c r="J218" s="206"/>
      <c r="K218" s="206"/>
    </row>
    <row r="219" spans="9:11" ht="12" customHeight="1" x14ac:dyDescent="0.2">
      <c r="I219" s="206"/>
      <c r="J219" s="206"/>
      <c r="K219" s="206"/>
    </row>
    <row r="220" spans="9:11" ht="12" customHeight="1" x14ac:dyDescent="0.2">
      <c r="I220" s="206"/>
      <c r="J220" s="206"/>
      <c r="K220" s="206"/>
    </row>
    <row r="221" spans="9:11" ht="12" customHeight="1" x14ac:dyDescent="0.2">
      <c r="I221" s="206"/>
      <c r="J221" s="206"/>
      <c r="K221" s="206"/>
    </row>
    <row r="222" spans="9:11" ht="12" customHeight="1" x14ac:dyDescent="0.2">
      <c r="I222" s="206"/>
      <c r="J222" s="206"/>
      <c r="K222" s="206"/>
    </row>
    <row r="223" spans="9:11" ht="12" customHeight="1" x14ac:dyDescent="0.2">
      <c r="I223" s="206"/>
      <c r="J223" s="206"/>
      <c r="K223" s="206"/>
    </row>
    <row r="224" spans="9:11" ht="12" customHeight="1" x14ac:dyDescent="0.2">
      <c r="I224" s="206"/>
      <c r="J224" s="206"/>
      <c r="K224" s="206"/>
    </row>
    <row r="225" spans="9:11" ht="12" customHeight="1" x14ac:dyDescent="0.2">
      <c r="I225" s="206"/>
      <c r="J225" s="206"/>
      <c r="K225" s="206"/>
    </row>
    <row r="226" spans="9:11" ht="12" customHeight="1" x14ac:dyDescent="0.2">
      <c r="I226" s="206"/>
      <c r="J226" s="206"/>
      <c r="K226" s="206"/>
    </row>
    <row r="227" spans="9:11" ht="12" customHeight="1" x14ac:dyDescent="0.2">
      <c r="I227" s="206"/>
      <c r="J227" s="206"/>
      <c r="K227" s="206"/>
    </row>
    <row r="228" spans="9:11" ht="12" customHeight="1" x14ac:dyDescent="0.2">
      <c r="I228" s="206"/>
      <c r="J228" s="206"/>
      <c r="K228" s="206"/>
    </row>
    <row r="229" spans="9:11" ht="12" customHeight="1" x14ac:dyDescent="0.2">
      <c r="I229" s="206"/>
      <c r="J229" s="206"/>
      <c r="K229" s="206"/>
    </row>
    <row r="230" spans="9:11" ht="12" customHeight="1" x14ac:dyDescent="0.2">
      <c r="I230" s="206"/>
      <c r="J230" s="206"/>
      <c r="K230" s="206"/>
    </row>
    <row r="231" spans="9:11" ht="12" customHeight="1" x14ac:dyDescent="0.2">
      <c r="I231" s="206"/>
      <c r="J231" s="206"/>
      <c r="K231" s="206"/>
    </row>
    <row r="232" spans="9:11" ht="12" customHeight="1" x14ac:dyDescent="0.2">
      <c r="I232" s="206"/>
      <c r="J232" s="206"/>
      <c r="K232" s="206"/>
    </row>
    <row r="233" spans="9:11" ht="12" customHeight="1" x14ac:dyDescent="0.2">
      <c r="I233" s="206"/>
      <c r="J233" s="206"/>
      <c r="K233" s="206"/>
    </row>
    <row r="234" spans="9:11" ht="12" customHeight="1" x14ac:dyDescent="0.2">
      <c r="I234" s="206"/>
      <c r="J234" s="206"/>
      <c r="K234" s="206"/>
    </row>
    <row r="235" spans="9:11" ht="12" customHeight="1" x14ac:dyDescent="0.2">
      <c r="I235" s="206"/>
      <c r="J235" s="206"/>
      <c r="K235" s="206"/>
    </row>
    <row r="236" spans="9:11" ht="12" customHeight="1" x14ac:dyDescent="0.2">
      <c r="I236" s="206"/>
      <c r="J236" s="206"/>
      <c r="K236" s="206"/>
    </row>
    <row r="237" spans="9:11" ht="12" customHeight="1" x14ac:dyDescent="0.2">
      <c r="I237" s="206"/>
      <c r="J237" s="206"/>
      <c r="K237" s="206"/>
    </row>
    <row r="238" spans="9:11" ht="12" customHeight="1" x14ac:dyDescent="0.2">
      <c r="I238" s="206"/>
      <c r="J238" s="206"/>
      <c r="K238" s="206"/>
    </row>
    <row r="239" spans="9:11" ht="12" customHeight="1" x14ac:dyDescent="0.2">
      <c r="I239" s="206"/>
      <c r="J239" s="206"/>
      <c r="K239" s="206"/>
    </row>
    <row r="240" spans="9:11" ht="12" customHeight="1" x14ac:dyDescent="0.2">
      <c r="I240" s="206"/>
      <c r="J240" s="206"/>
      <c r="K240" s="206"/>
    </row>
    <row r="241" spans="9:11" ht="12" customHeight="1" x14ac:dyDescent="0.2">
      <c r="I241" s="206"/>
      <c r="J241" s="206"/>
      <c r="K241" s="206"/>
    </row>
    <row r="242" spans="9:11" ht="12" customHeight="1" x14ac:dyDescent="0.2">
      <c r="I242" s="206"/>
      <c r="J242" s="206"/>
      <c r="K242" s="206"/>
    </row>
    <row r="243" spans="9:11" ht="12" customHeight="1" x14ac:dyDescent="0.2">
      <c r="I243" s="206"/>
      <c r="J243" s="206"/>
      <c r="K243" s="206"/>
    </row>
    <row r="244" spans="9:11" ht="12" customHeight="1" x14ac:dyDescent="0.2">
      <c r="I244" s="206"/>
      <c r="J244" s="206"/>
      <c r="K244" s="206"/>
    </row>
    <row r="245" spans="9:11" ht="12" customHeight="1" x14ac:dyDescent="0.2">
      <c r="I245" s="206"/>
      <c r="J245" s="206"/>
      <c r="K245" s="206"/>
    </row>
    <row r="246" spans="9:11" ht="12" customHeight="1" x14ac:dyDescent="0.2">
      <c r="I246" s="206"/>
      <c r="J246" s="206"/>
      <c r="K246" s="206"/>
    </row>
    <row r="247" spans="9:11" ht="12" customHeight="1" x14ac:dyDescent="0.2">
      <c r="I247" s="206"/>
      <c r="J247" s="206"/>
      <c r="K247" s="206"/>
    </row>
    <row r="248" spans="9:11" ht="12" customHeight="1" x14ac:dyDescent="0.2">
      <c r="I248" s="206"/>
      <c r="J248" s="206"/>
      <c r="K248" s="206"/>
    </row>
    <row r="249" spans="9:11" ht="12" customHeight="1" x14ac:dyDescent="0.2">
      <c r="I249" s="206"/>
      <c r="J249" s="206"/>
      <c r="K249" s="206"/>
    </row>
    <row r="250" spans="9:11" ht="12" customHeight="1" x14ac:dyDescent="0.2">
      <c r="I250" s="206"/>
      <c r="J250" s="206"/>
      <c r="K250" s="206"/>
    </row>
    <row r="251" spans="9:11" ht="12" customHeight="1" x14ac:dyDescent="0.2">
      <c r="I251" s="206"/>
      <c r="J251" s="206"/>
      <c r="K251" s="206"/>
    </row>
    <row r="252" spans="9:11" ht="12" customHeight="1" x14ac:dyDescent="0.2">
      <c r="I252" s="206"/>
      <c r="J252" s="206"/>
      <c r="K252" s="206"/>
    </row>
    <row r="253" spans="9:11" ht="12" customHeight="1" x14ac:dyDescent="0.2">
      <c r="I253" s="206"/>
      <c r="J253" s="206"/>
      <c r="K253" s="206"/>
    </row>
    <row r="254" spans="9:11" ht="12" customHeight="1" x14ac:dyDescent="0.2">
      <c r="I254" s="206"/>
      <c r="J254" s="206"/>
      <c r="K254" s="206"/>
    </row>
    <row r="255" spans="9:11" ht="12" customHeight="1" x14ac:dyDescent="0.2">
      <c r="I255" s="206"/>
      <c r="J255" s="206"/>
      <c r="K255" s="206"/>
    </row>
    <row r="256" spans="9:11" ht="12" customHeight="1" x14ac:dyDescent="0.2">
      <c r="I256" s="206"/>
      <c r="J256" s="206"/>
      <c r="K256" s="206"/>
    </row>
    <row r="257" spans="9:11" ht="12" customHeight="1" x14ac:dyDescent="0.2">
      <c r="I257" s="206"/>
      <c r="J257" s="206"/>
      <c r="K257" s="206"/>
    </row>
    <row r="258" spans="9:11" ht="12" customHeight="1" x14ac:dyDescent="0.2">
      <c r="I258" s="206"/>
      <c r="J258" s="206"/>
      <c r="K258" s="206"/>
    </row>
    <row r="259" spans="9:11" ht="12" customHeight="1" x14ac:dyDescent="0.2">
      <c r="I259" s="206"/>
      <c r="J259" s="206"/>
      <c r="K259" s="206"/>
    </row>
    <row r="260" spans="9:11" ht="12" customHeight="1" x14ac:dyDescent="0.2">
      <c r="I260" s="206"/>
      <c r="J260" s="206"/>
      <c r="K260" s="206"/>
    </row>
    <row r="261" spans="9:11" ht="12" customHeight="1" x14ac:dyDescent="0.2">
      <c r="I261" s="206"/>
      <c r="J261" s="206"/>
      <c r="K261" s="206"/>
    </row>
    <row r="262" spans="9:11" ht="12" customHeight="1" x14ac:dyDescent="0.2">
      <c r="I262" s="206"/>
      <c r="J262" s="206"/>
      <c r="K262" s="206"/>
    </row>
    <row r="263" spans="9:11" ht="12" customHeight="1" x14ac:dyDescent="0.2">
      <c r="I263" s="206"/>
      <c r="J263" s="206"/>
      <c r="K263" s="206"/>
    </row>
    <row r="264" spans="9:11" ht="12" customHeight="1" x14ac:dyDescent="0.2">
      <c r="I264" s="206"/>
      <c r="J264" s="206"/>
      <c r="K264" s="206"/>
    </row>
    <row r="265" spans="9:11" ht="12" customHeight="1" x14ac:dyDescent="0.2">
      <c r="I265" s="206"/>
      <c r="J265" s="206"/>
      <c r="K265" s="206"/>
    </row>
    <row r="266" spans="9:11" ht="12" customHeight="1" x14ac:dyDescent="0.2">
      <c r="I266" s="206"/>
      <c r="J266" s="206"/>
      <c r="K266" s="206"/>
    </row>
    <row r="267" spans="9:11" ht="12" customHeight="1" x14ac:dyDescent="0.2">
      <c r="I267" s="206"/>
      <c r="J267" s="206"/>
      <c r="K267" s="206"/>
    </row>
    <row r="268" spans="9:11" ht="12" customHeight="1" x14ac:dyDescent="0.2">
      <c r="I268" s="206"/>
      <c r="J268" s="206"/>
      <c r="K268" s="206"/>
    </row>
    <row r="269" spans="9:11" ht="12" customHeight="1" x14ac:dyDescent="0.2">
      <c r="I269" s="206"/>
      <c r="J269" s="206"/>
      <c r="K269" s="206"/>
    </row>
    <row r="270" spans="9:11" ht="12" customHeight="1" x14ac:dyDescent="0.2">
      <c r="I270" s="206"/>
      <c r="J270" s="206"/>
      <c r="K270" s="206"/>
    </row>
    <row r="271" spans="9:11" ht="12" customHeight="1" x14ac:dyDescent="0.2">
      <c r="I271" s="206"/>
      <c r="J271" s="206"/>
      <c r="K271" s="206"/>
    </row>
    <row r="272" spans="9:11" ht="12" customHeight="1" x14ac:dyDescent="0.2">
      <c r="I272" s="206"/>
      <c r="J272" s="206"/>
      <c r="K272" s="206"/>
    </row>
    <row r="273" spans="9:11" ht="12" customHeight="1" x14ac:dyDescent="0.2">
      <c r="I273" s="206"/>
      <c r="J273" s="206"/>
      <c r="K273" s="206"/>
    </row>
    <row r="274" spans="9:11" ht="12" customHeight="1" x14ac:dyDescent="0.2">
      <c r="I274" s="206"/>
      <c r="J274" s="206"/>
      <c r="K274" s="206"/>
    </row>
    <row r="275" spans="9:11" ht="12" customHeight="1" x14ac:dyDescent="0.2">
      <c r="I275" s="206"/>
      <c r="J275" s="206"/>
      <c r="K275" s="206"/>
    </row>
    <row r="276" spans="9:11" ht="12" customHeight="1" x14ac:dyDescent="0.2">
      <c r="I276" s="206"/>
      <c r="J276" s="206"/>
      <c r="K276" s="206"/>
    </row>
    <row r="277" spans="9:11" ht="12" customHeight="1" x14ac:dyDescent="0.2">
      <c r="I277" s="206"/>
      <c r="J277" s="206"/>
      <c r="K277" s="206"/>
    </row>
    <row r="278" spans="9:11" ht="12" customHeight="1" x14ac:dyDescent="0.2">
      <c r="I278" s="206"/>
      <c r="J278" s="206"/>
      <c r="K278" s="206"/>
    </row>
    <row r="279" spans="9:11" ht="12" customHeight="1" x14ac:dyDescent="0.2">
      <c r="I279" s="206"/>
      <c r="J279" s="206"/>
      <c r="K279" s="206"/>
    </row>
    <row r="280" spans="9:11" ht="12" customHeight="1" x14ac:dyDescent="0.2">
      <c r="I280" s="206"/>
      <c r="J280" s="206"/>
      <c r="K280" s="206"/>
    </row>
    <row r="281" spans="9:11" ht="12" customHeight="1" x14ac:dyDescent="0.2">
      <c r="I281" s="206"/>
      <c r="J281" s="206"/>
      <c r="K281" s="206"/>
    </row>
    <row r="282" spans="9:11" ht="12" customHeight="1" x14ac:dyDescent="0.2">
      <c r="I282" s="206"/>
      <c r="J282" s="206"/>
      <c r="K282" s="206"/>
    </row>
    <row r="283" spans="9:11" ht="12" customHeight="1" x14ac:dyDescent="0.2">
      <c r="I283" s="206"/>
      <c r="J283" s="206"/>
      <c r="K283" s="206"/>
    </row>
    <row r="284" spans="9:11" ht="12" customHeight="1" x14ac:dyDescent="0.2">
      <c r="I284" s="206"/>
      <c r="J284" s="206"/>
      <c r="K284" s="206"/>
    </row>
    <row r="285" spans="9:11" ht="12" customHeight="1" x14ac:dyDescent="0.2">
      <c r="I285" s="206"/>
      <c r="J285" s="206"/>
      <c r="K285" s="206"/>
    </row>
    <row r="286" spans="9:11" ht="12" customHeight="1" x14ac:dyDescent="0.2">
      <c r="I286" s="206"/>
      <c r="J286" s="206"/>
      <c r="K286" s="206"/>
    </row>
    <row r="287" spans="9:11" ht="12" customHeight="1" x14ac:dyDescent="0.2">
      <c r="I287" s="206"/>
      <c r="J287" s="206"/>
      <c r="K287" s="206"/>
    </row>
    <row r="288" spans="9:11" ht="12" customHeight="1" x14ac:dyDescent="0.2">
      <c r="I288" s="206"/>
      <c r="J288" s="206"/>
      <c r="K288" s="206"/>
    </row>
    <row r="289" spans="9:11" ht="12" customHeight="1" x14ac:dyDescent="0.2">
      <c r="I289" s="206"/>
      <c r="J289" s="206"/>
      <c r="K289" s="206"/>
    </row>
    <row r="290" spans="9:11" ht="12" customHeight="1" x14ac:dyDescent="0.2">
      <c r="I290" s="206"/>
      <c r="J290" s="206"/>
      <c r="K290" s="206"/>
    </row>
    <row r="291" spans="9:11" ht="12" customHeight="1" x14ac:dyDescent="0.2">
      <c r="I291" s="206"/>
      <c r="J291" s="206"/>
      <c r="K291" s="206"/>
    </row>
    <row r="292" spans="9:11" ht="12" customHeight="1" x14ac:dyDescent="0.2">
      <c r="I292" s="206"/>
      <c r="J292" s="206"/>
      <c r="K292" s="206"/>
    </row>
    <row r="293" spans="9:11" ht="12" customHeight="1" x14ac:dyDescent="0.2">
      <c r="I293" s="206"/>
      <c r="J293" s="206"/>
      <c r="K293" s="206"/>
    </row>
    <row r="294" spans="9:11" ht="12" customHeight="1" x14ac:dyDescent="0.2">
      <c r="I294" s="206"/>
      <c r="J294" s="206"/>
      <c r="K294" s="206"/>
    </row>
    <row r="295" spans="9:11" ht="12" customHeight="1" x14ac:dyDescent="0.2">
      <c r="I295" s="206"/>
      <c r="J295" s="206"/>
      <c r="K295" s="206"/>
    </row>
    <row r="296" spans="9:11" ht="12" customHeight="1" x14ac:dyDescent="0.2">
      <c r="I296" s="206"/>
      <c r="J296" s="206"/>
      <c r="K296" s="206"/>
    </row>
    <row r="297" spans="9:11" ht="12" customHeight="1" x14ac:dyDescent="0.2">
      <c r="I297" s="206"/>
      <c r="J297" s="206"/>
      <c r="K297" s="206"/>
    </row>
    <row r="298" spans="9:11" ht="12" customHeight="1" x14ac:dyDescent="0.2">
      <c r="I298" s="206"/>
      <c r="J298" s="206"/>
      <c r="K298" s="206"/>
    </row>
    <row r="299" spans="9:11" ht="12" customHeight="1" x14ac:dyDescent="0.2">
      <c r="I299" s="206"/>
      <c r="J299" s="206"/>
      <c r="K299" s="206"/>
    </row>
    <row r="300" spans="9:11" ht="12" customHeight="1" x14ac:dyDescent="0.2">
      <c r="I300" s="206"/>
      <c r="J300" s="206"/>
      <c r="K300" s="206"/>
    </row>
    <row r="301" spans="9:11" ht="12" customHeight="1" x14ac:dyDescent="0.2">
      <c r="I301" s="206"/>
      <c r="J301" s="206"/>
      <c r="K301" s="206"/>
    </row>
    <row r="302" spans="9:11" ht="12" customHeight="1" x14ac:dyDescent="0.2">
      <c r="I302" s="206"/>
      <c r="J302" s="206"/>
      <c r="K302" s="206"/>
    </row>
    <row r="303" spans="9:11" ht="12" customHeight="1" x14ac:dyDescent="0.2">
      <c r="I303" s="206"/>
      <c r="J303" s="206"/>
      <c r="K303" s="206"/>
    </row>
    <row r="304" spans="9:11" ht="12" customHeight="1" x14ac:dyDescent="0.2">
      <c r="I304" s="206"/>
      <c r="J304" s="206"/>
      <c r="K304" s="206"/>
    </row>
    <row r="305" spans="9:11" ht="12" customHeight="1" x14ac:dyDescent="0.2">
      <c r="I305" s="206"/>
      <c r="J305" s="206"/>
      <c r="K305" s="206"/>
    </row>
    <row r="306" spans="9:11" ht="12" customHeight="1" x14ac:dyDescent="0.2">
      <c r="I306" s="206"/>
      <c r="J306" s="206"/>
      <c r="K306" s="206"/>
    </row>
    <row r="307" spans="9:11" ht="12" customHeight="1" x14ac:dyDescent="0.2">
      <c r="I307" s="206"/>
      <c r="J307" s="206"/>
      <c r="K307" s="206"/>
    </row>
    <row r="308" spans="9:11" ht="12" customHeight="1" x14ac:dyDescent="0.2">
      <c r="I308" s="206"/>
      <c r="J308" s="206"/>
      <c r="K308" s="206"/>
    </row>
    <row r="309" spans="9:11" ht="12" customHeight="1" x14ac:dyDescent="0.2">
      <c r="I309" s="206"/>
      <c r="J309" s="206"/>
      <c r="K309" s="206"/>
    </row>
    <row r="310" spans="9:11" ht="12" customHeight="1" x14ac:dyDescent="0.2">
      <c r="I310" s="206"/>
      <c r="J310" s="206"/>
      <c r="K310" s="206"/>
    </row>
    <row r="311" spans="9:11" ht="12" customHeight="1" x14ac:dyDescent="0.2">
      <c r="I311" s="206"/>
      <c r="J311" s="206"/>
      <c r="K311" s="206"/>
    </row>
    <row r="312" spans="9:11" ht="12" customHeight="1" x14ac:dyDescent="0.2">
      <c r="I312" s="206"/>
      <c r="J312" s="206"/>
      <c r="K312" s="206"/>
    </row>
    <row r="313" spans="9:11" ht="12" customHeight="1" x14ac:dyDescent="0.2">
      <c r="I313" s="206"/>
      <c r="J313" s="206"/>
      <c r="K313" s="206"/>
    </row>
    <row r="314" spans="9:11" ht="12" customHeight="1" x14ac:dyDescent="0.2">
      <c r="I314" s="206"/>
      <c r="J314" s="206"/>
      <c r="K314" s="206"/>
    </row>
    <row r="315" spans="9:11" ht="12" customHeight="1" x14ac:dyDescent="0.2">
      <c r="I315" s="206"/>
      <c r="J315" s="206"/>
      <c r="K315" s="206"/>
    </row>
    <row r="316" spans="9:11" ht="12" customHeight="1" x14ac:dyDescent="0.2">
      <c r="I316" s="206"/>
      <c r="J316" s="206"/>
      <c r="K316" s="206"/>
    </row>
    <row r="317" spans="9:11" ht="12" customHeight="1" x14ac:dyDescent="0.2">
      <c r="I317" s="206"/>
      <c r="J317" s="206"/>
      <c r="K317" s="206"/>
    </row>
    <row r="318" spans="9:11" ht="12" customHeight="1" x14ac:dyDescent="0.2">
      <c r="I318" s="206"/>
      <c r="J318" s="206"/>
      <c r="K318" s="206"/>
    </row>
    <row r="319" spans="9:11" ht="12" customHeight="1" x14ac:dyDescent="0.2">
      <c r="I319" s="206"/>
      <c r="J319" s="206"/>
      <c r="K319" s="206"/>
    </row>
    <row r="320" spans="9:11" ht="12" customHeight="1" x14ac:dyDescent="0.2">
      <c r="I320" s="206"/>
      <c r="J320" s="206"/>
      <c r="K320" s="206"/>
    </row>
    <row r="321" spans="9:11" ht="12" customHeight="1" x14ac:dyDescent="0.2">
      <c r="I321" s="206"/>
      <c r="J321" s="206"/>
      <c r="K321" s="206"/>
    </row>
    <row r="322" spans="9:11" ht="12" customHeight="1" x14ac:dyDescent="0.2">
      <c r="I322" s="206"/>
      <c r="J322" s="206"/>
      <c r="K322" s="206"/>
    </row>
    <row r="323" spans="9:11" ht="12" customHeight="1" x14ac:dyDescent="0.2">
      <c r="I323" s="206"/>
      <c r="J323" s="206"/>
      <c r="K323" s="206"/>
    </row>
    <row r="324" spans="9:11" ht="12" customHeight="1" x14ac:dyDescent="0.2">
      <c r="I324" s="206"/>
      <c r="J324" s="206"/>
      <c r="K324" s="206"/>
    </row>
    <row r="325" spans="9:11" ht="12" customHeight="1" x14ac:dyDescent="0.2">
      <c r="I325" s="206"/>
      <c r="J325" s="206"/>
      <c r="K325" s="206"/>
    </row>
    <row r="326" spans="9:11" ht="12" customHeight="1" x14ac:dyDescent="0.2">
      <c r="I326" s="206"/>
      <c r="J326" s="206"/>
      <c r="K326" s="206"/>
    </row>
    <row r="327" spans="9:11" ht="12" customHeight="1" x14ac:dyDescent="0.2">
      <c r="I327" s="206"/>
      <c r="J327" s="206"/>
      <c r="K327" s="206"/>
    </row>
    <row r="328" spans="9:11" ht="12" customHeight="1" x14ac:dyDescent="0.2">
      <c r="I328" s="206"/>
      <c r="J328" s="206"/>
      <c r="K328" s="206"/>
    </row>
    <row r="329" spans="9:11" ht="12" customHeight="1" x14ac:dyDescent="0.2">
      <c r="I329" s="206"/>
      <c r="J329" s="206"/>
      <c r="K329" s="206"/>
    </row>
    <row r="330" spans="9:11" ht="12" customHeight="1" x14ac:dyDescent="0.2">
      <c r="I330" s="206"/>
      <c r="J330" s="206"/>
      <c r="K330" s="206"/>
    </row>
    <row r="331" spans="9:11" ht="12" customHeight="1" x14ac:dyDescent="0.2">
      <c r="I331" s="206"/>
      <c r="J331" s="206"/>
      <c r="K331" s="206"/>
    </row>
    <row r="332" spans="9:11" ht="12" customHeight="1" x14ac:dyDescent="0.2">
      <c r="I332" s="206"/>
      <c r="J332" s="206"/>
      <c r="K332" s="206"/>
    </row>
    <row r="333" spans="9:11" ht="12" customHeight="1" x14ac:dyDescent="0.2">
      <c r="I333" s="206"/>
      <c r="J333" s="206"/>
      <c r="K333" s="206"/>
    </row>
    <row r="334" spans="9:11" ht="12" customHeight="1" x14ac:dyDescent="0.2">
      <c r="I334" s="206"/>
      <c r="J334" s="206"/>
      <c r="K334" s="206"/>
    </row>
    <row r="335" spans="9:11" ht="12" customHeight="1" x14ac:dyDescent="0.2">
      <c r="I335" s="206"/>
      <c r="J335" s="206"/>
      <c r="K335" s="206"/>
    </row>
    <row r="336" spans="9:11" ht="12" customHeight="1" x14ac:dyDescent="0.2">
      <c r="I336" s="206"/>
      <c r="J336" s="206"/>
      <c r="K336" s="206"/>
    </row>
    <row r="337" spans="9:11" ht="12" customHeight="1" x14ac:dyDescent="0.2">
      <c r="I337" s="206"/>
      <c r="J337" s="206"/>
      <c r="K337" s="206"/>
    </row>
    <row r="338" spans="9:11" ht="12" customHeight="1" x14ac:dyDescent="0.2">
      <c r="I338" s="206"/>
      <c r="J338" s="206"/>
      <c r="K338" s="206"/>
    </row>
    <row r="339" spans="9:11" ht="12" customHeight="1" x14ac:dyDescent="0.2">
      <c r="I339" s="206"/>
      <c r="J339" s="206"/>
      <c r="K339" s="206"/>
    </row>
    <row r="340" spans="9:11" ht="12" customHeight="1" x14ac:dyDescent="0.2">
      <c r="I340" s="206"/>
      <c r="J340" s="206"/>
      <c r="K340" s="206"/>
    </row>
    <row r="341" spans="9:11" ht="12" customHeight="1" x14ac:dyDescent="0.2">
      <c r="I341" s="206"/>
      <c r="J341" s="206"/>
      <c r="K341" s="206"/>
    </row>
    <row r="342" spans="9:11" ht="12" customHeight="1" x14ac:dyDescent="0.2">
      <c r="I342" s="206"/>
      <c r="J342" s="206"/>
      <c r="K342" s="206"/>
    </row>
    <row r="343" spans="9:11" ht="12" customHeight="1" x14ac:dyDescent="0.2">
      <c r="I343" s="206"/>
      <c r="J343" s="206"/>
      <c r="K343" s="206"/>
    </row>
    <row r="344" spans="9:11" ht="12" customHeight="1" x14ac:dyDescent="0.2">
      <c r="I344" s="206"/>
      <c r="J344" s="206"/>
      <c r="K344" s="206"/>
    </row>
  </sheetData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r:id="rId1"/>
  <headerFooter alignWithMargins="0">
    <oddHeader>&amp;CInternational + Special Divisions</oddHeader>
  </headerFooter>
  <rowBreaks count="2" manualBreakCount="2">
    <brk id="42" max="16383" man="1"/>
    <brk id="72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2"/>
  <sheetViews>
    <sheetView view="pageBreakPreview" zoomScaleNormal="100" zoomScaleSheetLayoutView="100" workbookViewId="0">
      <pane xSplit="1" ySplit="1" topLeftCell="B14" activePane="bottomRight" state="frozen"/>
      <selection activeCell="J12" sqref="J12"/>
      <selection pane="topRight" activeCell="J12" sqref="J12"/>
      <selection pane="bottomLeft" activeCell="J12" sqref="J12"/>
      <selection pane="bottomRight" sqref="A1:A1048576"/>
    </sheetView>
  </sheetViews>
  <sheetFormatPr baseColWidth="10" defaultColWidth="20.6640625" defaultRowHeight="12" customHeight="1" outlineLevelRow="1" x14ac:dyDescent="0.2"/>
  <cols>
    <col min="1" max="1" width="20.6640625" style="159" customWidth="1"/>
    <col min="2" max="11" width="10.88671875" style="206" customWidth="1"/>
    <col min="12" max="16384" width="20.6640625" style="159"/>
  </cols>
  <sheetData>
    <row r="1" spans="1:26" s="158" customFormat="1" ht="24" customHeight="1" x14ac:dyDescent="0.2">
      <c r="A1" s="207" t="s">
        <v>144</v>
      </c>
      <c r="B1" s="2" t="s">
        <v>151</v>
      </c>
      <c r="C1" s="2" t="s">
        <v>152</v>
      </c>
      <c r="D1" s="2" t="s">
        <v>153</v>
      </c>
      <c r="E1" s="2">
        <v>2014</v>
      </c>
      <c r="F1" s="2" t="s">
        <v>1</v>
      </c>
      <c r="G1" s="2">
        <v>2013</v>
      </c>
      <c r="H1" s="2" t="s">
        <v>2</v>
      </c>
      <c r="I1" s="2">
        <v>2012</v>
      </c>
      <c r="J1" s="2" t="s">
        <v>3</v>
      </c>
      <c r="K1" s="2">
        <v>2011</v>
      </c>
    </row>
    <row r="2" spans="1:26" ht="9.75" hidden="1" customHeight="1" outlineLevel="1" x14ac:dyDescent="0.2">
      <c r="A2" s="247"/>
      <c r="B2" s="248"/>
      <c r="C2" s="248"/>
      <c r="D2" s="248"/>
      <c r="E2" s="248"/>
      <c r="F2" s="248"/>
      <c r="G2" s="248"/>
      <c r="H2" s="248"/>
      <c r="I2" s="248"/>
      <c r="J2" s="248"/>
      <c r="K2" s="248"/>
    </row>
    <row r="3" spans="1:26" s="165" customFormat="1" ht="10.199999999999999" customHeight="1" collapsed="1" x14ac:dyDescent="0.2">
      <c r="A3" s="249" t="s">
        <v>4</v>
      </c>
      <c r="B3" s="250">
        <f>B71</f>
        <v>35.6</v>
      </c>
      <c r="C3" s="251">
        <f>IF((+B3/D3)&lt;0,"n.m.",IF(B3&lt;0,(+B3/D3-1)*-1,(+B3/D3-1)))</f>
        <v>0.395531164249314</v>
      </c>
      <c r="D3" s="250">
        <f>D71</f>
        <v>25.51</v>
      </c>
      <c r="E3" s="250">
        <f>E71</f>
        <v>132.61000000000001</v>
      </c>
      <c r="F3" s="302">
        <f t="shared" ref="F3:F9" si="0">IF((+E3/G3)&lt;0,"n.m.",IF(E3&lt;0,(+E3/G3-1)*-1,(+E3/G3-1)))</f>
        <v>-2.6286805198619478E-2</v>
      </c>
      <c r="G3" s="250">
        <f>G71</f>
        <v>136.19</v>
      </c>
      <c r="H3" s="252">
        <v>9.1003765120563962E-2</v>
      </c>
      <c r="I3" s="250">
        <v>124.83</v>
      </c>
      <c r="J3" s="252">
        <v>-0.25345374080497574</v>
      </c>
      <c r="K3" s="250">
        <v>167.20999999999998</v>
      </c>
      <c r="L3" s="253"/>
    </row>
    <row r="4" spans="1:26" s="165" customFormat="1" ht="10.199999999999999" customHeight="1" x14ac:dyDescent="0.2">
      <c r="A4" s="249" t="s">
        <v>5</v>
      </c>
      <c r="B4" s="250">
        <f>B101</f>
        <v>11.740000000000002</v>
      </c>
      <c r="C4" s="251">
        <f>IF((+B4/D4)&lt;0,"n.m.",IF(B4&lt;0,(+B4/D4-1)*-1,(+B4/D4-1)))</f>
        <v>0.15437561455260584</v>
      </c>
      <c r="D4" s="250">
        <f>D101</f>
        <v>10.17</v>
      </c>
      <c r="E4" s="250">
        <f>E101</f>
        <v>7.54</v>
      </c>
      <c r="F4" s="302">
        <f t="shared" si="0"/>
        <v>-0.29268292682926833</v>
      </c>
      <c r="G4" s="250">
        <f>G101</f>
        <v>10.66</v>
      </c>
      <c r="H4" s="252">
        <v>-8.8109495295124129E-2</v>
      </c>
      <c r="I4" s="250">
        <v>11.86</v>
      </c>
      <c r="J4" s="252">
        <v>-0.10967250571210951</v>
      </c>
      <c r="K4" s="250">
        <v>13.129999999999999</v>
      </c>
      <c r="L4" s="315"/>
    </row>
    <row r="5" spans="1:26" s="165" customFormat="1" ht="10.199999999999999" customHeight="1" x14ac:dyDescent="0.2">
      <c r="A5" s="249" t="s">
        <v>6</v>
      </c>
      <c r="B5" s="250">
        <v>4.92</v>
      </c>
      <c r="C5" s="251">
        <f>IF((+B5/D5)&lt;0,"n.m.",IF(B5&lt;0,(+B5/D5-1)*-1,(+B5/D5-1)))</f>
        <v>8.6092715231788075E-2</v>
      </c>
      <c r="D5" s="250">
        <v>4.53</v>
      </c>
      <c r="E5" s="250">
        <v>21.152999999999999</v>
      </c>
      <c r="F5" s="302">
        <f t="shared" si="0"/>
        <v>-0.20207468879668056</v>
      </c>
      <c r="G5" s="250">
        <v>26.51</v>
      </c>
      <c r="H5" s="252">
        <v>0.32679509632224168</v>
      </c>
      <c r="I5" s="250">
        <v>19.98</v>
      </c>
      <c r="J5" s="252">
        <v>-0.41441045475855609</v>
      </c>
      <c r="K5" s="250">
        <v>34.128</v>
      </c>
      <c r="L5" s="253"/>
    </row>
    <row r="6" spans="1:26" s="165" customFormat="1" ht="10.199999999999999" customHeight="1" x14ac:dyDescent="0.2">
      <c r="A6" s="249" t="s">
        <v>145</v>
      </c>
      <c r="B6" s="250">
        <v>-0.27</v>
      </c>
      <c r="C6" s="251" t="str">
        <f>IF((+B6/D6)&lt;0,"n.m.",IF(B6&lt;0,(+B6/D6-1)*-1,(+B6/D6-1)))</f>
        <v>n.m.</v>
      </c>
      <c r="D6" s="250">
        <v>0.06</v>
      </c>
      <c r="E6" s="250">
        <v>0.35</v>
      </c>
      <c r="F6" s="302">
        <f t="shared" si="0"/>
        <v>4.833333333333333</v>
      </c>
      <c r="G6" s="250">
        <v>0.06</v>
      </c>
      <c r="H6" s="252" t="s">
        <v>14</v>
      </c>
      <c r="I6" s="250">
        <v>-1.97</v>
      </c>
      <c r="J6" s="252" t="s">
        <v>14</v>
      </c>
      <c r="K6" s="250">
        <v>0.68</v>
      </c>
      <c r="L6" s="254"/>
    </row>
    <row r="7" spans="1:26" s="165" customFormat="1" ht="10.199999999999999" customHeight="1" x14ac:dyDescent="0.2">
      <c r="A7" s="249" t="s">
        <v>148</v>
      </c>
      <c r="B7" s="250">
        <v>7.43</v>
      </c>
      <c r="C7" s="251" t="str">
        <f>IF((+B7/D7)&lt;0,"n.m.",IF(B7&lt;0,(+B7/D7-1)*-1,(+B7/D7-1)))</f>
        <v>n.m.</v>
      </c>
      <c r="D7" s="250">
        <v>-3.97</v>
      </c>
      <c r="E7" s="250">
        <v>-25.85</v>
      </c>
      <c r="F7" s="302">
        <f t="shared" si="0"/>
        <v>0.17884371029224899</v>
      </c>
      <c r="G7" s="250">
        <v>-31.48</v>
      </c>
      <c r="H7" s="252">
        <v>-0.40266788106487539</v>
      </c>
      <c r="I7" s="250">
        <v>-52.701000000000001</v>
      </c>
      <c r="J7" s="252" t="s">
        <v>14</v>
      </c>
      <c r="K7" s="250">
        <v>9.2289999999999992</v>
      </c>
      <c r="L7" s="253"/>
    </row>
    <row r="8" spans="1:26" ht="10.199999999999999" customHeight="1" x14ac:dyDescent="0.2">
      <c r="A8" s="255" t="s">
        <v>138</v>
      </c>
      <c r="B8" s="256">
        <f>B6/B5</f>
        <v>-5.4878048780487812E-2</v>
      </c>
      <c r="C8" s="252"/>
      <c r="D8" s="256">
        <f>D6/D5</f>
        <v>1.324503311258278E-2</v>
      </c>
      <c r="E8" s="256">
        <f>E6/E5</f>
        <v>1.6546116390110149E-2</v>
      </c>
      <c r="F8" s="301"/>
      <c r="G8" s="256">
        <f>G6/G5</f>
        <v>2.2632968691059974E-3</v>
      </c>
      <c r="H8" s="257"/>
      <c r="I8" s="256">
        <v>-9.8573930447835884E-2</v>
      </c>
      <c r="J8" s="256"/>
      <c r="K8" s="256">
        <v>1.9924988279418659E-2</v>
      </c>
      <c r="L8" s="258"/>
    </row>
    <row r="9" spans="1:26" s="264" customFormat="1" ht="10.199999999999999" customHeight="1" thickBot="1" x14ac:dyDescent="0.25">
      <c r="A9" s="351" t="s">
        <v>150</v>
      </c>
      <c r="B9" s="348">
        <v>4.84</v>
      </c>
      <c r="C9" s="259">
        <f>IF((+B9/D9)&lt;0,"n.m.",IF(B9&lt;0,(+B9/D9-1)*-1,(+B9/D9-1)))</f>
        <v>2.3255813953488191E-2</v>
      </c>
      <c r="D9" s="348">
        <v>4.7300000000000004</v>
      </c>
      <c r="E9" s="260">
        <v>-7.87</v>
      </c>
      <c r="F9" s="301">
        <f t="shared" si="0"/>
        <v>0.5820943075615973</v>
      </c>
      <c r="G9" s="260">
        <v>-18.832000000000001</v>
      </c>
      <c r="H9" s="257">
        <f>(G9/I9)-1</f>
        <v>0.22764015645371583</v>
      </c>
      <c r="I9" s="260">
        <v>-15.34</v>
      </c>
      <c r="J9" s="261">
        <f>(I9/K9)-1</f>
        <v>7.9825425876390188E-2</v>
      </c>
      <c r="K9" s="262">
        <v>-14.206</v>
      </c>
      <c r="L9" s="263"/>
    </row>
    <row r="10" spans="1:26" ht="21" customHeight="1" thickBot="1" x14ac:dyDescent="0.25">
      <c r="A10" s="352"/>
      <c r="B10" s="256"/>
      <c r="C10" s="252"/>
      <c r="D10" s="265"/>
      <c r="E10" s="256"/>
      <c r="F10" s="252"/>
      <c r="G10" s="256"/>
      <c r="H10" s="252"/>
      <c r="I10" s="265"/>
      <c r="J10" s="266" t="s">
        <v>146</v>
      </c>
      <c r="K10" s="267">
        <f>Group!B15-'North + West'!B6-'South + East'!B6-'International + Special Divisio'!B6-Other!B9-B6</f>
        <v>-3.0000000005290239E-3</v>
      </c>
      <c r="L10" s="258"/>
    </row>
    <row r="11" spans="1:26" ht="10.199999999999999" customHeight="1" x14ac:dyDescent="0.2">
      <c r="A11" s="255"/>
      <c r="B11" s="268"/>
      <c r="C11" s="257"/>
      <c r="D11" s="268"/>
      <c r="E11" s="268"/>
      <c r="F11" s="257"/>
      <c r="G11" s="268"/>
      <c r="H11" s="257"/>
      <c r="I11" s="268"/>
      <c r="J11" s="269"/>
      <c r="K11" s="269"/>
      <c r="L11" s="258"/>
    </row>
    <row r="12" spans="1:26" s="165" customFormat="1" ht="10.199999999999999" customHeight="1" x14ac:dyDescent="0.2">
      <c r="A12" s="249" t="s">
        <v>105</v>
      </c>
      <c r="B12" s="270"/>
      <c r="C12" s="270"/>
      <c r="D12" s="270"/>
      <c r="E12" s="270"/>
      <c r="F12" s="270"/>
      <c r="G12" s="270"/>
      <c r="H12" s="270"/>
      <c r="I12" s="270"/>
      <c r="J12" s="270"/>
      <c r="K12" s="270"/>
    </row>
    <row r="13" spans="1:26" s="4" customFormat="1" ht="10.199999999999999" x14ac:dyDescent="0.2">
      <c r="A13" s="271" t="s">
        <v>106</v>
      </c>
      <c r="B13" s="272">
        <v>2341</v>
      </c>
      <c r="C13" s="259">
        <f t="shared" ref="C13:C75" si="1">IF((+B13/D13)&lt;0,"n.m.",IF(B13&lt;0,(+B13/D13-1)*-1,(+B13/D13-1)))</f>
        <v>2.6754385964912197E-2</v>
      </c>
      <c r="D13" s="272">
        <v>2280</v>
      </c>
      <c r="E13" s="272">
        <v>2276</v>
      </c>
      <c r="F13" s="301">
        <f t="shared" ref="F13:F40" si="2">IF((+E13/G13)&lt;0,"n.m.",IF(E13&lt;0,(+E13/G13-1)*-1,(+E13/G13-1)))</f>
        <v>1.245551601423478E-2</v>
      </c>
      <c r="G13" s="272">
        <v>2248</v>
      </c>
      <c r="H13" s="259"/>
      <c r="I13" s="273"/>
      <c r="J13" s="259"/>
      <c r="K13" s="274"/>
      <c r="L13" s="18"/>
      <c r="M13" s="89"/>
      <c r="N13" s="176"/>
      <c r="O13" s="133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s="4" customFormat="1" ht="10.199999999999999" x14ac:dyDescent="0.2">
      <c r="A14" s="271" t="s">
        <v>107</v>
      </c>
      <c r="B14" s="272">
        <v>1163</v>
      </c>
      <c r="C14" s="259">
        <f t="shared" si="1"/>
        <v>2.8293545534924913E-2</v>
      </c>
      <c r="D14" s="272">
        <v>1131</v>
      </c>
      <c r="E14" s="272">
        <v>1117</v>
      </c>
      <c r="F14" s="301">
        <f t="shared" si="2"/>
        <v>2.1023765996343702E-2</v>
      </c>
      <c r="G14" s="272">
        <v>1094</v>
      </c>
      <c r="H14" s="259"/>
      <c r="I14" s="273"/>
      <c r="J14" s="259"/>
      <c r="K14" s="274"/>
      <c r="L14" s="18"/>
      <c r="M14" s="89"/>
      <c r="N14" s="176"/>
      <c r="O14" s="133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s="4" customFormat="1" ht="10.199999999999999" x14ac:dyDescent="0.2">
      <c r="A15" s="271" t="s">
        <v>108</v>
      </c>
      <c r="B15" s="272">
        <v>542</v>
      </c>
      <c r="C15" s="259">
        <f t="shared" si="1"/>
        <v>-1.6333938294010864E-2</v>
      </c>
      <c r="D15" s="272">
        <v>551</v>
      </c>
      <c r="E15" s="272">
        <v>537</v>
      </c>
      <c r="F15" s="301">
        <f t="shared" si="2"/>
        <v>-5.4577464788732377E-2</v>
      </c>
      <c r="G15" s="272">
        <v>568</v>
      </c>
      <c r="H15" s="259"/>
      <c r="I15" s="273"/>
      <c r="J15" s="259"/>
      <c r="K15" s="274"/>
      <c r="L15" s="18"/>
      <c r="M15" s="89"/>
      <c r="N15" s="176"/>
      <c r="O15" s="133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s="4" customFormat="1" ht="10.199999999999999" x14ac:dyDescent="0.2">
      <c r="A16" s="271" t="s">
        <v>109</v>
      </c>
      <c r="B16" s="272">
        <v>351</v>
      </c>
      <c r="C16" s="259">
        <f t="shared" si="1"/>
        <v>-1.1267605633802802E-2</v>
      </c>
      <c r="D16" s="272">
        <v>355</v>
      </c>
      <c r="E16" s="272">
        <v>353</v>
      </c>
      <c r="F16" s="301">
        <f t="shared" si="2"/>
        <v>-1.3966480446927387E-2</v>
      </c>
      <c r="G16" s="272">
        <v>358</v>
      </c>
      <c r="H16" s="259"/>
      <c r="I16" s="273"/>
      <c r="J16" s="259"/>
      <c r="K16" s="274"/>
      <c r="L16" s="18"/>
      <c r="M16" s="89"/>
      <c r="N16" s="176"/>
      <c r="O16" s="133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s="13" customFormat="1" ht="10.199999999999999" x14ac:dyDescent="0.2">
      <c r="A17" s="271" t="s">
        <v>110</v>
      </c>
      <c r="B17" s="272">
        <v>278</v>
      </c>
      <c r="C17" s="259">
        <f t="shared" si="1"/>
        <v>-3.8062283737024249E-2</v>
      </c>
      <c r="D17" s="272">
        <v>289</v>
      </c>
      <c r="E17" s="272">
        <v>286</v>
      </c>
      <c r="F17" s="301">
        <f t="shared" si="2"/>
        <v>7.9245283018867907E-2</v>
      </c>
      <c r="G17" s="272">
        <v>265</v>
      </c>
      <c r="H17" s="259"/>
      <c r="I17" s="273"/>
      <c r="J17" s="259"/>
      <c r="K17" s="274"/>
      <c r="L17" s="18"/>
      <c r="M17" s="89"/>
      <c r="N17" s="176"/>
      <c r="O17" s="133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13" customFormat="1" ht="10.199999999999999" x14ac:dyDescent="0.2">
      <c r="A18" s="271" t="s">
        <v>111</v>
      </c>
      <c r="B18" s="272">
        <v>144</v>
      </c>
      <c r="C18" s="259">
        <f t="shared" si="1"/>
        <v>-0.11111111111111116</v>
      </c>
      <c r="D18" s="272">
        <v>162</v>
      </c>
      <c r="E18" s="272">
        <v>159</v>
      </c>
      <c r="F18" s="301">
        <f t="shared" si="2"/>
        <v>-0.1067415730337079</v>
      </c>
      <c r="G18" s="272">
        <v>178</v>
      </c>
      <c r="H18" s="259"/>
      <c r="I18" s="273"/>
      <c r="J18" s="259"/>
      <c r="K18" s="274"/>
      <c r="L18" s="18"/>
      <c r="M18" s="89"/>
      <c r="N18" s="176"/>
      <c r="O18" s="133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</row>
    <row r="19" spans="1:26" s="13" customFormat="1" ht="10.199999999999999" x14ac:dyDescent="0.2">
      <c r="A19" s="271" t="s">
        <v>112</v>
      </c>
      <c r="B19" s="272">
        <v>199</v>
      </c>
      <c r="C19" s="259">
        <f t="shared" si="1"/>
        <v>-0.16033755274261607</v>
      </c>
      <c r="D19" s="272">
        <v>237</v>
      </c>
      <c r="E19" s="272">
        <v>229</v>
      </c>
      <c r="F19" s="301">
        <f t="shared" si="2"/>
        <v>-2.5531914893617058E-2</v>
      </c>
      <c r="G19" s="272">
        <v>235</v>
      </c>
      <c r="H19" s="259"/>
      <c r="I19" s="273"/>
      <c r="J19" s="259"/>
      <c r="K19" s="274"/>
      <c r="L19" s="18"/>
      <c r="M19" s="89"/>
      <c r="N19" s="176"/>
      <c r="O19" s="133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</row>
    <row r="20" spans="1:26" s="13" customFormat="1" ht="10.199999999999999" x14ac:dyDescent="0.2">
      <c r="A20" s="271" t="s">
        <v>113</v>
      </c>
      <c r="B20" s="272">
        <v>158</v>
      </c>
      <c r="C20" s="259">
        <f t="shared" si="1"/>
        <v>-0.15957446808510634</v>
      </c>
      <c r="D20" s="272">
        <v>188</v>
      </c>
      <c r="E20" s="272">
        <v>179</v>
      </c>
      <c r="F20" s="301">
        <f t="shared" si="2"/>
        <v>-0.19730941704035876</v>
      </c>
      <c r="G20" s="272">
        <v>223</v>
      </c>
      <c r="H20" s="259"/>
      <c r="I20" s="273"/>
      <c r="J20" s="259"/>
      <c r="K20" s="274"/>
      <c r="L20" s="18"/>
      <c r="M20" s="89"/>
      <c r="N20" s="176"/>
      <c r="O20" s="133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</row>
    <row r="21" spans="1:26" s="13" customFormat="1" ht="10.199999999999999" x14ac:dyDescent="0.2">
      <c r="A21" s="271" t="s">
        <v>114</v>
      </c>
      <c r="B21" s="272">
        <v>100</v>
      </c>
      <c r="C21" s="259">
        <f t="shared" si="1"/>
        <v>4.1666666666666741E-2</v>
      </c>
      <c r="D21" s="272">
        <v>96</v>
      </c>
      <c r="E21" s="272">
        <v>94</v>
      </c>
      <c r="F21" s="301">
        <f t="shared" si="2"/>
        <v>-6.9306930693069257E-2</v>
      </c>
      <c r="G21" s="272">
        <v>101</v>
      </c>
      <c r="H21" s="259"/>
      <c r="I21" s="273"/>
      <c r="J21" s="259"/>
      <c r="K21" s="274"/>
      <c r="L21" s="18"/>
      <c r="M21" s="89"/>
      <c r="N21" s="176"/>
      <c r="O21" s="133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</row>
    <row r="22" spans="1:26" s="13" customFormat="1" ht="10.199999999999999" x14ac:dyDescent="0.2">
      <c r="A22" s="271" t="s">
        <v>115</v>
      </c>
      <c r="B22" s="272">
        <v>14</v>
      </c>
      <c r="C22" s="259">
        <f t="shared" si="1"/>
        <v>7.6923076923076872E-2</v>
      </c>
      <c r="D22" s="272">
        <v>13</v>
      </c>
      <c r="E22" s="272">
        <v>14</v>
      </c>
      <c r="F22" s="301">
        <f t="shared" si="2"/>
        <v>0.16666666666666674</v>
      </c>
      <c r="G22" s="272">
        <v>12</v>
      </c>
      <c r="H22" s="259"/>
      <c r="I22" s="273"/>
      <c r="J22" s="259"/>
      <c r="K22" s="274"/>
      <c r="L22" s="18"/>
      <c r="M22" s="89"/>
      <c r="N22" s="176"/>
      <c r="O22" s="133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spans="1:26" s="13" customFormat="1" ht="10.199999999999999" x14ac:dyDescent="0.2">
      <c r="A23" s="271" t="s">
        <v>116</v>
      </c>
      <c r="B23" s="272">
        <v>102</v>
      </c>
      <c r="C23" s="259">
        <f t="shared" si="1"/>
        <v>0</v>
      </c>
      <c r="D23" s="272">
        <v>102</v>
      </c>
      <c r="E23" s="272">
        <v>102</v>
      </c>
      <c r="F23" s="301">
        <f t="shared" si="2"/>
        <v>-3.7735849056603765E-2</v>
      </c>
      <c r="G23" s="272">
        <v>106</v>
      </c>
      <c r="H23" s="259"/>
      <c r="I23" s="273"/>
      <c r="J23" s="259"/>
      <c r="K23" s="274"/>
      <c r="L23" s="18"/>
      <c r="M23" s="89"/>
      <c r="N23" s="176"/>
      <c r="O23" s="133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</row>
    <row r="24" spans="1:26" s="13" customFormat="1" ht="10.199999999999999" x14ac:dyDescent="0.2">
      <c r="A24" s="271" t="s">
        <v>117</v>
      </c>
      <c r="B24" s="272">
        <v>56</v>
      </c>
      <c r="C24" s="259">
        <f t="shared" si="1"/>
        <v>0</v>
      </c>
      <c r="D24" s="272">
        <v>56</v>
      </c>
      <c r="E24" s="272">
        <v>56</v>
      </c>
      <c r="F24" s="301">
        <f t="shared" si="2"/>
        <v>-1.7543859649122862E-2</v>
      </c>
      <c r="G24" s="272">
        <v>57</v>
      </c>
      <c r="H24" s="259"/>
      <c r="I24" s="273"/>
      <c r="J24" s="259"/>
      <c r="K24" s="274"/>
      <c r="L24" s="18"/>
      <c r="M24" s="89"/>
      <c r="N24" s="176"/>
      <c r="O24" s="133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s="13" customFormat="1" ht="10.199999999999999" x14ac:dyDescent="0.2">
      <c r="A25" s="271" t="s">
        <v>118</v>
      </c>
      <c r="B25" s="272">
        <v>160</v>
      </c>
      <c r="C25" s="259">
        <f t="shared" si="1"/>
        <v>-8.0459770114942541E-2</v>
      </c>
      <c r="D25" s="272">
        <v>174</v>
      </c>
      <c r="E25" s="272">
        <v>161</v>
      </c>
      <c r="F25" s="301">
        <f t="shared" si="2"/>
        <v>-6.9364161849710948E-2</v>
      </c>
      <c r="G25" s="272">
        <v>173</v>
      </c>
      <c r="H25" s="259"/>
      <c r="I25" s="273"/>
      <c r="J25" s="259"/>
      <c r="K25" s="274"/>
      <c r="L25" s="18"/>
      <c r="M25" s="89"/>
      <c r="N25" s="176"/>
      <c r="O25" s="133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</row>
    <row r="26" spans="1:26" s="13" customFormat="1" ht="10.199999999999999" x14ac:dyDescent="0.2">
      <c r="A26" s="271" t="s">
        <v>119</v>
      </c>
      <c r="B26" s="275">
        <v>59</v>
      </c>
      <c r="C26" s="259">
        <f t="shared" si="1"/>
        <v>7.2727272727272751E-2</v>
      </c>
      <c r="D26" s="275">
        <v>55</v>
      </c>
      <c r="E26" s="275">
        <v>56</v>
      </c>
      <c r="F26" s="301">
        <f t="shared" si="2"/>
        <v>0.39999999999999991</v>
      </c>
      <c r="G26" s="275">
        <v>40</v>
      </c>
      <c r="H26" s="259"/>
      <c r="I26" s="276"/>
      <c r="J26" s="259"/>
      <c r="K26" s="277"/>
      <c r="L26" s="18"/>
      <c r="M26" s="89"/>
      <c r="N26" s="176"/>
      <c r="O26" s="133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</row>
    <row r="27" spans="1:26" s="13" customFormat="1" ht="10.199999999999999" x14ac:dyDescent="0.2">
      <c r="A27" s="271" t="s">
        <v>120</v>
      </c>
      <c r="B27" s="272">
        <v>36</v>
      </c>
      <c r="C27" s="259">
        <f t="shared" si="1"/>
        <v>0</v>
      </c>
      <c r="D27" s="272">
        <v>36</v>
      </c>
      <c r="E27" s="272">
        <v>35</v>
      </c>
      <c r="F27" s="301">
        <f t="shared" si="2"/>
        <v>-5.4054054054054057E-2</v>
      </c>
      <c r="G27" s="272">
        <v>37</v>
      </c>
      <c r="H27" s="259"/>
      <c r="I27" s="273"/>
      <c r="J27" s="259"/>
      <c r="K27" s="274"/>
      <c r="L27" s="18"/>
      <c r="M27" s="89"/>
      <c r="N27" s="176"/>
      <c r="O27" s="133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</row>
    <row r="28" spans="1:26" s="4" customFormat="1" ht="10.199999999999999" x14ac:dyDescent="0.2">
      <c r="A28" s="271" t="s">
        <v>121</v>
      </c>
      <c r="B28" s="272">
        <v>26</v>
      </c>
      <c r="C28" s="259">
        <f t="shared" si="1"/>
        <v>-0.1333333333333333</v>
      </c>
      <c r="D28" s="272">
        <v>30</v>
      </c>
      <c r="E28" s="272">
        <v>27</v>
      </c>
      <c r="F28" s="301">
        <f t="shared" si="2"/>
        <v>-3.5714285714285698E-2</v>
      </c>
      <c r="G28" s="272">
        <v>28</v>
      </c>
      <c r="H28" s="259"/>
      <c r="I28" s="273"/>
      <c r="J28" s="259"/>
      <c r="K28" s="274"/>
      <c r="L28" s="18"/>
      <c r="M28" s="89"/>
      <c r="N28" s="176"/>
      <c r="O28" s="133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s="13" customFormat="1" ht="10.199999999999999" x14ac:dyDescent="0.2">
      <c r="A29" s="271" t="s">
        <v>122</v>
      </c>
      <c r="B29" s="272">
        <v>0</v>
      </c>
      <c r="C29" s="259"/>
      <c r="D29" s="272">
        <v>0</v>
      </c>
      <c r="E29" s="272">
        <v>0</v>
      </c>
      <c r="F29" s="301"/>
      <c r="G29" s="272">
        <v>0</v>
      </c>
      <c r="H29" s="259"/>
      <c r="I29" s="273"/>
      <c r="J29" s="259"/>
      <c r="K29" s="274"/>
      <c r="L29" s="18"/>
      <c r="M29" s="89"/>
      <c r="N29" s="176"/>
      <c r="O29" s="133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</row>
    <row r="30" spans="1:26" s="13" customFormat="1" ht="10.199999999999999" x14ac:dyDescent="0.2">
      <c r="A30" s="271" t="s">
        <v>123</v>
      </c>
      <c r="B30" s="272">
        <v>19</v>
      </c>
      <c r="C30" s="259">
        <f t="shared" si="1"/>
        <v>0.11764705882352944</v>
      </c>
      <c r="D30" s="272">
        <v>17</v>
      </c>
      <c r="E30" s="272">
        <v>18</v>
      </c>
      <c r="F30" s="301">
        <f t="shared" si="2"/>
        <v>0.38461538461538458</v>
      </c>
      <c r="G30" s="272">
        <v>13</v>
      </c>
      <c r="H30" s="259"/>
      <c r="I30" s="273"/>
      <c r="J30" s="259"/>
      <c r="K30" s="274"/>
      <c r="L30" s="18"/>
      <c r="M30" s="89"/>
      <c r="N30" s="176"/>
      <c r="O30" s="133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</row>
    <row r="31" spans="1:26" s="13" customFormat="1" ht="10.199999999999999" x14ac:dyDescent="0.2">
      <c r="A31" s="271" t="s">
        <v>124</v>
      </c>
      <c r="B31" s="272">
        <v>0</v>
      </c>
      <c r="C31" s="259">
        <f t="shared" si="1"/>
        <v>-1</v>
      </c>
      <c r="D31" s="272">
        <v>5</v>
      </c>
      <c r="E31" s="272">
        <v>5</v>
      </c>
      <c r="F31" s="301">
        <f t="shared" si="2"/>
        <v>0</v>
      </c>
      <c r="G31" s="272">
        <v>5</v>
      </c>
      <c r="H31" s="259"/>
      <c r="I31" s="273"/>
      <c r="J31" s="259"/>
      <c r="K31" s="274"/>
      <c r="L31" s="18"/>
      <c r="M31" s="89"/>
      <c r="N31" s="176"/>
      <c r="O31" s="133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</row>
    <row r="32" spans="1:26" s="13" customFormat="1" ht="10.199999999999999" x14ac:dyDescent="0.2">
      <c r="A32" s="271" t="s">
        <v>125</v>
      </c>
      <c r="B32" s="272">
        <v>1</v>
      </c>
      <c r="C32" s="259"/>
      <c r="D32" s="272">
        <v>0</v>
      </c>
      <c r="E32" s="272">
        <v>1</v>
      </c>
      <c r="F32" s="301"/>
      <c r="G32" s="272">
        <v>0</v>
      </c>
      <c r="H32" s="278"/>
      <c r="I32" s="273"/>
      <c r="J32" s="278"/>
      <c r="K32" s="274"/>
      <c r="L32" s="93"/>
      <c r="M32" s="94"/>
      <c r="N32" s="181"/>
      <c r="O32" s="133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</row>
    <row r="33" spans="1:26" s="13" customFormat="1" ht="10.199999999999999" x14ac:dyDescent="0.2">
      <c r="A33" s="271" t="s">
        <v>126</v>
      </c>
      <c r="B33" s="279">
        <v>0</v>
      </c>
      <c r="C33" s="259"/>
      <c r="D33" s="279">
        <v>0</v>
      </c>
      <c r="E33" s="279">
        <v>0</v>
      </c>
      <c r="F33" s="301"/>
      <c r="G33" s="279">
        <v>0</v>
      </c>
      <c r="H33" s="259"/>
      <c r="I33" s="280"/>
      <c r="J33" s="259"/>
      <c r="K33" s="279"/>
      <c r="L33" s="16"/>
      <c r="M33" s="89"/>
      <c r="N33" s="16"/>
      <c r="O33" s="8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</row>
    <row r="34" spans="1:26" s="13" customFormat="1" ht="10.199999999999999" x14ac:dyDescent="0.2">
      <c r="A34" s="271" t="s">
        <v>127</v>
      </c>
      <c r="B34" s="279">
        <v>0</v>
      </c>
      <c r="C34" s="259"/>
      <c r="D34" s="279">
        <v>0</v>
      </c>
      <c r="E34" s="279">
        <v>0</v>
      </c>
      <c r="F34" s="301"/>
      <c r="G34" s="279">
        <v>0</v>
      </c>
      <c r="H34" s="259"/>
      <c r="I34" s="280"/>
      <c r="J34" s="259"/>
      <c r="K34" s="279"/>
      <c r="L34" s="16"/>
      <c r="M34" s="89"/>
      <c r="N34" s="16"/>
      <c r="O34" s="8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</row>
    <row r="35" spans="1:26" s="13" customFormat="1" ht="10.199999999999999" x14ac:dyDescent="0.2">
      <c r="A35" s="277" t="s">
        <v>106</v>
      </c>
      <c r="B35" s="281">
        <f>B13</f>
        <v>2341</v>
      </c>
      <c r="C35" s="259">
        <f t="shared" si="1"/>
        <v>2.6754385964912197E-2</v>
      </c>
      <c r="D35" s="281">
        <f>D13</f>
        <v>2280</v>
      </c>
      <c r="E35" s="281">
        <f>E13</f>
        <v>2276</v>
      </c>
      <c r="F35" s="301">
        <f t="shared" si="2"/>
        <v>1.245551601423478E-2</v>
      </c>
      <c r="G35" s="281">
        <f>G13</f>
        <v>2248</v>
      </c>
      <c r="H35" s="259"/>
      <c r="I35" s="282"/>
      <c r="J35" s="259"/>
      <c r="K35" s="279"/>
      <c r="L35" s="18"/>
      <c r="M35" s="89"/>
      <c r="N35" s="176"/>
      <c r="O35" s="8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</row>
    <row r="36" spans="1:26" s="13" customFormat="1" ht="10.199999999999999" x14ac:dyDescent="0.2">
      <c r="A36" s="277" t="s">
        <v>107</v>
      </c>
      <c r="B36" s="281">
        <f>B14</f>
        <v>1163</v>
      </c>
      <c r="C36" s="259">
        <f t="shared" si="1"/>
        <v>2.8293545534924913E-2</v>
      </c>
      <c r="D36" s="281">
        <f>D14</f>
        <v>1131</v>
      </c>
      <c r="E36" s="281">
        <f>E14</f>
        <v>1117</v>
      </c>
      <c r="F36" s="301">
        <f t="shared" si="2"/>
        <v>2.1023765996343702E-2</v>
      </c>
      <c r="G36" s="281">
        <f>G14</f>
        <v>1094</v>
      </c>
      <c r="H36" s="259"/>
      <c r="I36" s="282"/>
      <c r="J36" s="259"/>
      <c r="K36" s="279"/>
      <c r="L36" s="18"/>
      <c r="M36" s="89"/>
      <c r="N36" s="176"/>
      <c r="O36" s="8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</row>
    <row r="37" spans="1:26" s="4" customFormat="1" ht="10.199999999999999" x14ac:dyDescent="0.2">
      <c r="A37" s="277" t="s">
        <v>128</v>
      </c>
      <c r="B37" s="275">
        <f>B15+B16+B17+B18+B19+B20+B21+B22+B23+B24</f>
        <v>1944</v>
      </c>
      <c r="C37" s="259">
        <f t="shared" si="1"/>
        <v>-5.1244509516837455E-2</v>
      </c>
      <c r="D37" s="275">
        <f>D15+D16+D17+D18+D19+D20+D21+D22+D23+D24</f>
        <v>2049</v>
      </c>
      <c r="E37" s="275">
        <f>E15+E16+E17+E18+E19+E20+E21+E22+E23+E24</f>
        <v>2009</v>
      </c>
      <c r="F37" s="301">
        <f t="shared" si="2"/>
        <v>-4.4698050404184508E-2</v>
      </c>
      <c r="G37" s="275">
        <f>G15+G16+G17+G18+G19+G20+G21+G22+G23+G24</f>
        <v>2103</v>
      </c>
      <c r="H37" s="259"/>
      <c r="I37" s="276"/>
      <c r="J37" s="259"/>
      <c r="K37" s="283"/>
      <c r="L37" s="18"/>
      <c r="M37" s="33"/>
      <c r="N37" s="176"/>
      <c r="O37" s="33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s="4" customFormat="1" ht="10.199999999999999" x14ac:dyDescent="0.2">
      <c r="A38" s="277" t="s">
        <v>129</v>
      </c>
      <c r="B38" s="275">
        <f>B25+B26+B27+B28+B29+B30</f>
        <v>300</v>
      </c>
      <c r="C38" s="259">
        <f t="shared" si="1"/>
        <v>-3.8461538461538436E-2</v>
      </c>
      <c r="D38" s="275">
        <f>D25+D26+D27+D28+D29+D30</f>
        <v>312</v>
      </c>
      <c r="E38" s="275">
        <f>E25+E26+E27+E28+E29+E30</f>
        <v>297</v>
      </c>
      <c r="F38" s="301">
        <f t="shared" si="2"/>
        <v>2.0618556701030855E-2</v>
      </c>
      <c r="G38" s="275">
        <f>G25+G26+G27+G28+G29+G30</f>
        <v>291</v>
      </c>
      <c r="H38" s="259"/>
      <c r="I38" s="276"/>
      <c r="J38" s="259"/>
      <c r="K38" s="283"/>
      <c r="L38" s="18"/>
      <c r="M38" s="33"/>
      <c r="N38" s="176"/>
      <c r="O38" s="33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s="13" customFormat="1" ht="10.199999999999999" x14ac:dyDescent="0.2">
      <c r="A39" s="277" t="s">
        <v>130</v>
      </c>
      <c r="B39" s="275">
        <f>B31+B32+B33+B34</f>
        <v>1</v>
      </c>
      <c r="C39" s="259">
        <f t="shared" si="1"/>
        <v>-0.8</v>
      </c>
      <c r="D39" s="275">
        <f>D31+D32+D33+D34</f>
        <v>5</v>
      </c>
      <c r="E39" s="275">
        <f>E31+E32+E33+E34</f>
        <v>6</v>
      </c>
      <c r="F39" s="301">
        <f t="shared" si="2"/>
        <v>0.19999999999999996</v>
      </c>
      <c r="G39" s="275">
        <f>G31+G32+G33+G34</f>
        <v>5</v>
      </c>
      <c r="H39" s="259"/>
      <c r="I39" s="276"/>
      <c r="J39" s="259"/>
      <c r="K39" s="283"/>
      <c r="L39" s="18"/>
      <c r="M39" s="33"/>
      <c r="N39" s="176"/>
      <c r="O39" s="33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</row>
    <row r="40" spans="1:26" s="4" customFormat="1" ht="10.199999999999999" x14ac:dyDescent="0.2">
      <c r="A40" s="284" t="s">
        <v>131</v>
      </c>
      <c r="B40" s="285">
        <f>SUM(B35:B39)</f>
        <v>5749</v>
      </c>
      <c r="C40" s="251">
        <f t="shared" si="1"/>
        <v>-4.8468063008482165E-3</v>
      </c>
      <c r="D40" s="285">
        <f>SUM(D35:D39)</f>
        <v>5777</v>
      </c>
      <c r="E40" s="285">
        <f>SUM(E35:E39)</f>
        <v>5705</v>
      </c>
      <c r="F40" s="302">
        <f t="shared" si="2"/>
        <v>-6.2706845497300101E-3</v>
      </c>
      <c r="G40" s="285">
        <f>SUM(G35:G39)</f>
        <v>5741</v>
      </c>
      <c r="H40" s="252">
        <f>(G40/I40)-1</f>
        <v>-6.2316081010905799E-3</v>
      </c>
      <c r="I40" s="286">
        <v>5777</v>
      </c>
      <c r="J40" s="251">
        <v>2.4472424188686004E-2</v>
      </c>
      <c r="K40" s="286">
        <v>5639</v>
      </c>
      <c r="L40" s="9"/>
      <c r="M40" s="100"/>
      <c r="N40" s="190"/>
      <c r="O40" s="100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s="197" customFormat="1" ht="10.199999999999999" x14ac:dyDescent="0.2">
      <c r="A41" s="287" t="s">
        <v>141</v>
      </c>
      <c r="B41" s="288">
        <f>B40/Group!B152</f>
        <v>8.0771608407328319E-2</v>
      </c>
      <c r="C41" s="259"/>
      <c r="D41" s="288">
        <f>D40/Group!D152</f>
        <v>8.3320112497295734E-2</v>
      </c>
      <c r="E41" s="288">
        <f>E40/Group!E152</f>
        <v>7.8251447068828348E-2</v>
      </c>
      <c r="F41" s="289"/>
      <c r="G41" s="288">
        <f>G40/Group!G152</f>
        <v>7.8536251709986321E-2</v>
      </c>
      <c r="H41" s="289"/>
      <c r="I41" s="289">
        <f>I40/Group!I152</f>
        <v>7.8057019321713286E-2</v>
      </c>
      <c r="J41" s="289"/>
      <c r="K41" s="289">
        <f>K40/Group!K152</f>
        <v>7.3361434184164645E-2</v>
      </c>
      <c r="L41" s="290"/>
      <c r="M41" s="195"/>
      <c r="N41" s="194"/>
      <c r="O41" s="195"/>
      <c r="P41" s="196"/>
      <c r="Q41" s="196"/>
      <c r="R41" s="196"/>
      <c r="S41" s="196"/>
      <c r="T41" s="196"/>
      <c r="U41" s="196"/>
      <c r="V41" s="196"/>
      <c r="W41" s="196"/>
      <c r="X41" s="196"/>
      <c r="Y41" s="196"/>
      <c r="Z41" s="196"/>
    </row>
    <row r="42" spans="1:26" ht="12" customHeight="1" x14ac:dyDescent="0.2">
      <c r="A42" s="255"/>
      <c r="B42" s="268"/>
      <c r="C42" s="259"/>
      <c r="D42" s="268"/>
      <c r="E42" s="268"/>
      <c r="F42" s="257"/>
      <c r="G42" s="268"/>
      <c r="H42" s="257"/>
      <c r="I42" s="268"/>
      <c r="J42" s="252"/>
      <c r="K42" s="268"/>
    </row>
    <row r="43" spans="1:26" s="165" customFormat="1" ht="12" customHeight="1" x14ac:dyDescent="0.2">
      <c r="A43" s="284" t="s">
        <v>4</v>
      </c>
      <c r="B43" s="270"/>
      <c r="C43" s="259"/>
      <c r="D43" s="270"/>
      <c r="E43" s="270"/>
      <c r="F43" s="257"/>
      <c r="G43" s="270"/>
      <c r="H43" s="257"/>
      <c r="I43" s="270"/>
      <c r="J43" s="252"/>
      <c r="K43" s="270"/>
    </row>
    <row r="44" spans="1:26" s="4" customFormat="1" ht="10.199999999999999" x14ac:dyDescent="0.2">
      <c r="A44" s="271" t="s">
        <v>106</v>
      </c>
      <c r="B44" s="291">
        <v>12.27</v>
      </c>
      <c r="C44" s="259">
        <f t="shared" si="1"/>
        <v>0.23814328960645814</v>
      </c>
      <c r="D44" s="291">
        <v>9.91</v>
      </c>
      <c r="E44" s="291">
        <v>54.63</v>
      </c>
      <c r="F44" s="301">
        <f t="shared" ref="F44:F71" si="3">IF((+E44/G44)&lt;0,"n.m.",IF(E44&lt;0,(+E44/G44-1)*-1,(+E44/G44-1)))</f>
        <v>-3.4805653710247353E-2</v>
      </c>
      <c r="G44" s="291">
        <v>56.6</v>
      </c>
      <c r="H44" s="259"/>
      <c r="I44" s="273"/>
      <c r="J44" s="259"/>
      <c r="K44" s="274"/>
      <c r="L44" s="18"/>
      <c r="M44" s="89"/>
      <c r="N44" s="176"/>
      <c r="O44" s="133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s="4" customFormat="1" ht="10.199999999999999" x14ac:dyDescent="0.2">
      <c r="A45" s="271" t="s">
        <v>107</v>
      </c>
      <c r="B45" s="291">
        <v>11.46</v>
      </c>
      <c r="C45" s="259">
        <f t="shared" si="1"/>
        <v>0.74961832061068723</v>
      </c>
      <c r="D45" s="291">
        <v>6.55</v>
      </c>
      <c r="E45" s="291">
        <v>36.11</v>
      </c>
      <c r="F45" s="301">
        <f t="shared" si="3"/>
        <v>9.5051719317862382E-3</v>
      </c>
      <c r="G45" s="291">
        <v>35.770000000000003</v>
      </c>
      <c r="H45" s="259"/>
      <c r="I45" s="273"/>
      <c r="J45" s="259"/>
      <c r="K45" s="274"/>
      <c r="L45" s="18"/>
      <c r="M45" s="89"/>
      <c r="N45" s="176"/>
      <c r="O45" s="133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s="4" customFormat="1" ht="10.199999999999999" x14ac:dyDescent="0.2">
      <c r="A46" s="271" t="s">
        <v>108</v>
      </c>
      <c r="B46" s="291">
        <v>2.48</v>
      </c>
      <c r="C46" s="259">
        <f t="shared" si="1"/>
        <v>0.2097560975609758</v>
      </c>
      <c r="D46" s="291">
        <v>2.0499999999999998</v>
      </c>
      <c r="E46" s="291">
        <v>8.24</v>
      </c>
      <c r="F46" s="301">
        <f t="shared" si="3"/>
        <v>-0.47111681643132219</v>
      </c>
      <c r="G46" s="291">
        <v>15.58</v>
      </c>
      <c r="H46" s="259"/>
      <c r="I46" s="273"/>
      <c r="J46" s="259"/>
      <c r="K46" s="274"/>
      <c r="L46" s="18"/>
      <c r="M46" s="89"/>
      <c r="N46" s="176"/>
      <c r="O46" s="133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s="4" customFormat="1" ht="10.199999999999999" x14ac:dyDescent="0.2">
      <c r="A47" s="271" t="s">
        <v>109</v>
      </c>
      <c r="B47" s="291">
        <v>0.9</v>
      </c>
      <c r="C47" s="259">
        <f t="shared" si="1"/>
        <v>-0.36170212765957444</v>
      </c>
      <c r="D47" s="291">
        <v>1.41</v>
      </c>
      <c r="E47" s="291">
        <v>5.65</v>
      </c>
      <c r="F47" s="301">
        <f t="shared" si="3"/>
        <v>-4.7217537942664478E-2</v>
      </c>
      <c r="G47" s="291">
        <v>5.9300000000000006</v>
      </c>
      <c r="H47" s="259"/>
      <c r="I47" s="273"/>
      <c r="J47" s="259"/>
      <c r="K47" s="274"/>
      <c r="L47" s="18"/>
      <c r="M47" s="89"/>
      <c r="N47" s="176"/>
      <c r="O47" s="133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s="13" customFormat="1" ht="10.199999999999999" x14ac:dyDescent="0.2">
      <c r="A48" s="271" t="s">
        <v>110</v>
      </c>
      <c r="B48" s="291">
        <v>4.7699999999999996</v>
      </c>
      <c r="C48" s="259">
        <f t="shared" si="1"/>
        <v>1.3731343283582089</v>
      </c>
      <c r="D48" s="291">
        <v>2.0099999999999998</v>
      </c>
      <c r="E48" s="291">
        <v>5.81</v>
      </c>
      <c r="F48" s="301">
        <f t="shared" si="3"/>
        <v>0.24678111587982809</v>
      </c>
      <c r="G48" s="291">
        <v>4.66</v>
      </c>
      <c r="H48" s="259"/>
      <c r="I48" s="273"/>
      <c r="J48" s="259"/>
      <c r="K48" s="274"/>
      <c r="L48" s="18"/>
      <c r="M48" s="89"/>
      <c r="N48" s="176"/>
      <c r="O48" s="133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</row>
    <row r="49" spans="1:26" s="13" customFormat="1" ht="10.199999999999999" x14ac:dyDescent="0.2">
      <c r="A49" s="271" t="s">
        <v>111</v>
      </c>
      <c r="B49" s="291">
        <v>0.65</v>
      </c>
      <c r="C49" s="259">
        <f t="shared" si="1"/>
        <v>0.41304347826086962</v>
      </c>
      <c r="D49" s="291">
        <v>0.46</v>
      </c>
      <c r="E49" s="291">
        <v>5.55</v>
      </c>
      <c r="F49" s="301">
        <f t="shared" si="3"/>
        <v>0.875</v>
      </c>
      <c r="G49" s="291">
        <v>2.96</v>
      </c>
      <c r="H49" s="259"/>
      <c r="I49" s="273"/>
      <c r="J49" s="259"/>
      <c r="K49" s="274"/>
      <c r="L49" s="18"/>
      <c r="M49" s="89"/>
      <c r="N49" s="176"/>
      <c r="O49" s="133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</row>
    <row r="50" spans="1:26" s="13" customFormat="1" ht="10.199999999999999" x14ac:dyDescent="0.2">
      <c r="A50" s="271" t="s">
        <v>112</v>
      </c>
      <c r="B50" s="291">
        <v>0.11</v>
      </c>
      <c r="C50" s="259">
        <f t="shared" si="1"/>
        <v>-0.78846153846153844</v>
      </c>
      <c r="D50" s="291">
        <v>0.52</v>
      </c>
      <c r="E50" s="291">
        <v>1.63</v>
      </c>
      <c r="F50" s="301">
        <f t="shared" si="3"/>
        <v>-0.17258883248730972</v>
      </c>
      <c r="G50" s="291">
        <v>1.97</v>
      </c>
      <c r="H50" s="259"/>
      <c r="I50" s="273"/>
      <c r="J50" s="259"/>
      <c r="K50" s="274"/>
      <c r="L50" s="18"/>
      <c r="M50" s="89"/>
      <c r="N50" s="176"/>
      <c r="O50" s="133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</row>
    <row r="51" spans="1:26" s="13" customFormat="1" ht="10.199999999999999" x14ac:dyDescent="0.2">
      <c r="A51" s="271" t="s">
        <v>113</v>
      </c>
      <c r="B51" s="291">
        <v>0.04</v>
      </c>
      <c r="C51" s="259">
        <f t="shared" si="1"/>
        <v>-0.55555555555555558</v>
      </c>
      <c r="D51" s="291">
        <v>0.09</v>
      </c>
      <c r="E51" s="291">
        <v>2.75</v>
      </c>
      <c r="F51" s="301">
        <f t="shared" si="3"/>
        <v>0.27906976744186052</v>
      </c>
      <c r="G51" s="291">
        <v>2.15</v>
      </c>
      <c r="H51" s="259"/>
      <c r="I51" s="273"/>
      <c r="J51" s="259"/>
      <c r="K51" s="274"/>
      <c r="L51" s="18"/>
      <c r="M51" s="89"/>
      <c r="N51" s="176"/>
      <c r="O51" s="133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</row>
    <row r="52" spans="1:26" s="13" customFormat="1" ht="10.199999999999999" x14ac:dyDescent="0.2">
      <c r="A52" s="271" t="s">
        <v>114</v>
      </c>
      <c r="B52" s="291">
        <v>0.11</v>
      </c>
      <c r="C52" s="259">
        <f t="shared" si="1"/>
        <v>-0.5</v>
      </c>
      <c r="D52" s="291">
        <v>0.22</v>
      </c>
      <c r="E52" s="291">
        <v>0.84</v>
      </c>
      <c r="F52" s="301">
        <f t="shared" si="3"/>
        <v>0.37704918032786883</v>
      </c>
      <c r="G52" s="291">
        <v>0.61</v>
      </c>
      <c r="H52" s="259"/>
      <c r="I52" s="273"/>
      <c r="J52" s="259"/>
      <c r="K52" s="274"/>
      <c r="L52" s="18"/>
      <c r="M52" s="89"/>
      <c r="N52" s="176"/>
      <c r="O52" s="133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</row>
    <row r="53" spans="1:26" s="13" customFormat="1" ht="10.199999999999999" x14ac:dyDescent="0.2">
      <c r="A53" s="271" t="s">
        <v>115</v>
      </c>
      <c r="B53" s="291">
        <v>0.01</v>
      </c>
      <c r="C53" s="259">
        <f t="shared" si="1"/>
        <v>-0.5</v>
      </c>
      <c r="D53" s="291">
        <v>0.02</v>
      </c>
      <c r="E53" s="291">
        <v>7.0000000000000007E-2</v>
      </c>
      <c r="F53" s="301">
        <f t="shared" si="3"/>
        <v>-0.12499999999999989</v>
      </c>
      <c r="G53" s="291">
        <v>0.08</v>
      </c>
      <c r="H53" s="259"/>
      <c r="I53" s="273"/>
      <c r="J53" s="259"/>
      <c r="K53" s="274"/>
      <c r="L53" s="18"/>
      <c r="M53" s="89"/>
      <c r="N53" s="176"/>
      <c r="O53" s="133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</row>
    <row r="54" spans="1:26" s="13" customFormat="1" ht="10.199999999999999" x14ac:dyDescent="0.2">
      <c r="A54" s="271" t="s">
        <v>116</v>
      </c>
      <c r="B54" s="291">
        <v>0.34</v>
      </c>
      <c r="C54" s="259">
        <f t="shared" si="1"/>
        <v>1.2666666666666671</v>
      </c>
      <c r="D54" s="291">
        <v>0.15</v>
      </c>
      <c r="E54" s="291">
        <v>0.59</v>
      </c>
      <c r="F54" s="301">
        <f t="shared" si="3"/>
        <v>-0.43809523809523809</v>
      </c>
      <c r="G54" s="291">
        <v>1.05</v>
      </c>
      <c r="H54" s="259"/>
      <c r="I54" s="273"/>
      <c r="J54" s="259"/>
      <c r="K54" s="274"/>
      <c r="L54" s="18"/>
      <c r="M54" s="89"/>
      <c r="N54" s="176"/>
      <c r="O54" s="133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</row>
    <row r="55" spans="1:26" s="13" customFormat="1" ht="10.199999999999999" x14ac:dyDescent="0.2">
      <c r="A55" s="271" t="s">
        <v>117</v>
      </c>
      <c r="B55" s="291">
        <v>0.23</v>
      </c>
      <c r="C55" s="259">
        <f t="shared" si="1"/>
        <v>-7.999999999999996E-2</v>
      </c>
      <c r="D55" s="291">
        <v>0.25</v>
      </c>
      <c r="E55" s="291">
        <v>1</v>
      </c>
      <c r="F55" s="301">
        <f t="shared" si="3"/>
        <v>6.3829787234042534E-2</v>
      </c>
      <c r="G55" s="291">
        <v>0.94000000000000006</v>
      </c>
      <c r="H55" s="259"/>
      <c r="I55" s="273"/>
      <c r="J55" s="259"/>
      <c r="K55" s="274"/>
      <c r="L55" s="18"/>
      <c r="M55" s="89"/>
      <c r="N55" s="176"/>
      <c r="O55" s="133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</row>
    <row r="56" spans="1:26" s="13" customFormat="1" ht="10.199999999999999" x14ac:dyDescent="0.2">
      <c r="A56" s="271" t="s">
        <v>118</v>
      </c>
      <c r="B56" s="291">
        <v>0.99</v>
      </c>
      <c r="C56" s="259">
        <f t="shared" si="1"/>
        <v>-0.20799999999999996</v>
      </c>
      <c r="D56" s="291">
        <v>1.25</v>
      </c>
      <c r="E56" s="291">
        <v>4.53</v>
      </c>
      <c r="F56" s="301">
        <f t="shared" si="3"/>
        <v>0.20799999999999996</v>
      </c>
      <c r="G56" s="291">
        <v>3.75</v>
      </c>
      <c r="H56" s="259"/>
      <c r="I56" s="273"/>
      <c r="J56" s="259"/>
      <c r="K56" s="274"/>
      <c r="L56" s="18"/>
      <c r="M56" s="89"/>
      <c r="N56" s="176"/>
      <c r="O56" s="133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</row>
    <row r="57" spans="1:26" s="13" customFormat="1" ht="10.199999999999999" x14ac:dyDescent="0.2">
      <c r="A57" s="271" t="s">
        <v>119</v>
      </c>
      <c r="B57" s="292">
        <v>0.16</v>
      </c>
      <c r="C57" s="259">
        <f t="shared" si="1"/>
        <v>-0.20000000000000007</v>
      </c>
      <c r="D57" s="292">
        <v>0.2</v>
      </c>
      <c r="E57" s="292">
        <v>1.42</v>
      </c>
      <c r="F57" s="301">
        <f t="shared" si="3"/>
        <v>0.16393442622950816</v>
      </c>
      <c r="G57" s="292">
        <v>1.22</v>
      </c>
      <c r="H57" s="259"/>
      <c r="I57" s="276"/>
      <c r="J57" s="259"/>
      <c r="K57" s="277"/>
      <c r="L57" s="18"/>
      <c r="M57" s="89"/>
      <c r="N57" s="176"/>
      <c r="O57" s="133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</row>
    <row r="58" spans="1:26" s="13" customFormat="1" ht="10.199999999999999" x14ac:dyDescent="0.2">
      <c r="A58" s="271" t="s">
        <v>120</v>
      </c>
      <c r="B58" s="291">
        <v>0.3</v>
      </c>
      <c r="C58" s="259">
        <f t="shared" si="1"/>
        <v>0.15384615384615374</v>
      </c>
      <c r="D58" s="291">
        <v>0.26</v>
      </c>
      <c r="E58" s="291">
        <v>1.36</v>
      </c>
      <c r="F58" s="301">
        <f t="shared" si="3"/>
        <v>-0.28042328042328035</v>
      </c>
      <c r="G58" s="291">
        <v>1.89</v>
      </c>
      <c r="H58" s="259"/>
      <c r="I58" s="273"/>
      <c r="J58" s="259"/>
      <c r="K58" s="274"/>
      <c r="L58" s="18"/>
      <c r="M58" s="89"/>
      <c r="N58" s="176"/>
      <c r="O58" s="133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</row>
    <row r="59" spans="1:26" s="4" customFormat="1" ht="10.199999999999999" x14ac:dyDescent="0.2">
      <c r="A59" s="271" t="s">
        <v>121</v>
      </c>
      <c r="B59" s="291">
        <v>0.06</v>
      </c>
      <c r="C59" s="259">
        <f t="shared" si="1"/>
        <v>1</v>
      </c>
      <c r="D59" s="291">
        <v>0.03</v>
      </c>
      <c r="E59" s="291">
        <v>0.27</v>
      </c>
      <c r="F59" s="301">
        <f t="shared" si="3"/>
        <v>3.8461538461538547E-2</v>
      </c>
      <c r="G59" s="291">
        <v>0.26</v>
      </c>
      <c r="H59" s="259"/>
      <c r="I59" s="273"/>
      <c r="J59" s="259"/>
      <c r="K59" s="274"/>
      <c r="L59" s="18"/>
      <c r="M59" s="89"/>
      <c r="N59" s="176"/>
      <c r="O59" s="133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s="13" customFormat="1" ht="10.199999999999999" x14ac:dyDescent="0.2">
      <c r="A60" s="271" t="s">
        <v>122</v>
      </c>
      <c r="B60" s="291">
        <v>0.26</v>
      </c>
      <c r="C60" s="259"/>
      <c r="D60" s="291">
        <v>0</v>
      </c>
      <c r="E60" s="291">
        <v>0.49</v>
      </c>
      <c r="F60" s="301">
        <f t="shared" si="3"/>
        <v>4.4444444444444446</v>
      </c>
      <c r="G60" s="291">
        <v>0.09</v>
      </c>
      <c r="H60" s="259"/>
      <c r="I60" s="273"/>
      <c r="J60" s="259"/>
      <c r="K60" s="274"/>
      <c r="L60" s="18"/>
      <c r="M60" s="89"/>
      <c r="N60" s="176"/>
      <c r="O60" s="133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</row>
    <row r="61" spans="1:26" s="13" customFormat="1" ht="10.199999999999999" x14ac:dyDescent="0.2">
      <c r="A61" s="271" t="s">
        <v>123</v>
      </c>
      <c r="B61" s="291">
        <v>0.15</v>
      </c>
      <c r="C61" s="259">
        <f t="shared" si="1"/>
        <v>1.5</v>
      </c>
      <c r="D61" s="291">
        <v>0.06</v>
      </c>
      <c r="E61" s="291">
        <v>0.84</v>
      </c>
      <c r="F61" s="301">
        <f t="shared" si="3"/>
        <v>15.799999999999997</v>
      </c>
      <c r="G61" s="291">
        <v>0.05</v>
      </c>
      <c r="H61" s="259"/>
      <c r="I61" s="273"/>
      <c r="J61" s="259"/>
      <c r="K61" s="274"/>
      <c r="L61" s="18"/>
      <c r="M61" s="89"/>
      <c r="N61" s="176"/>
      <c r="O61" s="133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</row>
    <row r="62" spans="1:26" s="13" customFormat="1" ht="10.199999999999999" x14ac:dyDescent="0.2">
      <c r="A62" s="271" t="s">
        <v>124</v>
      </c>
      <c r="B62" s="291">
        <v>0.06</v>
      </c>
      <c r="C62" s="259"/>
      <c r="D62" s="291">
        <v>0</v>
      </c>
      <c r="E62" s="291">
        <v>0.01</v>
      </c>
      <c r="F62" s="301"/>
      <c r="G62" s="291">
        <v>0</v>
      </c>
      <c r="H62" s="259"/>
      <c r="I62" s="273"/>
      <c r="J62" s="259"/>
      <c r="K62" s="274"/>
      <c r="L62" s="18"/>
      <c r="M62" s="89"/>
      <c r="N62" s="176"/>
      <c r="O62" s="133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</row>
    <row r="63" spans="1:26" s="13" customFormat="1" ht="10.199999999999999" x14ac:dyDescent="0.2">
      <c r="A63" s="271" t="s">
        <v>125</v>
      </c>
      <c r="B63" s="291">
        <v>0.01</v>
      </c>
      <c r="C63" s="259">
        <f t="shared" si="1"/>
        <v>-0.85714285714285721</v>
      </c>
      <c r="D63" s="291">
        <v>7.0000000000000007E-2</v>
      </c>
      <c r="E63" s="291">
        <v>0.25</v>
      </c>
      <c r="F63" s="301">
        <f t="shared" si="3"/>
        <v>0.66666666666666674</v>
      </c>
      <c r="G63" s="291">
        <v>0.15</v>
      </c>
      <c r="H63" s="278"/>
      <c r="I63" s="273"/>
      <c r="J63" s="278"/>
      <c r="K63" s="274"/>
      <c r="L63" s="93"/>
      <c r="M63" s="94"/>
      <c r="N63" s="181"/>
      <c r="O63" s="133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</row>
    <row r="64" spans="1:26" s="13" customFormat="1" ht="10.199999999999999" x14ac:dyDescent="0.2">
      <c r="A64" s="271" t="s">
        <v>126</v>
      </c>
      <c r="B64" s="293">
        <v>0.22</v>
      </c>
      <c r="C64" s="259"/>
      <c r="D64" s="293">
        <v>0</v>
      </c>
      <c r="E64" s="293">
        <v>0.12</v>
      </c>
      <c r="F64" s="301">
        <f t="shared" si="3"/>
        <v>0.19999999999999996</v>
      </c>
      <c r="G64" s="293">
        <v>0.1</v>
      </c>
      <c r="H64" s="259"/>
      <c r="I64" s="280"/>
      <c r="J64" s="259"/>
      <c r="K64" s="279"/>
      <c r="L64" s="16"/>
      <c r="M64" s="89"/>
      <c r="N64" s="16"/>
      <c r="O64" s="8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</row>
    <row r="65" spans="1:26" s="13" customFormat="1" ht="10.199999999999999" x14ac:dyDescent="0.2">
      <c r="A65" s="271" t="s">
        <v>127</v>
      </c>
      <c r="B65" s="293">
        <v>0.02</v>
      </c>
      <c r="C65" s="259"/>
      <c r="D65" s="293">
        <v>0</v>
      </c>
      <c r="E65" s="293">
        <v>0.45</v>
      </c>
      <c r="F65" s="301">
        <f t="shared" si="3"/>
        <v>0.18421052631578938</v>
      </c>
      <c r="G65" s="293">
        <v>0.38</v>
      </c>
      <c r="H65" s="259"/>
      <c r="I65" s="280"/>
      <c r="J65" s="259"/>
      <c r="K65" s="279"/>
      <c r="L65" s="16"/>
      <c r="M65" s="89"/>
      <c r="N65" s="16"/>
      <c r="O65" s="8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</row>
    <row r="66" spans="1:26" s="13" customFormat="1" ht="10.199999999999999" x14ac:dyDescent="0.2">
      <c r="A66" s="277" t="s">
        <v>106</v>
      </c>
      <c r="B66" s="294">
        <f>B44</f>
        <v>12.27</v>
      </c>
      <c r="C66" s="259">
        <f t="shared" si="1"/>
        <v>0.23814328960645814</v>
      </c>
      <c r="D66" s="294">
        <f>D44</f>
        <v>9.91</v>
      </c>
      <c r="E66" s="294">
        <f>E44</f>
        <v>54.63</v>
      </c>
      <c r="F66" s="301">
        <f t="shared" si="3"/>
        <v>-3.4805653710247353E-2</v>
      </c>
      <c r="G66" s="294">
        <f>G44</f>
        <v>56.6</v>
      </c>
      <c r="H66" s="259"/>
      <c r="I66" s="282"/>
      <c r="J66" s="259"/>
      <c r="K66" s="279"/>
      <c r="L66" s="18"/>
      <c r="M66" s="89"/>
      <c r="N66" s="176"/>
      <c r="O66" s="8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</row>
    <row r="67" spans="1:26" s="13" customFormat="1" ht="10.199999999999999" x14ac:dyDescent="0.2">
      <c r="A67" s="277" t="s">
        <v>107</v>
      </c>
      <c r="B67" s="294">
        <f>B45</f>
        <v>11.46</v>
      </c>
      <c r="C67" s="259">
        <f t="shared" si="1"/>
        <v>0.74961832061068723</v>
      </c>
      <c r="D67" s="294">
        <f>D45</f>
        <v>6.55</v>
      </c>
      <c r="E67" s="294">
        <f>E45</f>
        <v>36.11</v>
      </c>
      <c r="F67" s="301">
        <f t="shared" si="3"/>
        <v>9.5051719317862382E-3</v>
      </c>
      <c r="G67" s="294">
        <f>G45</f>
        <v>35.770000000000003</v>
      </c>
      <c r="H67" s="259"/>
      <c r="I67" s="282"/>
      <c r="J67" s="259"/>
      <c r="K67" s="279"/>
      <c r="L67" s="18"/>
      <c r="M67" s="89"/>
      <c r="N67" s="176"/>
      <c r="O67" s="8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</row>
    <row r="68" spans="1:26" s="4" customFormat="1" ht="10.199999999999999" x14ac:dyDescent="0.2">
      <c r="A68" s="277" t="s">
        <v>128</v>
      </c>
      <c r="B68" s="292">
        <f>B46+B47+B48+B49+B50+B51+B52+B53+B54+B55</f>
        <v>9.639999999999997</v>
      </c>
      <c r="C68" s="259">
        <f t="shared" si="1"/>
        <v>0.34261838440111392</v>
      </c>
      <c r="D68" s="292">
        <f>D46+D47+D48+D49+D50+D51+D52+D53+D54+D55</f>
        <v>7.1799999999999988</v>
      </c>
      <c r="E68" s="292">
        <f>E46+E47+E48+E49+E50+E51+E52+E53+E54+E55</f>
        <v>32.129999999999995</v>
      </c>
      <c r="F68" s="301">
        <f t="shared" si="3"/>
        <v>-0.10576120233787911</v>
      </c>
      <c r="G68" s="292">
        <f>G46+G47+G48+G49+G50+G51+G52+G53+G54+G55</f>
        <v>35.929999999999993</v>
      </c>
      <c r="H68" s="259"/>
      <c r="I68" s="276"/>
      <c r="J68" s="259"/>
      <c r="K68" s="283"/>
      <c r="L68" s="18"/>
      <c r="M68" s="33"/>
      <c r="N68" s="176"/>
      <c r="O68" s="33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s="4" customFormat="1" ht="10.199999999999999" x14ac:dyDescent="0.2">
      <c r="A69" s="277" t="s">
        <v>129</v>
      </c>
      <c r="B69" s="292">
        <f>B56+B57+B58+B59+B60+B61</f>
        <v>1.92</v>
      </c>
      <c r="C69" s="259">
        <f t="shared" si="1"/>
        <v>6.6666666666666652E-2</v>
      </c>
      <c r="D69" s="292">
        <f>D56+D57+D58+D59+D60+D61</f>
        <v>1.8</v>
      </c>
      <c r="E69" s="292">
        <f>E56+E57+E58+E59+E60+E61</f>
        <v>8.91</v>
      </c>
      <c r="F69" s="301">
        <f t="shared" si="3"/>
        <v>0.22727272727272751</v>
      </c>
      <c r="G69" s="292">
        <f>G56+G57+G58+G59+G60+G61</f>
        <v>7.2599999999999989</v>
      </c>
      <c r="H69" s="259"/>
      <c r="I69" s="276"/>
      <c r="J69" s="259"/>
      <c r="K69" s="283"/>
      <c r="L69" s="18"/>
      <c r="M69" s="33"/>
      <c r="N69" s="176"/>
      <c r="O69" s="33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s="13" customFormat="1" ht="10.199999999999999" x14ac:dyDescent="0.2">
      <c r="A70" s="277" t="s">
        <v>130</v>
      </c>
      <c r="B70" s="292">
        <f>B62+B63+B64+B65</f>
        <v>0.31</v>
      </c>
      <c r="C70" s="259">
        <f t="shared" si="1"/>
        <v>3.4285714285714279</v>
      </c>
      <c r="D70" s="292">
        <f>D62+D63+D64+D65</f>
        <v>7.0000000000000007E-2</v>
      </c>
      <c r="E70" s="292">
        <f>E62+E63+E64+E65</f>
        <v>0.83000000000000007</v>
      </c>
      <c r="F70" s="301">
        <f t="shared" si="3"/>
        <v>0.31746031746031766</v>
      </c>
      <c r="G70" s="292">
        <f>G62+G63+G64+G65</f>
        <v>0.63</v>
      </c>
      <c r="H70" s="259"/>
      <c r="I70" s="276"/>
      <c r="J70" s="259"/>
      <c r="K70" s="283"/>
      <c r="L70" s="18"/>
      <c r="M70" s="33"/>
      <c r="N70" s="176"/>
      <c r="O70" s="33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26" s="165" customFormat="1" ht="10.199999999999999" customHeight="1" x14ac:dyDescent="0.2">
      <c r="A71" s="284" t="s">
        <v>134</v>
      </c>
      <c r="B71" s="295">
        <f>SUM(B66:B70)</f>
        <v>35.6</v>
      </c>
      <c r="C71" s="251">
        <f t="shared" si="1"/>
        <v>0.395531164249314</v>
      </c>
      <c r="D71" s="295">
        <f>SUM(D66:D70)</f>
        <v>25.51</v>
      </c>
      <c r="E71" s="295">
        <f>SUM(E66:E70)</f>
        <v>132.61000000000001</v>
      </c>
      <c r="F71" s="302">
        <f t="shared" si="3"/>
        <v>-2.6286805198619478E-2</v>
      </c>
      <c r="G71" s="295">
        <f>SUM(G66:G70)</f>
        <v>136.19</v>
      </c>
      <c r="H71" s="251">
        <f>(G71-I71)/I71</f>
        <v>9.1003765120563962E-2</v>
      </c>
      <c r="I71" s="295">
        <v>124.83</v>
      </c>
      <c r="J71" s="251">
        <v>-0.25345374080497574</v>
      </c>
      <c r="K71" s="295">
        <v>167.20999999999998</v>
      </c>
    </row>
    <row r="72" spans="1:26" ht="10.199999999999999" customHeight="1" x14ac:dyDescent="0.2">
      <c r="A72" s="271"/>
      <c r="B72" s="277"/>
      <c r="C72" s="259"/>
      <c r="D72" s="277"/>
      <c r="E72" s="277"/>
      <c r="F72" s="257"/>
      <c r="G72" s="277"/>
      <c r="H72" s="257"/>
      <c r="I72" s="277"/>
      <c r="J72" s="252"/>
      <c r="K72" s="277"/>
    </row>
    <row r="73" spans="1:26" ht="10.199999999999999" customHeight="1" x14ac:dyDescent="0.2">
      <c r="A73" s="296" t="s">
        <v>5</v>
      </c>
      <c r="B73" s="297"/>
      <c r="C73" s="259"/>
      <c r="D73" s="297"/>
      <c r="E73" s="297"/>
      <c r="F73" s="257"/>
      <c r="G73" s="297"/>
      <c r="H73" s="257"/>
      <c r="I73" s="297"/>
      <c r="J73" s="257"/>
      <c r="K73" s="297"/>
    </row>
    <row r="74" spans="1:26" s="4" customFormat="1" ht="10.199999999999999" x14ac:dyDescent="0.2">
      <c r="A74" s="271" t="s">
        <v>106</v>
      </c>
      <c r="B74" s="291">
        <v>9.92</v>
      </c>
      <c r="C74" s="259">
        <f t="shared" si="1"/>
        <v>0.38161559888579388</v>
      </c>
      <c r="D74" s="291">
        <v>7.18</v>
      </c>
      <c r="E74" s="291">
        <v>5.74</v>
      </c>
      <c r="F74" s="301">
        <f t="shared" ref="F74:F101" si="4">IF((+E74/G74)&lt;0,"n.m.",IF(E74&lt;0,(+E74/G74-1)*-1,(+E74/G74-1)))</f>
        <v>-0.28960396039603964</v>
      </c>
      <c r="G74" s="291">
        <v>8.08</v>
      </c>
      <c r="H74" s="259"/>
      <c r="I74" s="273"/>
      <c r="J74" s="259"/>
      <c r="K74" s="274"/>
      <c r="L74" s="18"/>
      <c r="M74" s="89"/>
      <c r="N74" s="176"/>
      <c r="O74" s="133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s="4" customFormat="1" ht="10.199999999999999" x14ac:dyDescent="0.2">
      <c r="A75" s="271" t="s">
        <v>107</v>
      </c>
      <c r="B75" s="291">
        <v>0.54</v>
      </c>
      <c r="C75" s="259">
        <f t="shared" si="1"/>
        <v>-0.53448275862068961</v>
      </c>
      <c r="D75" s="291">
        <v>1.1599999999999999</v>
      </c>
      <c r="E75" s="291">
        <v>0.63</v>
      </c>
      <c r="F75" s="301">
        <f t="shared" si="4"/>
        <v>-0.50393700787401574</v>
      </c>
      <c r="G75" s="291">
        <v>1.27</v>
      </c>
      <c r="H75" s="259"/>
      <c r="I75" s="273"/>
      <c r="J75" s="259"/>
      <c r="K75" s="274"/>
      <c r="L75" s="18"/>
      <c r="M75" s="89"/>
      <c r="N75" s="176"/>
      <c r="O75" s="133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s="4" customFormat="1" ht="10.199999999999999" x14ac:dyDescent="0.2">
      <c r="A76" s="271" t="s">
        <v>108</v>
      </c>
      <c r="B76" s="291">
        <v>0.43</v>
      </c>
      <c r="C76" s="259">
        <f t="shared" ref="C76:C91" si="5">IF((+B76/D76)&lt;0,"n.m.",IF(B76&lt;0,(+B76/D76-1)*-1,(+B76/D76-1)))</f>
        <v>0.19444444444444442</v>
      </c>
      <c r="D76" s="291">
        <v>0.36</v>
      </c>
      <c r="E76" s="291">
        <v>0.4</v>
      </c>
      <c r="F76" s="301">
        <f t="shared" si="4"/>
        <v>0.29032258064516148</v>
      </c>
      <c r="G76" s="291">
        <v>0.31</v>
      </c>
      <c r="H76" s="259"/>
      <c r="I76" s="273"/>
      <c r="J76" s="259"/>
      <c r="K76" s="274"/>
      <c r="L76" s="18"/>
      <c r="M76" s="89"/>
      <c r="N76" s="176"/>
      <c r="O76" s="133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s="4" customFormat="1" ht="10.199999999999999" x14ac:dyDescent="0.2">
      <c r="A77" s="271" t="s">
        <v>109</v>
      </c>
      <c r="B77" s="291">
        <v>0.41</v>
      </c>
      <c r="C77" s="259">
        <f t="shared" si="5"/>
        <v>0</v>
      </c>
      <c r="D77" s="291">
        <v>0.41</v>
      </c>
      <c r="E77" s="291">
        <v>0.4</v>
      </c>
      <c r="F77" s="301">
        <f t="shared" si="4"/>
        <v>-2.4390243902438935E-2</v>
      </c>
      <c r="G77" s="291">
        <v>0.41</v>
      </c>
      <c r="H77" s="259"/>
      <c r="I77" s="273"/>
      <c r="J77" s="259"/>
      <c r="K77" s="274"/>
      <c r="L77" s="18"/>
      <c r="M77" s="89"/>
      <c r="N77" s="176"/>
      <c r="O77" s="133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s="13" customFormat="1" ht="10.199999999999999" x14ac:dyDescent="0.2">
      <c r="A78" s="271" t="s">
        <v>110</v>
      </c>
      <c r="B78" s="291">
        <v>0</v>
      </c>
      <c r="C78" s="259"/>
      <c r="D78" s="291">
        <v>0</v>
      </c>
      <c r="E78" s="291">
        <v>0</v>
      </c>
      <c r="F78" s="301"/>
      <c r="G78" s="291">
        <v>0</v>
      </c>
      <c r="H78" s="259"/>
      <c r="I78" s="273"/>
      <c r="J78" s="259"/>
      <c r="K78" s="274"/>
      <c r="L78" s="18"/>
      <c r="M78" s="89"/>
      <c r="N78" s="176"/>
      <c r="O78" s="133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</row>
    <row r="79" spans="1:26" s="13" customFormat="1" ht="10.199999999999999" x14ac:dyDescent="0.2">
      <c r="A79" s="271" t="s">
        <v>111</v>
      </c>
      <c r="B79" s="291">
        <v>0.01</v>
      </c>
      <c r="C79" s="259"/>
      <c r="D79" s="291">
        <v>0</v>
      </c>
      <c r="E79" s="291">
        <v>0</v>
      </c>
      <c r="F79" s="301"/>
      <c r="G79" s="291">
        <v>0</v>
      </c>
      <c r="H79" s="259"/>
      <c r="I79" s="273"/>
      <c r="J79" s="259"/>
      <c r="K79" s="274"/>
      <c r="L79" s="18"/>
      <c r="M79" s="89"/>
      <c r="N79" s="176"/>
      <c r="O79" s="133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</row>
    <row r="80" spans="1:26" s="13" customFormat="1" ht="10.199999999999999" x14ac:dyDescent="0.2">
      <c r="A80" s="271" t="s">
        <v>112</v>
      </c>
      <c r="B80" s="291">
        <v>0.14000000000000001</v>
      </c>
      <c r="C80" s="259">
        <f t="shared" si="5"/>
        <v>0.40000000000000013</v>
      </c>
      <c r="D80" s="291">
        <v>0.1</v>
      </c>
      <c r="E80" s="291">
        <v>0.13</v>
      </c>
      <c r="F80" s="301">
        <f t="shared" si="4"/>
        <v>0.30000000000000004</v>
      </c>
      <c r="G80" s="291">
        <v>0.1</v>
      </c>
      <c r="H80" s="259"/>
      <c r="I80" s="273"/>
      <c r="J80" s="259"/>
      <c r="K80" s="274"/>
      <c r="L80" s="18"/>
      <c r="M80" s="89"/>
      <c r="N80" s="176"/>
      <c r="O80" s="133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</row>
    <row r="81" spans="1:26" s="13" customFormat="1" ht="10.199999999999999" x14ac:dyDescent="0.2">
      <c r="A81" s="271" t="s">
        <v>113</v>
      </c>
      <c r="B81" s="291">
        <v>7.0000000000000007E-2</v>
      </c>
      <c r="C81" s="259">
        <f t="shared" si="5"/>
        <v>6.0000000000000009</v>
      </c>
      <c r="D81" s="291">
        <v>0.01</v>
      </c>
      <c r="E81" s="291">
        <v>0.01</v>
      </c>
      <c r="F81" s="301">
        <f t="shared" si="4"/>
        <v>0</v>
      </c>
      <c r="G81" s="291">
        <v>0.01</v>
      </c>
      <c r="H81" s="259"/>
      <c r="I81" s="273"/>
      <c r="J81" s="259"/>
      <c r="K81" s="274"/>
      <c r="L81" s="18"/>
      <c r="M81" s="89"/>
      <c r="N81" s="176"/>
      <c r="O81" s="133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</row>
    <row r="82" spans="1:26" s="13" customFormat="1" ht="10.199999999999999" x14ac:dyDescent="0.2">
      <c r="A82" s="271" t="s">
        <v>114</v>
      </c>
      <c r="B82" s="291">
        <v>0</v>
      </c>
      <c r="C82" s="259"/>
      <c r="D82" s="291">
        <v>0</v>
      </c>
      <c r="E82" s="291">
        <v>0.01</v>
      </c>
      <c r="F82" s="301"/>
      <c r="G82" s="291">
        <v>0</v>
      </c>
      <c r="H82" s="259"/>
      <c r="I82" s="273"/>
      <c r="J82" s="259"/>
      <c r="K82" s="274"/>
      <c r="L82" s="18"/>
      <c r="M82" s="89"/>
      <c r="N82" s="176"/>
      <c r="O82" s="133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</row>
    <row r="83" spans="1:26" s="13" customFormat="1" ht="10.199999999999999" x14ac:dyDescent="0.2">
      <c r="A83" s="271" t="s">
        <v>115</v>
      </c>
      <c r="B83" s="291">
        <v>0</v>
      </c>
      <c r="C83" s="259"/>
      <c r="D83" s="291">
        <v>0</v>
      </c>
      <c r="E83" s="291">
        <v>0</v>
      </c>
      <c r="F83" s="301"/>
      <c r="G83" s="291">
        <v>0</v>
      </c>
      <c r="H83" s="259"/>
      <c r="I83" s="273"/>
      <c r="J83" s="259"/>
      <c r="K83" s="274"/>
      <c r="L83" s="18"/>
      <c r="M83" s="89"/>
      <c r="N83" s="176"/>
      <c r="O83" s="133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</row>
    <row r="84" spans="1:26" s="13" customFormat="1" ht="10.199999999999999" x14ac:dyDescent="0.2">
      <c r="A84" s="271" t="s">
        <v>116</v>
      </c>
      <c r="B84" s="291">
        <v>0</v>
      </c>
      <c r="C84" s="259"/>
      <c r="D84" s="291">
        <v>0</v>
      </c>
      <c r="E84" s="291">
        <v>0</v>
      </c>
      <c r="F84" s="301"/>
      <c r="G84" s="291">
        <v>0</v>
      </c>
      <c r="H84" s="259"/>
      <c r="I84" s="273"/>
      <c r="J84" s="259"/>
      <c r="K84" s="274"/>
      <c r="L84" s="18"/>
      <c r="M84" s="89"/>
      <c r="N84" s="176"/>
      <c r="O84" s="133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</row>
    <row r="85" spans="1:26" s="13" customFormat="1" ht="10.199999999999999" x14ac:dyDescent="0.2">
      <c r="A85" s="271" t="s">
        <v>117</v>
      </c>
      <c r="B85" s="291">
        <v>0</v>
      </c>
      <c r="C85" s="259"/>
      <c r="D85" s="291">
        <v>0</v>
      </c>
      <c r="E85" s="291">
        <v>0</v>
      </c>
      <c r="F85" s="301"/>
      <c r="G85" s="291">
        <v>0</v>
      </c>
      <c r="H85" s="259"/>
      <c r="I85" s="273"/>
      <c r="J85" s="259"/>
      <c r="K85" s="274"/>
      <c r="L85" s="18"/>
      <c r="M85" s="89"/>
      <c r="N85" s="176"/>
      <c r="O85" s="133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</row>
    <row r="86" spans="1:26" s="13" customFormat="1" ht="10.199999999999999" x14ac:dyDescent="0.2">
      <c r="A86" s="271" t="s">
        <v>118</v>
      </c>
      <c r="B86" s="291">
        <v>0</v>
      </c>
      <c r="C86" s="259">
        <f t="shared" si="5"/>
        <v>-1</v>
      </c>
      <c r="D86" s="291">
        <v>0.61</v>
      </c>
      <c r="E86" s="291">
        <v>0</v>
      </c>
      <c r="F86" s="301">
        <f t="shared" si="4"/>
        <v>-1</v>
      </c>
      <c r="G86" s="291">
        <v>0.26</v>
      </c>
      <c r="H86" s="259"/>
      <c r="I86" s="273"/>
      <c r="J86" s="259"/>
      <c r="K86" s="274"/>
      <c r="L86" s="18"/>
      <c r="M86" s="89"/>
      <c r="N86" s="176"/>
      <c r="O86" s="133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</row>
    <row r="87" spans="1:26" s="13" customFormat="1" ht="10.199999999999999" x14ac:dyDescent="0.2">
      <c r="A87" s="271" t="s">
        <v>119</v>
      </c>
      <c r="B87" s="292">
        <v>0</v>
      </c>
      <c r="C87" s="259"/>
      <c r="D87" s="292">
        <v>0</v>
      </c>
      <c r="E87" s="292">
        <v>0</v>
      </c>
      <c r="F87" s="301"/>
      <c r="G87" s="292">
        <v>0</v>
      </c>
      <c r="H87" s="259"/>
      <c r="I87" s="276"/>
      <c r="J87" s="259"/>
      <c r="K87" s="277"/>
      <c r="L87" s="18"/>
      <c r="M87" s="89"/>
      <c r="N87" s="176"/>
      <c r="O87" s="133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</row>
    <row r="88" spans="1:26" s="13" customFormat="1" ht="10.199999999999999" x14ac:dyDescent="0.2">
      <c r="A88" s="271" t="s">
        <v>120</v>
      </c>
      <c r="B88" s="291">
        <v>0.22</v>
      </c>
      <c r="C88" s="259">
        <f t="shared" si="5"/>
        <v>0.5714285714285714</v>
      </c>
      <c r="D88" s="291">
        <v>0.14000000000000001</v>
      </c>
      <c r="E88" s="291">
        <v>0.22</v>
      </c>
      <c r="F88" s="301">
        <f t="shared" si="4"/>
        <v>0.69230769230769229</v>
      </c>
      <c r="G88" s="291">
        <v>0.13</v>
      </c>
      <c r="H88" s="259"/>
      <c r="I88" s="273"/>
      <c r="J88" s="259"/>
      <c r="K88" s="274"/>
      <c r="L88" s="18"/>
      <c r="M88" s="89"/>
      <c r="N88" s="176"/>
      <c r="O88" s="133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</row>
    <row r="89" spans="1:26" s="4" customFormat="1" ht="10.199999999999999" x14ac:dyDescent="0.2">
      <c r="A89" s="271" t="s">
        <v>121</v>
      </c>
      <c r="B89" s="291">
        <v>0</v>
      </c>
      <c r="C89" s="259"/>
      <c r="D89" s="291">
        <v>0</v>
      </c>
      <c r="E89" s="291">
        <v>0</v>
      </c>
      <c r="F89" s="301"/>
      <c r="G89" s="291">
        <v>0</v>
      </c>
      <c r="H89" s="259"/>
      <c r="I89" s="273"/>
      <c r="J89" s="259"/>
      <c r="K89" s="274"/>
      <c r="L89" s="18"/>
      <c r="M89" s="89"/>
      <c r="N89" s="176"/>
      <c r="O89" s="133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s="13" customFormat="1" ht="10.199999999999999" x14ac:dyDescent="0.2">
      <c r="A90" s="271" t="s">
        <v>122</v>
      </c>
      <c r="B90" s="291">
        <v>0</v>
      </c>
      <c r="C90" s="259"/>
      <c r="D90" s="291">
        <v>0</v>
      </c>
      <c r="E90" s="291">
        <v>0</v>
      </c>
      <c r="F90" s="301"/>
      <c r="G90" s="291">
        <v>0</v>
      </c>
      <c r="H90" s="259"/>
      <c r="I90" s="273"/>
      <c r="J90" s="259"/>
      <c r="K90" s="274"/>
      <c r="L90" s="18"/>
      <c r="M90" s="89"/>
      <c r="N90" s="176"/>
      <c r="O90" s="133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</row>
    <row r="91" spans="1:26" s="13" customFormat="1" ht="10.199999999999999" x14ac:dyDescent="0.2">
      <c r="A91" s="271" t="s">
        <v>123</v>
      </c>
      <c r="B91" s="291">
        <v>0</v>
      </c>
      <c r="C91" s="259">
        <f t="shared" si="5"/>
        <v>-1</v>
      </c>
      <c r="D91" s="291">
        <v>0.18</v>
      </c>
      <c r="E91" s="291">
        <v>0</v>
      </c>
      <c r="F91" s="301"/>
      <c r="G91" s="291">
        <v>0</v>
      </c>
      <c r="H91" s="259"/>
      <c r="I91" s="273"/>
      <c r="J91" s="259"/>
      <c r="K91" s="274"/>
      <c r="L91" s="18"/>
      <c r="M91" s="89"/>
      <c r="N91" s="176"/>
      <c r="O91" s="133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</row>
    <row r="92" spans="1:26" s="13" customFormat="1" ht="10.199999999999999" x14ac:dyDescent="0.2">
      <c r="A92" s="271" t="s">
        <v>124</v>
      </c>
      <c r="B92" s="291">
        <v>0</v>
      </c>
      <c r="C92" s="259"/>
      <c r="D92" s="291">
        <v>0</v>
      </c>
      <c r="E92" s="291">
        <v>0</v>
      </c>
      <c r="F92" s="301"/>
      <c r="G92" s="291">
        <v>0</v>
      </c>
      <c r="H92" s="259"/>
      <c r="I92" s="273"/>
      <c r="J92" s="259"/>
      <c r="K92" s="274"/>
      <c r="L92" s="18"/>
      <c r="M92" s="89"/>
      <c r="N92" s="176"/>
      <c r="O92" s="133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</row>
    <row r="93" spans="1:26" s="13" customFormat="1" ht="10.199999999999999" x14ac:dyDescent="0.2">
      <c r="A93" s="271" t="s">
        <v>125</v>
      </c>
      <c r="B93" s="291">
        <v>0</v>
      </c>
      <c r="C93" s="259"/>
      <c r="D93" s="291">
        <v>0</v>
      </c>
      <c r="E93" s="291">
        <v>0</v>
      </c>
      <c r="F93" s="301">
        <f t="shared" si="4"/>
        <v>-1</v>
      </c>
      <c r="G93" s="291">
        <v>0.05</v>
      </c>
      <c r="H93" s="278"/>
      <c r="I93" s="273"/>
      <c r="J93" s="278"/>
      <c r="K93" s="274"/>
      <c r="L93" s="93"/>
      <c r="M93" s="94"/>
      <c r="N93" s="181"/>
      <c r="O93" s="133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</row>
    <row r="94" spans="1:26" s="13" customFormat="1" ht="10.199999999999999" x14ac:dyDescent="0.2">
      <c r="A94" s="271" t="s">
        <v>126</v>
      </c>
      <c r="B94" s="293">
        <v>0</v>
      </c>
      <c r="C94" s="259"/>
      <c r="D94" s="293">
        <v>0</v>
      </c>
      <c r="E94" s="293">
        <v>0</v>
      </c>
      <c r="F94" s="301"/>
      <c r="G94" s="293">
        <v>0</v>
      </c>
      <c r="H94" s="259"/>
      <c r="I94" s="280"/>
      <c r="J94" s="259"/>
      <c r="K94" s="279"/>
      <c r="L94" s="16"/>
      <c r="M94" s="89"/>
      <c r="N94" s="16"/>
      <c r="O94" s="8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</row>
    <row r="95" spans="1:26" s="13" customFormat="1" ht="10.199999999999999" x14ac:dyDescent="0.2">
      <c r="A95" s="271" t="s">
        <v>127</v>
      </c>
      <c r="B95" s="293">
        <v>0</v>
      </c>
      <c r="C95" s="259">
        <f t="shared" ref="C95:C101" si="6">IF((+B95/D95)&lt;0,"n.m.",IF(B95&lt;0,(+B95/D95-1)*-1,(+B95/D95-1)))</f>
        <v>-1</v>
      </c>
      <c r="D95" s="293">
        <v>0.02</v>
      </c>
      <c r="E95" s="293">
        <v>0</v>
      </c>
      <c r="F95" s="301">
        <f t="shared" si="4"/>
        <v>-1</v>
      </c>
      <c r="G95" s="293">
        <v>0.04</v>
      </c>
      <c r="H95" s="259"/>
      <c r="I95" s="280"/>
      <c r="J95" s="259"/>
      <c r="K95" s="279"/>
      <c r="L95" s="16"/>
      <c r="M95" s="89"/>
      <c r="N95" s="16"/>
      <c r="O95" s="8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</row>
    <row r="96" spans="1:26" s="13" customFormat="1" ht="10.199999999999999" x14ac:dyDescent="0.2">
      <c r="A96" s="277" t="s">
        <v>106</v>
      </c>
      <c r="B96" s="294">
        <f>B74</f>
        <v>9.92</v>
      </c>
      <c r="C96" s="259">
        <f t="shared" si="6"/>
        <v>0.38161559888579388</v>
      </c>
      <c r="D96" s="294">
        <f>D74</f>
        <v>7.18</v>
      </c>
      <c r="E96" s="294">
        <f>E74</f>
        <v>5.74</v>
      </c>
      <c r="F96" s="301">
        <f t="shared" si="4"/>
        <v>-0.28960396039603964</v>
      </c>
      <c r="G96" s="294">
        <f>G74</f>
        <v>8.08</v>
      </c>
      <c r="H96" s="259"/>
      <c r="I96" s="282"/>
      <c r="J96" s="259"/>
      <c r="K96" s="279"/>
      <c r="L96" s="18"/>
      <c r="M96" s="89"/>
      <c r="N96" s="176"/>
      <c r="O96" s="8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</row>
    <row r="97" spans="1:26" s="13" customFormat="1" ht="10.199999999999999" x14ac:dyDescent="0.2">
      <c r="A97" s="277" t="s">
        <v>107</v>
      </c>
      <c r="B97" s="294">
        <f>B75</f>
        <v>0.54</v>
      </c>
      <c r="C97" s="259">
        <f t="shared" si="6"/>
        <v>-0.53448275862068961</v>
      </c>
      <c r="D97" s="294">
        <f>D75</f>
        <v>1.1599999999999999</v>
      </c>
      <c r="E97" s="294">
        <f>E75</f>
        <v>0.63</v>
      </c>
      <c r="F97" s="301">
        <f t="shared" si="4"/>
        <v>-0.50393700787401574</v>
      </c>
      <c r="G97" s="294">
        <f>G75</f>
        <v>1.27</v>
      </c>
      <c r="H97" s="259"/>
      <c r="I97" s="282"/>
      <c r="J97" s="259"/>
      <c r="K97" s="279"/>
      <c r="L97" s="18"/>
      <c r="M97" s="89"/>
      <c r="N97" s="176"/>
      <c r="O97" s="8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</row>
    <row r="98" spans="1:26" s="4" customFormat="1" ht="10.199999999999999" x14ac:dyDescent="0.2">
      <c r="A98" s="277" t="s">
        <v>128</v>
      </c>
      <c r="B98" s="292">
        <f>B76+B77+B78+B79+B80+B81+B82+B83+B84+B85</f>
        <v>1.06</v>
      </c>
      <c r="C98" s="259">
        <f t="shared" si="6"/>
        <v>0.20454545454545459</v>
      </c>
      <c r="D98" s="292">
        <f>D76+D77+D78+D79+D80+D81+D82+D83+D84+D85</f>
        <v>0.88</v>
      </c>
      <c r="E98" s="292">
        <f>E76+E77+E78+E79+E80+E81+E82+E83+E84+E85</f>
        <v>0.95000000000000007</v>
      </c>
      <c r="F98" s="301">
        <f t="shared" si="4"/>
        <v>0.14457831325301229</v>
      </c>
      <c r="G98" s="292">
        <f>G76+G77+G78+G79+G80+G81+G82+G83+G84+G85</f>
        <v>0.83</v>
      </c>
      <c r="H98" s="259"/>
      <c r="I98" s="276"/>
      <c r="J98" s="259"/>
      <c r="K98" s="283"/>
      <c r="L98" s="18"/>
      <c r="M98" s="33"/>
      <c r="N98" s="176"/>
      <c r="O98" s="33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s="4" customFormat="1" ht="10.199999999999999" x14ac:dyDescent="0.2">
      <c r="A99" s="277" t="s">
        <v>129</v>
      </c>
      <c r="B99" s="292">
        <f>B86+B87+B88+B89+B90+B91</f>
        <v>0.22</v>
      </c>
      <c r="C99" s="259">
        <f t="shared" si="6"/>
        <v>-0.76344086021505375</v>
      </c>
      <c r="D99" s="292">
        <f>D86+D87+D88+D89+D90+D91</f>
        <v>0.92999999999999994</v>
      </c>
      <c r="E99" s="333">
        <f>E86+E87+E88+E89+E90+E91</f>
        <v>0.22</v>
      </c>
      <c r="F99" s="334">
        <f t="shared" si="4"/>
        <v>-0.4358974358974359</v>
      </c>
      <c r="G99" s="333">
        <f>G86+G87+G88+G89+G90+G91</f>
        <v>0.39</v>
      </c>
      <c r="H99" s="259"/>
      <c r="I99" s="276"/>
      <c r="J99" s="259"/>
      <c r="K99" s="283"/>
      <c r="L99" s="18"/>
      <c r="M99" s="33"/>
      <c r="N99" s="176"/>
      <c r="O99" s="33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s="13" customFormat="1" ht="10.199999999999999" x14ac:dyDescent="0.2">
      <c r="A100" s="277" t="s">
        <v>130</v>
      </c>
      <c r="B100" s="292">
        <f>B92+B93+B94+B95</f>
        <v>0</v>
      </c>
      <c r="C100" s="259">
        <f t="shared" si="6"/>
        <v>-1</v>
      </c>
      <c r="D100" s="292">
        <f>D92+D93+D94+D95</f>
        <v>0.02</v>
      </c>
      <c r="E100" s="333">
        <f>E92+E93+E94+E95</f>
        <v>0</v>
      </c>
      <c r="F100" s="334">
        <f t="shared" si="4"/>
        <v>-1</v>
      </c>
      <c r="G100" s="333">
        <f>G92+G93+G94+G95</f>
        <v>0.09</v>
      </c>
      <c r="H100" s="259"/>
      <c r="I100" s="276"/>
      <c r="J100" s="259"/>
      <c r="K100" s="283"/>
      <c r="L100" s="18"/>
      <c r="M100" s="33"/>
      <c r="N100" s="176"/>
      <c r="O100" s="33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</row>
    <row r="101" spans="1:26" s="165" customFormat="1" ht="10.199999999999999" customHeight="1" x14ac:dyDescent="0.2">
      <c r="A101" s="249" t="s">
        <v>135</v>
      </c>
      <c r="B101" s="250">
        <f>SUM(B96:B100)</f>
        <v>11.740000000000002</v>
      </c>
      <c r="C101" s="251">
        <f t="shared" si="6"/>
        <v>0.15437561455260584</v>
      </c>
      <c r="D101" s="250">
        <f>SUM(D96:D100)</f>
        <v>10.17</v>
      </c>
      <c r="E101" s="250">
        <f>SUM(E96:E100)</f>
        <v>7.54</v>
      </c>
      <c r="F101" s="335">
        <f t="shared" si="4"/>
        <v>-0.29268292682926833</v>
      </c>
      <c r="G101" s="250">
        <f>SUM(G96:G100)</f>
        <v>10.66</v>
      </c>
      <c r="H101" s="251">
        <f>(G101-I101)/I101</f>
        <v>-8.8109495295124129E-2</v>
      </c>
      <c r="I101" s="250">
        <v>11.690000000000001</v>
      </c>
      <c r="J101" s="251">
        <v>-0.10967250571210951</v>
      </c>
      <c r="K101" s="250">
        <v>13.129999999999999</v>
      </c>
    </row>
    <row r="102" spans="1:26" ht="12" customHeight="1" x14ac:dyDescent="0.2">
      <c r="C102" s="268"/>
    </row>
  </sheetData>
  <mergeCells count="1">
    <mergeCell ref="A9:A10"/>
  </mergeCells>
  <printOptions horizontalCentered="1"/>
  <pageMargins left="0.78740157480314965" right="0.78740157480314965" top="0.98425196850393704" bottom="0.98425196850393704" header="0.51181102362204722" footer="0.51181102362204722"/>
  <pageSetup paperSize="9" scale="98" fitToHeight="0" orientation="landscape" r:id="rId1"/>
  <headerFooter alignWithMargins="0">
    <oddHeader>&amp;A</oddHeader>
  </headerFooter>
  <rowBreaks count="2" manualBreakCount="2">
    <brk id="42" max="8" man="1"/>
    <brk id="7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10</vt:i4>
      </vt:variant>
    </vt:vector>
  </HeadingPairs>
  <TitlesOfParts>
    <vt:vector size="15" baseType="lpstr">
      <vt:lpstr>Group</vt:lpstr>
      <vt:lpstr>North + West</vt:lpstr>
      <vt:lpstr>South + East</vt:lpstr>
      <vt:lpstr>International + Special Divisio</vt:lpstr>
      <vt:lpstr>Other</vt:lpstr>
      <vt:lpstr>Group!Druckbereich</vt:lpstr>
      <vt:lpstr>'International + Special Divisio'!Druckbereich</vt:lpstr>
      <vt:lpstr>'North + West'!Druckbereich</vt:lpstr>
      <vt:lpstr>Other!Druckbereich</vt:lpstr>
      <vt:lpstr>'South + East'!Druckbereich</vt:lpstr>
      <vt:lpstr>Group!Drucktitel</vt:lpstr>
      <vt:lpstr>'International + Special Divisio'!Drucktitel</vt:lpstr>
      <vt:lpstr>'North + West'!Drucktitel</vt:lpstr>
      <vt:lpstr>Other!Drucktitel</vt:lpstr>
      <vt:lpstr>'South + East'!Drucktitel</vt:lpstr>
    </vt:vector>
  </TitlesOfParts>
  <Company>BRVZ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Neumüller-Klein</dc:creator>
  <cp:lastModifiedBy>Diana Neumüller-Klein</cp:lastModifiedBy>
  <cp:lastPrinted>2015-05-28T15:31:43Z</cp:lastPrinted>
  <dcterms:created xsi:type="dcterms:W3CDTF">2015-02-10T08:20:45Z</dcterms:created>
  <dcterms:modified xsi:type="dcterms:W3CDTF">2015-05-28T15:33:49Z</dcterms:modified>
</cp:coreProperties>
</file>