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28" windowWidth="10884" windowHeight="8880"/>
  </bookViews>
  <sheets>
    <sheet name="Group" sheetId="1" r:id="rId1"/>
    <sheet name="North + West" sheetId="2" r:id="rId2"/>
    <sheet name="South + East" sheetId="4" r:id="rId3"/>
    <sheet name="International + Special Divisio" sheetId="3" r:id="rId4"/>
    <sheet name="Other" sheetId="5" r:id="rId5"/>
  </sheets>
  <definedNames>
    <definedName name="_xlnm.Print_Area" localSheetId="0">Group!$A$1:$J$219</definedName>
    <definedName name="_xlnm.Print_Area" localSheetId="3">'International + Special Divisio'!$A$1:$H$104</definedName>
    <definedName name="_xlnm.Print_Area" localSheetId="1">'North + West'!$A$1:$H$104</definedName>
    <definedName name="_xlnm.Print_Area" localSheetId="4">Other!$A$1:$H$104</definedName>
    <definedName name="_xlnm.Print_Area" localSheetId="2">'South + East'!$A$1:$H$104</definedName>
    <definedName name="_xlnm.Print_Titles" localSheetId="0">Group!$1:$1</definedName>
    <definedName name="_xlnm.Print_Titles" localSheetId="3">'International + Special Divisio'!$1:$1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</definedNames>
  <calcPr calcId="145621"/>
</workbook>
</file>

<file path=xl/calcChain.xml><?xml version="1.0" encoding="utf-8"?>
<calcChain xmlns="http://schemas.openxmlformats.org/spreadsheetml/2006/main">
  <c r="B111" i="1" l="1"/>
  <c r="D64" i="1" l="1"/>
  <c r="D60" i="1"/>
  <c r="D55" i="1"/>
  <c r="D52" i="1"/>
  <c r="B55" i="1"/>
  <c r="B52" i="1"/>
  <c r="B70" i="1" l="1"/>
  <c r="B64" i="1" l="1"/>
  <c r="B16" i="1"/>
  <c r="B3" i="1"/>
  <c r="B2" i="1"/>
  <c r="C9" i="5" l="1"/>
  <c r="C5" i="5"/>
  <c r="C6" i="5"/>
  <c r="C7" i="5"/>
  <c r="C77" i="5"/>
  <c r="C78" i="5"/>
  <c r="C79" i="5"/>
  <c r="C82" i="5"/>
  <c r="C83" i="5"/>
  <c r="C89" i="5"/>
  <c r="C91" i="5"/>
  <c r="C96" i="5"/>
  <c r="C98" i="5"/>
  <c r="C76" i="5"/>
  <c r="C46" i="5"/>
  <c r="C47" i="5"/>
  <c r="C48" i="5"/>
  <c r="C49" i="5"/>
  <c r="C50" i="5"/>
  <c r="C51" i="5"/>
  <c r="C52" i="5"/>
  <c r="C53" i="5"/>
  <c r="C54" i="5"/>
  <c r="C55" i="5"/>
  <c r="C57" i="5"/>
  <c r="C58" i="5"/>
  <c r="C59" i="5"/>
  <c r="C60" i="5"/>
  <c r="C61" i="5"/>
  <c r="C62" i="5"/>
  <c r="C63" i="5"/>
  <c r="C65" i="5"/>
  <c r="C66" i="5"/>
  <c r="C67" i="5"/>
  <c r="C45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1" i="5"/>
  <c r="C32" i="5"/>
  <c r="C13" i="5"/>
  <c r="B8" i="4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9" i="3"/>
  <c r="C31" i="3"/>
  <c r="C32" i="3"/>
  <c r="C33" i="3"/>
  <c r="C34" i="3"/>
  <c r="C35" i="3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14" i="2"/>
  <c r="C15" i="2"/>
  <c r="C17" i="2"/>
  <c r="C18" i="2"/>
  <c r="C20" i="2"/>
  <c r="C21" i="2"/>
  <c r="C24" i="2"/>
  <c r="C26" i="2"/>
  <c r="C27" i="2"/>
  <c r="C28" i="2"/>
  <c r="C29" i="2"/>
  <c r="C30" i="2"/>
  <c r="C31" i="2"/>
  <c r="C32" i="2"/>
  <c r="C33" i="2"/>
  <c r="C34" i="2"/>
  <c r="C35" i="2"/>
  <c r="C13" i="3"/>
  <c r="C13" i="4"/>
  <c r="C13" i="2"/>
  <c r="C46" i="3"/>
  <c r="C47" i="3"/>
  <c r="C48" i="3"/>
  <c r="C49" i="3"/>
  <c r="C50" i="3"/>
  <c r="C51" i="3"/>
  <c r="C52" i="3"/>
  <c r="C53" i="3"/>
  <c r="C54" i="3"/>
  <c r="C55" i="3"/>
  <c r="C57" i="3"/>
  <c r="C58" i="3"/>
  <c r="C59" i="3"/>
  <c r="C60" i="3"/>
  <c r="C61" i="3"/>
  <c r="C63" i="3"/>
  <c r="C64" i="3"/>
  <c r="C65" i="3"/>
  <c r="C66" i="3"/>
  <c r="C67" i="3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1" i="4"/>
  <c r="C62" i="4"/>
  <c r="C63" i="4"/>
  <c r="C64" i="4"/>
  <c r="C65" i="4"/>
  <c r="C66" i="4"/>
  <c r="C67" i="4"/>
  <c r="C46" i="2"/>
  <c r="C47" i="2"/>
  <c r="C48" i="2"/>
  <c r="C49" i="2"/>
  <c r="C50" i="2"/>
  <c r="C52" i="2"/>
  <c r="C54" i="2"/>
  <c r="C55" i="2"/>
  <c r="C56" i="2"/>
  <c r="C58" i="2"/>
  <c r="C59" i="2"/>
  <c r="C60" i="2"/>
  <c r="C61" i="2"/>
  <c r="C62" i="2"/>
  <c r="C63" i="2"/>
  <c r="C64" i="2"/>
  <c r="C65" i="2"/>
  <c r="C66" i="2"/>
  <c r="C67" i="2"/>
  <c r="C45" i="3"/>
  <c r="C45" i="4"/>
  <c r="C45" i="2"/>
  <c r="C77" i="3"/>
  <c r="C78" i="3"/>
  <c r="C79" i="3"/>
  <c r="C80" i="3"/>
  <c r="C81" i="3"/>
  <c r="C82" i="3"/>
  <c r="C83" i="3"/>
  <c r="C84" i="3"/>
  <c r="C85" i="3"/>
  <c r="C88" i="3"/>
  <c r="C89" i="3"/>
  <c r="C90" i="3"/>
  <c r="C91" i="3"/>
  <c r="C92" i="3"/>
  <c r="C93" i="3"/>
  <c r="C94" i="3"/>
  <c r="C95" i="3"/>
  <c r="C96" i="3"/>
  <c r="C97" i="3"/>
  <c r="C98" i="3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2" i="4"/>
  <c r="C94" i="4"/>
  <c r="C95" i="4"/>
  <c r="C96" i="4"/>
  <c r="C97" i="4"/>
  <c r="C98" i="4"/>
  <c r="C77" i="2"/>
  <c r="C78" i="2"/>
  <c r="C81" i="2"/>
  <c r="C83" i="2"/>
  <c r="C87" i="2"/>
  <c r="C89" i="2"/>
  <c r="C90" i="2"/>
  <c r="C91" i="2"/>
  <c r="C92" i="2"/>
  <c r="C93" i="2"/>
  <c r="C94" i="2"/>
  <c r="C95" i="2"/>
  <c r="C96" i="2"/>
  <c r="C98" i="2"/>
  <c r="C76" i="3"/>
  <c r="C76" i="4"/>
  <c r="C76" i="2"/>
  <c r="C5" i="3"/>
  <c r="C6" i="3"/>
  <c r="C7" i="3"/>
  <c r="C5" i="4"/>
  <c r="C6" i="4"/>
  <c r="C7" i="4"/>
  <c r="C5" i="2"/>
  <c r="C6" i="2"/>
  <c r="C7" i="2"/>
  <c r="B103" i="3"/>
  <c r="B102" i="3"/>
  <c r="B101" i="3"/>
  <c r="B100" i="3"/>
  <c r="B99" i="3"/>
  <c r="B72" i="3"/>
  <c r="B71" i="3"/>
  <c r="B70" i="3"/>
  <c r="B69" i="3"/>
  <c r="B68" i="3"/>
  <c r="B40" i="3"/>
  <c r="B39" i="3"/>
  <c r="B38" i="3"/>
  <c r="B37" i="3"/>
  <c r="B36" i="3"/>
  <c r="B8" i="3"/>
  <c r="B103" i="4"/>
  <c r="B102" i="4"/>
  <c r="B101" i="4"/>
  <c r="B100" i="4"/>
  <c r="B99" i="4"/>
  <c r="B72" i="4"/>
  <c r="B71" i="4"/>
  <c r="B70" i="4"/>
  <c r="B69" i="4"/>
  <c r="B68" i="4"/>
  <c r="B40" i="4"/>
  <c r="B39" i="4"/>
  <c r="B38" i="4"/>
  <c r="B37" i="4"/>
  <c r="B36" i="4"/>
  <c r="B103" i="5"/>
  <c r="B102" i="5"/>
  <c r="B101" i="5"/>
  <c r="B100" i="5"/>
  <c r="B99" i="5"/>
  <c r="B72" i="5"/>
  <c r="B71" i="5"/>
  <c r="B70" i="5"/>
  <c r="B69" i="5"/>
  <c r="B68" i="5"/>
  <c r="C68" i="5" s="1"/>
  <c r="B40" i="5"/>
  <c r="B39" i="5"/>
  <c r="C39" i="5" s="1"/>
  <c r="B38" i="5"/>
  <c r="B37" i="5"/>
  <c r="B36" i="5"/>
  <c r="B8" i="5"/>
  <c r="B103" i="2"/>
  <c r="B102" i="2"/>
  <c r="B101" i="2"/>
  <c r="B100" i="2"/>
  <c r="B99" i="2"/>
  <c r="B72" i="2"/>
  <c r="B71" i="2"/>
  <c r="B70" i="2"/>
  <c r="B69" i="2"/>
  <c r="B68" i="2"/>
  <c r="B40" i="2"/>
  <c r="B39" i="2"/>
  <c r="B38" i="2"/>
  <c r="B37" i="2"/>
  <c r="B36" i="2"/>
  <c r="B8" i="2"/>
  <c r="D103" i="5"/>
  <c r="D102" i="5"/>
  <c r="D101" i="5"/>
  <c r="D100" i="5"/>
  <c r="D99" i="5"/>
  <c r="D72" i="5"/>
  <c r="D71" i="5"/>
  <c r="D70" i="5"/>
  <c r="D73" i="5" s="1"/>
  <c r="D69" i="5"/>
  <c r="D68" i="5"/>
  <c r="H42" i="5"/>
  <c r="F42" i="5"/>
  <c r="D40" i="5"/>
  <c r="D39" i="5"/>
  <c r="D38" i="5"/>
  <c r="D37" i="5"/>
  <c r="D36" i="5"/>
  <c r="G9" i="5"/>
  <c r="E9" i="5"/>
  <c r="D8" i="5"/>
  <c r="G104" i="4"/>
  <c r="D103" i="4"/>
  <c r="D102" i="4"/>
  <c r="D101" i="4"/>
  <c r="D100" i="4"/>
  <c r="D99" i="4"/>
  <c r="G73" i="4"/>
  <c r="D72" i="4"/>
  <c r="D71" i="4"/>
  <c r="D70" i="4"/>
  <c r="D69" i="4"/>
  <c r="D68" i="4"/>
  <c r="H42" i="4"/>
  <c r="F42" i="4"/>
  <c r="G41" i="4"/>
  <c r="D40" i="4"/>
  <c r="D39" i="4"/>
  <c r="D38" i="4"/>
  <c r="D37" i="4"/>
  <c r="D36" i="4"/>
  <c r="H10" i="4"/>
  <c r="F10" i="4"/>
  <c r="H9" i="4"/>
  <c r="F9" i="4"/>
  <c r="H8" i="4"/>
  <c r="F8" i="4"/>
  <c r="D8" i="4"/>
  <c r="G7" i="4"/>
  <c r="E7" i="4"/>
  <c r="G6" i="4"/>
  <c r="E6" i="4"/>
  <c r="E5" i="4"/>
  <c r="G104" i="3"/>
  <c r="D103" i="3"/>
  <c r="D102" i="3"/>
  <c r="D101" i="3"/>
  <c r="D100" i="3"/>
  <c r="D99" i="3"/>
  <c r="G73" i="3"/>
  <c r="D72" i="3"/>
  <c r="D71" i="3"/>
  <c r="D70" i="3"/>
  <c r="D69" i="3"/>
  <c r="D68" i="3"/>
  <c r="H42" i="3"/>
  <c r="F42" i="3"/>
  <c r="G41" i="3"/>
  <c r="D40" i="3"/>
  <c r="D39" i="3"/>
  <c r="D38" i="3"/>
  <c r="D37" i="3"/>
  <c r="D36" i="3"/>
  <c r="H10" i="3"/>
  <c r="F10" i="3"/>
  <c r="H9" i="3"/>
  <c r="F9" i="3"/>
  <c r="H8" i="3"/>
  <c r="F8" i="3"/>
  <c r="D8" i="3"/>
  <c r="G7" i="3"/>
  <c r="E7" i="3"/>
  <c r="G6" i="3"/>
  <c r="E6" i="3"/>
  <c r="E5" i="3"/>
  <c r="G104" i="2"/>
  <c r="D103" i="2"/>
  <c r="D102" i="2"/>
  <c r="D101" i="2"/>
  <c r="D100" i="2"/>
  <c r="D99" i="2"/>
  <c r="G73" i="2"/>
  <c r="D72" i="2"/>
  <c r="D71" i="2"/>
  <c r="D70" i="2"/>
  <c r="D69" i="2"/>
  <c r="D68" i="2"/>
  <c r="H42" i="2"/>
  <c r="F42" i="2"/>
  <c r="G41" i="2"/>
  <c r="D40" i="2"/>
  <c r="D39" i="2"/>
  <c r="D38" i="2"/>
  <c r="D37" i="2"/>
  <c r="D36" i="2"/>
  <c r="H10" i="2"/>
  <c r="F10" i="2"/>
  <c r="H9" i="2"/>
  <c r="F9" i="2"/>
  <c r="H8" i="2"/>
  <c r="F8" i="2"/>
  <c r="D8" i="2"/>
  <c r="E5" i="2"/>
  <c r="D218" i="1"/>
  <c r="B218" i="1"/>
  <c r="D217" i="1"/>
  <c r="B217" i="1"/>
  <c r="D216" i="1"/>
  <c r="B216" i="1"/>
  <c r="D215" i="1"/>
  <c r="B215" i="1"/>
  <c r="D214" i="1"/>
  <c r="D219" i="1" s="1"/>
  <c r="E219" i="1" s="1"/>
  <c r="B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D187" i="1"/>
  <c r="B187" i="1"/>
  <c r="C187" i="1" s="1"/>
  <c r="D186" i="1"/>
  <c r="B186" i="1"/>
  <c r="D185" i="1"/>
  <c r="B185" i="1"/>
  <c r="C185" i="1" s="1"/>
  <c r="D184" i="1"/>
  <c r="B184" i="1"/>
  <c r="C184" i="1" s="1"/>
  <c r="D183" i="1"/>
  <c r="B183" i="1"/>
  <c r="C183" i="1" s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I157" i="1"/>
  <c r="G157" i="1"/>
  <c r="E157" i="1"/>
  <c r="C157" i="1"/>
  <c r="I156" i="1"/>
  <c r="G156" i="1"/>
  <c r="E156" i="1"/>
  <c r="C156" i="1"/>
  <c r="D153" i="1"/>
  <c r="B153" i="1"/>
  <c r="D152" i="1"/>
  <c r="B152" i="1"/>
  <c r="D151" i="1"/>
  <c r="B151" i="1"/>
  <c r="D150" i="1"/>
  <c r="B150" i="1"/>
  <c r="D149" i="1"/>
  <c r="B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H123" i="1"/>
  <c r="I123" i="1" s="1"/>
  <c r="F123" i="1"/>
  <c r="D123" i="1"/>
  <c r="B123" i="1"/>
  <c r="I119" i="1"/>
  <c r="G119" i="1"/>
  <c r="E119" i="1"/>
  <c r="C119" i="1"/>
  <c r="I118" i="1"/>
  <c r="G118" i="1"/>
  <c r="E118" i="1"/>
  <c r="C118" i="1"/>
  <c r="I117" i="1"/>
  <c r="G117" i="1"/>
  <c r="E117" i="1"/>
  <c r="C117" i="1"/>
  <c r="E115" i="1"/>
  <c r="C115" i="1"/>
  <c r="E114" i="1"/>
  <c r="C114" i="1"/>
  <c r="I113" i="1"/>
  <c r="B113" i="1"/>
  <c r="I111" i="1"/>
  <c r="H111" i="1"/>
  <c r="D111" i="1"/>
  <c r="I110" i="1"/>
  <c r="G110" i="1"/>
  <c r="E110" i="1"/>
  <c r="C110" i="1"/>
  <c r="G109" i="1"/>
  <c r="E109" i="1"/>
  <c r="C109" i="1"/>
  <c r="I108" i="1"/>
  <c r="E108" i="1"/>
  <c r="C108" i="1"/>
  <c r="I107" i="1"/>
  <c r="G107" i="1"/>
  <c r="E107" i="1"/>
  <c r="C107" i="1"/>
  <c r="I106" i="1"/>
  <c r="G106" i="1"/>
  <c r="E106" i="1"/>
  <c r="C106" i="1"/>
  <c r="I105" i="1"/>
  <c r="F105" i="1"/>
  <c r="F111" i="1" s="1"/>
  <c r="C105" i="1"/>
  <c r="I104" i="1"/>
  <c r="E104" i="1"/>
  <c r="C104" i="1"/>
  <c r="H103" i="1"/>
  <c r="F103" i="1"/>
  <c r="D103" i="1"/>
  <c r="E103" i="1" s="1"/>
  <c r="B103" i="1"/>
  <c r="I102" i="1"/>
  <c r="G102" i="1"/>
  <c r="E102" i="1"/>
  <c r="C102" i="1"/>
  <c r="G101" i="1"/>
  <c r="E101" i="1"/>
  <c r="C101" i="1"/>
  <c r="I100" i="1"/>
  <c r="G100" i="1"/>
  <c r="E100" i="1"/>
  <c r="C100" i="1"/>
  <c r="I99" i="1"/>
  <c r="G99" i="1"/>
  <c r="E99" i="1"/>
  <c r="C99" i="1"/>
  <c r="I98" i="1"/>
  <c r="G98" i="1"/>
  <c r="E98" i="1"/>
  <c r="C98" i="1"/>
  <c r="I97" i="1"/>
  <c r="G97" i="1"/>
  <c r="E97" i="1"/>
  <c r="C97" i="1"/>
  <c r="I95" i="1"/>
  <c r="C95" i="1"/>
  <c r="I94" i="1"/>
  <c r="G94" i="1"/>
  <c r="C94" i="1"/>
  <c r="I93" i="1"/>
  <c r="G93" i="1"/>
  <c r="E93" i="1"/>
  <c r="C93" i="1"/>
  <c r="G92" i="1"/>
  <c r="C92" i="1"/>
  <c r="G91" i="1"/>
  <c r="E91" i="1"/>
  <c r="C91" i="1"/>
  <c r="I90" i="1"/>
  <c r="G90" i="1"/>
  <c r="E90" i="1"/>
  <c r="C90" i="1"/>
  <c r="I89" i="1"/>
  <c r="C89" i="1"/>
  <c r="I88" i="1"/>
  <c r="G88" i="1"/>
  <c r="E88" i="1"/>
  <c r="C88" i="1"/>
  <c r="I85" i="1"/>
  <c r="G85" i="1"/>
  <c r="E85" i="1"/>
  <c r="C85" i="1"/>
  <c r="I84" i="1"/>
  <c r="G84" i="1"/>
  <c r="C84" i="1"/>
  <c r="I83" i="1"/>
  <c r="G83" i="1"/>
  <c r="E83" i="1"/>
  <c r="C83" i="1"/>
  <c r="G82" i="1"/>
  <c r="E82" i="1"/>
  <c r="C82" i="1"/>
  <c r="E81" i="1"/>
  <c r="C81" i="1"/>
  <c r="E80" i="1"/>
  <c r="C80" i="1"/>
  <c r="D79" i="1"/>
  <c r="D86" i="1" s="1"/>
  <c r="I73" i="1"/>
  <c r="C73" i="1"/>
  <c r="H70" i="1"/>
  <c r="H66" i="1" s="1"/>
  <c r="D70" i="1"/>
  <c r="F66" i="1"/>
  <c r="B66" i="1"/>
  <c r="H64" i="1"/>
  <c r="H60" i="1" s="1"/>
  <c r="F64" i="1"/>
  <c r="H55" i="1"/>
  <c r="F55" i="1"/>
  <c r="H52" i="1"/>
  <c r="H48" i="1" s="1"/>
  <c r="F52" i="1"/>
  <c r="B48" i="1"/>
  <c r="B76" i="1" s="1"/>
  <c r="H46" i="1"/>
  <c r="H38" i="1" s="1"/>
  <c r="F46" i="1"/>
  <c r="F38" i="1"/>
  <c r="B38" i="1"/>
  <c r="I33" i="1"/>
  <c r="G33" i="1"/>
  <c r="E33" i="1"/>
  <c r="C33" i="1"/>
  <c r="I31" i="1"/>
  <c r="G31" i="1"/>
  <c r="E31" i="1"/>
  <c r="C31" i="1"/>
  <c r="D29" i="1"/>
  <c r="D26" i="1"/>
  <c r="D27" i="1" s="1"/>
  <c r="D24" i="1"/>
  <c r="D25" i="1" s="1"/>
  <c r="D22" i="1"/>
  <c r="D28" i="1" s="1"/>
  <c r="I21" i="1"/>
  <c r="G21" i="1"/>
  <c r="E21" i="1"/>
  <c r="C21" i="1"/>
  <c r="I19" i="1"/>
  <c r="G19" i="1"/>
  <c r="E19" i="1"/>
  <c r="C19" i="1"/>
  <c r="H17" i="1"/>
  <c r="B17" i="1"/>
  <c r="C17" i="1" s="1"/>
  <c r="H16" i="1"/>
  <c r="F16" i="1"/>
  <c r="F17" i="1" s="1"/>
  <c r="D16" i="1"/>
  <c r="D17" i="1" s="1"/>
  <c r="I14" i="1"/>
  <c r="G14" i="1"/>
  <c r="E14" i="1"/>
  <c r="C14" i="1"/>
  <c r="H13" i="1"/>
  <c r="H24" i="1" s="1"/>
  <c r="F13" i="1"/>
  <c r="F15" i="1" s="1"/>
  <c r="B13" i="1"/>
  <c r="I12" i="1"/>
  <c r="G12" i="1"/>
  <c r="C12" i="1"/>
  <c r="G11" i="1"/>
  <c r="C11" i="1"/>
  <c r="I10" i="1"/>
  <c r="G10" i="1"/>
  <c r="E10" i="1"/>
  <c r="C10" i="1"/>
  <c r="I9" i="1"/>
  <c r="G9" i="1"/>
  <c r="E9" i="1"/>
  <c r="C9" i="1"/>
  <c r="I8" i="1"/>
  <c r="G8" i="1"/>
  <c r="E8" i="1"/>
  <c r="C8" i="1"/>
  <c r="I7" i="1"/>
  <c r="G7" i="1"/>
  <c r="E7" i="1"/>
  <c r="C7" i="1"/>
  <c r="I6" i="1"/>
  <c r="G6" i="1"/>
  <c r="E6" i="1"/>
  <c r="C6" i="1"/>
  <c r="I5" i="1"/>
  <c r="G5" i="1"/>
  <c r="E5" i="1"/>
  <c r="C5" i="1"/>
  <c r="E4" i="1"/>
  <c r="C4" i="1"/>
  <c r="E3" i="1"/>
  <c r="C3" i="1"/>
  <c r="E2" i="1"/>
  <c r="C2" i="1"/>
  <c r="D41" i="2" l="1"/>
  <c r="E41" i="2" s="1"/>
  <c r="C100" i="5"/>
  <c r="C36" i="4"/>
  <c r="C71" i="4"/>
  <c r="C40" i="3"/>
  <c r="H15" i="1"/>
  <c r="D18" i="1"/>
  <c r="C111" i="1"/>
  <c r="C151" i="1"/>
  <c r="C217" i="1"/>
  <c r="C38" i="2"/>
  <c r="C99" i="2"/>
  <c r="C103" i="2"/>
  <c r="C38" i="5"/>
  <c r="C69" i="5"/>
  <c r="C99" i="5"/>
  <c r="C103" i="5"/>
  <c r="C39" i="4"/>
  <c r="C70" i="4"/>
  <c r="C100" i="4"/>
  <c r="C39" i="3"/>
  <c r="C70" i="3"/>
  <c r="C100" i="3"/>
  <c r="F24" i="1"/>
  <c r="F25" i="1" s="1"/>
  <c r="C70" i="2"/>
  <c r="C70" i="5"/>
  <c r="C101" i="4"/>
  <c r="C36" i="3"/>
  <c r="C71" i="3"/>
  <c r="G13" i="1"/>
  <c r="E16" i="1"/>
  <c r="G123" i="1"/>
  <c r="C152" i="1"/>
  <c r="C214" i="1"/>
  <c r="C216" i="1"/>
  <c r="C36" i="2"/>
  <c r="C40" i="2"/>
  <c r="C71" i="2"/>
  <c r="C101" i="2"/>
  <c r="C36" i="5"/>
  <c r="C40" i="5"/>
  <c r="C71" i="5"/>
  <c r="C101" i="5"/>
  <c r="C37" i="4"/>
  <c r="C68" i="4"/>
  <c r="C72" i="4"/>
  <c r="C102" i="4"/>
  <c r="C37" i="3"/>
  <c r="C68" i="3"/>
  <c r="C72" i="3"/>
  <c r="C102" i="3"/>
  <c r="C39" i="2"/>
  <c r="C40" i="4"/>
  <c r="C101" i="3"/>
  <c r="E17" i="1"/>
  <c r="D104" i="3"/>
  <c r="E104" i="3" s="1"/>
  <c r="D73" i="4"/>
  <c r="D104" i="4"/>
  <c r="D4" i="4" s="1"/>
  <c r="D10" i="4" s="1"/>
  <c r="C37" i="2"/>
  <c r="C68" i="2"/>
  <c r="C72" i="2"/>
  <c r="C102" i="2"/>
  <c r="C37" i="5"/>
  <c r="C72" i="5"/>
  <c r="C102" i="5"/>
  <c r="C38" i="4"/>
  <c r="C69" i="4"/>
  <c r="C103" i="4"/>
  <c r="C38" i="3"/>
  <c r="C69" i="3"/>
  <c r="C99" i="3"/>
  <c r="C103" i="3"/>
  <c r="C69" i="2"/>
  <c r="B154" i="1"/>
  <c r="C150" i="1"/>
  <c r="C153" i="1"/>
  <c r="C149" i="1"/>
  <c r="C215" i="1"/>
  <c r="C218" i="1"/>
  <c r="B104" i="4"/>
  <c r="C99" i="4"/>
  <c r="B104" i="2"/>
  <c r="C100" i="2"/>
  <c r="B73" i="5"/>
  <c r="B104" i="5"/>
  <c r="B41" i="5"/>
  <c r="B104" i="3"/>
  <c r="B73" i="2"/>
  <c r="B73" i="3"/>
  <c r="B73" i="4"/>
  <c r="B41" i="4"/>
  <c r="B41" i="2"/>
  <c r="B41" i="3"/>
  <c r="B42" i="5"/>
  <c r="D73" i="2"/>
  <c r="E73" i="2" s="1"/>
  <c r="D104" i="2"/>
  <c r="D4" i="3"/>
  <c r="D10" i="3" s="1"/>
  <c r="D41" i="4"/>
  <c r="E41" i="4" s="1"/>
  <c r="D41" i="5"/>
  <c r="E41" i="5" s="1"/>
  <c r="D104" i="5"/>
  <c r="C186" i="1"/>
  <c r="B15" i="1"/>
  <c r="B24" i="1"/>
  <c r="C13" i="1"/>
  <c r="G15" i="1"/>
  <c r="F26" i="1"/>
  <c r="F18" i="1"/>
  <c r="E15" i="1"/>
  <c r="H26" i="1"/>
  <c r="H18" i="1"/>
  <c r="I15" i="1"/>
  <c r="D3" i="5"/>
  <c r="E73" i="5"/>
  <c r="G111" i="1"/>
  <c r="E111" i="1"/>
  <c r="D4" i="2"/>
  <c r="E104" i="2"/>
  <c r="E73" i="4"/>
  <c r="D3" i="4"/>
  <c r="B71" i="1"/>
  <c r="H76" i="1"/>
  <c r="E13" i="1"/>
  <c r="I13" i="1"/>
  <c r="C16" i="1"/>
  <c r="G24" i="1"/>
  <c r="I103" i="1"/>
  <c r="G103" i="1"/>
  <c r="D154" i="1"/>
  <c r="E154" i="1" s="1"/>
  <c r="D41" i="3"/>
  <c r="D73" i="3"/>
  <c r="D4" i="5"/>
  <c r="E104" i="5"/>
  <c r="D120" i="1"/>
  <c r="D66" i="1"/>
  <c r="H25" i="1"/>
  <c r="I24" i="1"/>
  <c r="F60" i="1"/>
  <c r="H71" i="1"/>
  <c r="I38" i="1" s="1"/>
  <c r="D34" i="1"/>
  <c r="D76" i="1"/>
  <c r="F48" i="1"/>
  <c r="C103" i="1"/>
  <c r="E105" i="1"/>
  <c r="G105" i="1"/>
  <c r="D96" i="1"/>
  <c r="B188" i="1"/>
  <c r="D188" i="1"/>
  <c r="E188" i="1" s="1"/>
  <c r="B219" i="1"/>
  <c r="C219" i="1" s="1"/>
  <c r="C188" i="1" l="1"/>
  <c r="H10" i="5"/>
  <c r="B18" i="1"/>
  <c r="C42" i="1"/>
  <c r="C46" i="1"/>
  <c r="C51" i="1"/>
  <c r="C56" i="1"/>
  <c r="C60" i="1"/>
  <c r="C64" i="1"/>
  <c r="C68" i="1"/>
  <c r="C38" i="1"/>
  <c r="C39" i="1"/>
  <c r="C43" i="1"/>
  <c r="C47" i="1"/>
  <c r="C52" i="1"/>
  <c r="C57" i="1"/>
  <c r="C61" i="1"/>
  <c r="C65" i="1"/>
  <c r="C69" i="1"/>
  <c r="C40" i="1"/>
  <c r="C44" i="1"/>
  <c r="C49" i="1"/>
  <c r="C53" i="1"/>
  <c r="C58" i="1"/>
  <c r="C62" i="1"/>
  <c r="C66" i="1"/>
  <c r="C70" i="1"/>
  <c r="C41" i="1"/>
  <c r="C45" i="1"/>
  <c r="C50" i="1"/>
  <c r="C59" i="1"/>
  <c r="C63" i="1"/>
  <c r="C67" i="1"/>
  <c r="C71" i="1"/>
  <c r="C55" i="1"/>
  <c r="C48" i="1"/>
  <c r="E4" i="4"/>
  <c r="E104" i="4"/>
  <c r="C41" i="4"/>
  <c r="E4" i="3"/>
  <c r="I70" i="1"/>
  <c r="C41" i="2"/>
  <c r="C73" i="2"/>
  <c r="B3" i="2"/>
  <c r="C73" i="5"/>
  <c r="B3" i="5"/>
  <c r="C3" i="5" s="1"/>
  <c r="C104" i="4"/>
  <c r="B4" i="4"/>
  <c r="C4" i="4" s="1"/>
  <c r="C104" i="3"/>
  <c r="B4" i="3"/>
  <c r="C4" i="3" s="1"/>
  <c r="C73" i="4"/>
  <c r="B3" i="4"/>
  <c r="C41" i="5"/>
  <c r="C104" i="2"/>
  <c r="B4" i="2"/>
  <c r="C4" i="2" s="1"/>
  <c r="E24" i="1"/>
  <c r="I66" i="1"/>
  <c r="C73" i="3"/>
  <c r="B3" i="3"/>
  <c r="C104" i="5"/>
  <c r="B4" i="5"/>
  <c r="C4" i="5" s="1"/>
  <c r="B42" i="3"/>
  <c r="C41" i="3"/>
  <c r="B42" i="4"/>
  <c r="B42" i="2"/>
  <c r="B10" i="4"/>
  <c r="D3" i="2"/>
  <c r="D9" i="2" s="1"/>
  <c r="D9" i="4"/>
  <c r="E3" i="4"/>
  <c r="D112" i="1"/>
  <c r="D42" i="2"/>
  <c r="F76" i="1"/>
  <c r="D3" i="3"/>
  <c r="E73" i="3"/>
  <c r="H120" i="1"/>
  <c r="H20" i="1"/>
  <c r="I18" i="1"/>
  <c r="E26" i="1"/>
  <c r="F27" i="1"/>
  <c r="G26" i="1"/>
  <c r="B25" i="1"/>
  <c r="C24" i="1"/>
  <c r="G60" i="1"/>
  <c r="D71" i="1"/>
  <c r="E66" i="1" s="1"/>
  <c r="F71" i="1"/>
  <c r="G48" i="1" s="1"/>
  <c r="C154" i="1"/>
  <c r="G18" i="1"/>
  <c r="F20" i="1"/>
  <c r="F120" i="1"/>
  <c r="D42" i="5"/>
  <c r="I71" i="1"/>
  <c r="I69" i="1"/>
  <c r="I68" i="1"/>
  <c r="I67" i="1"/>
  <c r="I65" i="1"/>
  <c r="I64" i="1"/>
  <c r="I45" i="1"/>
  <c r="I44" i="1"/>
  <c r="I43" i="1"/>
  <c r="I42" i="1"/>
  <c r="I41" i="1"/>
  <c r="I40" i="1"/>
  <c r="I39" i="1"/>
  <c r="I62" i="1"/>
  <c r="I60" i="1"/>
  <c r="I58" i="1"/>
  <c r="I56" i="1"/>
  <c r="I53" i="1"/>
  <c r="I46" i="1"/>
  <c r="I61" i="1"/>
  <c r="I55" i="1"/>
  <c r="I47" i="1"/>
  <c r="I51" i="1"/>
  <c r="I50" i="1"/>
  <c r="I63" i="1"/>
  <c r="I59" i="1"/>
  <c r="I57" i="1"/>
  <c r="I52" i="1"/>
  <c r="I49" i="1"/>
  <c r="E18" i="1"/>
  <c r="D42" i="3"/>
  <c r="E41" i="3"/>
  <c r="D10" i="2"/>
  <c r="E4" i="2"/>
  <c r="I48" i="1"/>
  <c r="D42" i="4"/>
  <c r="H27" i="1"/>
  <c r="I26" i="1"/>
  <c r="B26" i="1"/>
  <c r="C15" i="1"/>
  <c r="B20" i="1" l="1"/>
  <c r="B120" i="1"/>
  <c r="C18" i="1"/>
  <c r="B10" i="3"/>
  <c r="B10" i="2"/>
  <c r="B9" i="4"/>
  <c r="C3" i="4"/>
  <c r="C3" i="3"/>
  <c r="B9" i="3"/>
  <c r="B9" i="2"/>
  <c r="C3" i="2"/>
  <c r="E3" i="2"/>
  <c r="B27" i="1"/>
  <c r="C26" i="1"/>
  <c r="E64" i="1"/>
  <c r="E51" i="1"/>
  <c r="E50" i="1"/>
  <c r="E49" i="1"/>
  <c r="E47" i="1"/>
  <c r="E63" i="1"/>
  <c r="E62" i="1"/>
  <c r="E59" i="1"/>
  <c r="E58" i="1"/>
  <c r="E57" i="1"/>
  <c r="E56" i="1"/>
  <c r="E53" i="1"/>
  <c r="E38" i="1"/>
  <c r="E44" i="1"/>
  <c r="E42" i="1"/>
  <c r="E40" i="1"/>
  <c r="E45" i="1"/>
  <c r="E41" i="1"/>
  <c r="E39" i="1"/>
  <c r="E65" i="1"/>
  <c r="E60" i="1"/>
  <c r="E48" i="1"/>
  <c r="E69" i="1"/>
  <c r="E67" i="1"/>
  <c r="E55" i="1"/>
  <c r="E52" i="1"/>
  <c r="E43" i="1"/>
  <c r="E71" i="1"/>
  <c r="E68" i="1"/>
  <c r="E46" i="1"/>
  <c r="E70" i="1"/>
  <c r="D9" i="3"/>
  <c r="E3" i="3"/>
  <c r="F79" i="1"/>
  <c r="G20" i="1"/>
  <c r="F22" i="1"/>
  <c r="E20" i="1"/>
  <c r="G71" i="1"/>
  <c r="G70" i="1"/>
  <c r="G63" i="1"/>
  <c r="G62" i="1"/>
  <c r="G61" i="1"/>
  <c r="G59" i="1"/>
  <c r="G58" i="1"/>
  <c r="G57" i="1"/>
  <c r="G56" i="1"/>
  <c r="G53" i="1"/>
  <c r="G46" i="1"/>
  <c r="G69" i="1"/>
  <c r="G68" i="1"/>
  <c r="G67" i="1"/>
  <c r="G65" i="1"/>
  <c r="G51" i="1"/>
  <c r="G49" i="1"/>
  <c r="G38" i="1"/>
  <c r="G50" i="1"/>
  <c r="G47" i="1"/>
  <c r="G44" i="1"/>
  <c r="G40" i="1"/>
  <c r="G45" i="1"/>
  <c r="G43" i="1"/>
  <c r="G41" i="1"/>
  <c r="G39" i="1"/>
  <c r="G66" i="1"/>
  <c r="G42" i="1"/>
  <c r="G52" i="1"/>
  <c r="G64" i="1"/>
  <c r="G55" i="1"/>
  <c r="H22" i="1"/>
  <c r="H79" i="1"/>
  <c r="I20" i="1"/>
  <c r="B22" i="1" l="1"/>
  <c r="C20" i="1"/>
  <c r="B79" i="1"/>
  <c r="H29" i="1"/>
  <c r="H28" i="1"/>
  <c r="I22" i="1"/>
  <c r="G79" i="1"/>
  <c r="E79" i="1"/>
  <c r="F86" i="1"/>
  <c r="H86" i="1"/>
  <c r="I79" i="1"/>
  <c r="F29" i="1"/>
  <c r="G22" i="1"/>
  <c r="E22" i="1"/>
  <c r="F28" i="1"/>
  <c r="C79" i="1" l="1"/>
  <c r="B28" i="1"/>
  <c r="C22" i="1"/>
  <c r="B29" i="1"/>
  <c r="I86" i="1"/>
  <c r="H96" i="1"/>
  <c r="F34" i="1"/>
  <c r="G28" i="1"/>
  <c r="E28" i="1"/>
  <c r="G86" i="1"/>
  <c r="F96" i="1"/>
  <c r="E86" i="1"/>
  <c r="H34" i="1"/>
  <c r="I28" i="1"/>
  <c r="C28" i="1" l="1"/>
  <c r="B34" i="1"/>
  <c r="C86" i="1"/>
  <c r="G96" i="1"/>
  <c r="F112" i="1"/>
  <c r="E96" i="1"/>
  <c r="H112" i="1"/>
  <c r="I96" i="1"/>
  <c r="B112" i="1" l="1"/>
  <c r="C96" i="1"/>
  <c r="I112" i="1"/>
  <c r="H116" i="1"/>
  <c r="G112" i="1"/>
  <c r="E112" i="1"/>
  <c r="C112" i="1" l="1"/>
  <c r="B116" i="1"/>
  <c r="I116" i="1"/>
  <c r="F113" i="1"/>
  <c r="C116" i="1" l="1"/>
  <c r="B121" i="1"/>
  <c r="G113" i="1"/>
  <c r="F116" i="1"/>
  <c r="G116" i="1" l="1"/>
  <c r="D113" i="1"/>
  <c r="E116" i="1"/>
  <c r="E113" i="1" l="1"/>
  <c r="C113" i="1"/>
</calcChain>
</file>

<file path=xl/sharedStrings.xml><?xml version="1.0" encoding="utf-8"?>
<sst xmlns="http://schemas.openxmlformats.org/spreadsheetml/2006/main" count="672" uniqueCount="157">
  <si>
    <t>STRABAG SE</t>
  </si>
  <si>
    <t>% 2013-2014</t>
  </si>
  <si>
    <t>% 2012-2013</t>
  </si>
  <si>
    <t>% 2011-2012</t>
  </si>
  <si>
    <t>% 2010-2011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</si>
  <si>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</si>
  <si>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</si>
  <si>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</si>
  <si>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</si>
  <si>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</si>
  <si>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</si>
  <si>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</si>
  <si>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</si>
  <si>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</si>
  <si>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</si>
  <si>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</si>
  <si>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</si>
  <si>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>Ebitda</t>
  </si>
  <si>
    <t xml:space="preserve">Depreciation and amortisation expense </t>
  </si>
  <si>
    <t>Ebit</t>
  </si>
  <si>
    <t>Net interest income</t>
  </si>
  <si>
    <t>Financial result</t>
  </si>
  <si>
    <t>Earnings before tax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</si>
  <si>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</si>
  <si>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</si>
  <si>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</si>
  <si>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</si>
  <si>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</si>
  <si>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</si>
  <si>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</si>
  <si>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</si>
  <si>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</si>
  <si>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</si>
  <si>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</si>
  <si>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</si>
  <si>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2013: % of balance sheet total</t>
  </si>
  <si>
    <t>2012: % of balance sheet total</t>
  </si>
  <si>
    <t>2011: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</si>
  <si>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</si>
  <si>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</si>
  <si>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</si>
  <si>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</si>
  <si>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</si>
  <si>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</si>
  <si>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</si>
  <si>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</si>
  <si>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</si>
  <si>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</si>
  <si>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</si>
  <si>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</si>
  <si>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</si>
  <si>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Assets held-for-sale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</si>
  <si>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</si>
  <si>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</si>
  <si>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</si>
  <si>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</si>
  <si>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</si>
  <si>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</si>
  <si>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</si>
  <si>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</si>
  <si>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</si>
  <si>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</si>
  <si>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</si>
  <si>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</si>
  <si>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</si>
  <si>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</si>
  <si>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</si>
  <si>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</si>
  <si>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</si>
  <si>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-20,7%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</si>
  <si>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</si>
  <si>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</si>
  <si>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</si>
  <si>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</si>
  <si>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</si>
  <si>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</si>
  <si>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</si>
  <si>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</si>
  <si>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</si>
  <si>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</si>
  <si>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</si>
  <si>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</si>
  <si>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</si>
  <si>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</si>
  <si>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</si>
  <si>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</si>
  <si>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</si>
  <si>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</si>
  <si>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</si>
  <si>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</si>
  <si>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 xml:space="preserve">Gains/losses on disposal of non-current assets </t>
  </si>
  <si>
    <t xml:space="preserve">Disposals of non-current assets (carrying value)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</si>
  <si>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</si>
  <si>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</si>
  <si>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</si>
  <si>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</si>
  <si>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</si>
  <si>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</si>
  <si>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</si>
  <si>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</si>
  <si>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</si>
  <si>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</si>
  <si>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</si>
  <si>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</si>
  <si>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</si>
  <si>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</si>
  <si>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</si>
  <si>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</si>
  <si>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</si>
  <si>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</si>
  <si>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</si>
  <si>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</si>
  <si>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</si>
  <si>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</si>
  <si>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</si>
  <si>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</si>
  <si>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</si>
  <si>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</si>
  <si>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RANC</t>
  </si>
  <si>
    <t>Slovakia</t>
  </si>
  <si>
    <t>Romania</t>
  </si>
  <si>
    <t>Croatia</t>
  </si>
  <si>
    <t>Slovenia</t>
  </si>
  <si>
    <t>Serbia</t>
  </si>
  <si>
    <t>Bosnia and Herzegovina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</si>
  <si>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</si>
  <si>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</si>
  <si>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</si>
  <si>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</si>
  <si>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</si>
  <si>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</si>
  <si>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</si>
  <si>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</si>
  <si>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</si>
  <si>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</si>
  <si>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</si>
  <si>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</si>
  <si>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</si>
  <si>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</si>
  <si>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</si>
  <si>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</si>
  <si>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</si>
  <si>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</si>
  <si>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</si>
  <si>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</si>
  <si>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</si>
  <si>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Profit before tax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</si>
  <si>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</si>
  <si>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</si>
  <si>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</si>
  <si>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</si>
  <si>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</si>
  <si>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</si>
  <si>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</si>
  <si>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</si>
  <si>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* In order to reconcile the segment EBIT and PBT to the group EBIT and PBT acc. to IFRS add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</si>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</sst>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0.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6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9" fontId="3" fillId="4" borderId="2" xfId="1" applyFont="1" applyFill="1" applyBorder="1"/>
    <xf numFmtId="4" fontId="3" fillId="4" borderId="1" xfId="0" applyNumberFormat="1" applyFont="1" applyFill="1" applyBorder="1" applyAlignment="1">
      <alignment horizontal="right" wrapText="1"/>
    </xf>
    <xf numFmtId="9" fontId="3" fillId="4" borderId="1" xfId="1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9" fontId="3" fillId="4" borderId="3" xfId="1" applyNumberFormat="1" applyFont="1" applyFill="1" applyBorder="1" applyAlignment="1">
      <alignment horizontal="right" wrapText="1"/>
    </xf>
    <xf numFmtId="9" fontId="3" fillId="3" borderId="1" xfId="1" applyFont="1" applyFill="1" applyBorder="1" applyAlignment="1">
      <alignment wrapText="1"/>
    </xf>
    <xf numFmtId="4" fontId="3" fillId="5" borderId="1" xfId="0" applyNumberFormat="1" applyFont="1" applyFill="1" applyBorder="1" applyAlignment="1">
      <alignment wrapText="1"/>
    </xf>
    <xf numFmtId="4" fontId="3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9" fontId="4" fillId="4" borderId="2" xfId="1" applyFont="1" applyFill="1" applyBorder="1"/>
    <xf numFmtId="4" fontId="4" fillId="5" borderId="1" xfId="0" applyNumberFormat="1" applyFont="1" applyFill="1" applyBorder="1" applyAlignment="1">
      <alignment wrapText="1"/>
    </xf>
    <xf numFmtId="9" fontId="4" fillId="4" borderId="1" xfId="1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wrapText="1"/>
    </xf>
    <xf numFmtId="9" fontId="4" fillId="4" borderId="3" xfId="1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9" fontId="4" fillId="3" borderId="1" xfId="1" applyFont="1" applyFill="1" applyBorder="1" applyAlignment="1">
      <alignment wrapText="1"/>
    </xf>
    <xf numFmtId="4" fontId="3" fillId="5" borderId="1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4" fontId="4" fillId="5" borderId="1" xfId="0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164" fontId="4" fillId="4" borderId="1" xfId="1" applyNumberFormat="1" applyFont="1" applyFill="1" applyBorder="1" applyAlignment="1">
      <alignment wrapText="1"/>
    </xf>
    <xf numFmtId="164" fontId="4" fillId="4" borderId="1" xfId="1" applyNumberFormat="1" applyFont="1" applyFill="1" applyBorder="1" applyAlignment="1">
      <alignment horizontal="right" wrapText="1"/>
    </xf>
    <xf numFmtId="164" fontId="4" fillId="3" borderId="1" xfId="1" applyNumberFormat="1" applyFont="1" applyFill="1" applyBorder="1" applyAlignment="1">
      <alignment wrapText="1"/>
    </xf>
    <xf numFmtId="164" fontId="4" fillId="4" borderId="3" xfId="1" applyNumberFormat="1" applyFont="1" applyFill="1" applyBorder="1" applyAlignment="1">
      <alignment horizontal="right" wrapText="1"/>
    </xf>
    <xf numFmtId="2" fontId="3" fillId="4" borderId="1" xfId="0" applyNumberFormat="1" applyFont="1" applyFill="1" applyBorder="1" applyAlignment="1">
      <alignment horizontal="right" wrapText="1"/>
    </xf>
    <xf numFmtId="9" fontId="3" fillId="4" borderId="4" xfId="1" applyFont="1" applyFill="1" applyBorder="1" applyAlignment="1">
      <alignment horizontal="right" wrapText="1"/>
    </xf>
    <xf numFmtId="3" fontId="4" fillId="5" borderId="4" xfId="0" applyNumberFormat="1" applyFont="1" applyFill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9" fontId="4" fillId="4" borderId="3" xfId="1" applyFont="1" applyFill="1" applyBorder="1" applyAlignment="1">
      <alignment horizontal="right" wrapText="1"/>
    </xf>
    <xf numFmtId="4" fontId="4" fillId="5" borderId="4" xfId="0" quotePrefix="1" applyNumberFormat="1" applyFont="1" applyFill="1" applyBorder="1" applyAlignment="1">
      <alignment horizontal="right" wrapText="1"/>
    </xf>
    <xf numFmtId="4" fontId="4" fillId="4" borderId="1" xfId="0" quotePrefix="1" applyNumberFormat="1" applyFont="1" applyFill="1" applyBorder="1" applyAlignment="1">
      <alignment horizontal="right" wrapText="1"/>
    </xf>
    <xf numFmtId="9" fontId="4" fillId="4" borderId="1" xfId="1" quotePrefix="1" applyNumberFormat="1" applyFont="1" applyFill="1" applyBorder="1" applyAlignment="1">
      <alignment horizontal="right" wrapText="1"/>
    </xf>
    <xf numFmtId="9" fontId="4" fillId="4" borderId="1" xfId="1" applyFont="1" applyFill="1" applyBorder="1" applyAlignment="1">
      <alignment horizontal="right" wrapText="1"/>
    </xf>
    <xf numFmtId="164" fontId="4" fillId="5" borderId="1" xfId="1" applyNumberFormat="1" applyFont="1" applyFill="1" applyBorder="1" applyAlignment="1">
      <alignment horizontal="right" wrapText="1"/>
    </xf>
    <xf numFmtId="164" fontId="4" fillId="5" borderId="4" xfId="1" applyNumberFormat="1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0" fontId="4" fillId="4" borderId="5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" fontId="3" fillId="4" borderId="6" xfId="0" applyNumberFormat="1" applyFont="1" applyFill="1" applyBorder="1" applyAlignment="1">
      <alignment horizontal="right" wrapText="1"/>
    </xf>
    <xf numFmtId="9" fontId="3" fillId="4" borderId="8" xfId="1" applyFont="1" applyFill="1" applyBorder="1" applyAlignment="1">
      <alignment horizontal="right" wrapText="1"/>
    </xf>
    <xf numFmtId="4" fontId="3" fillId="5" borderId="6" xfId="0" applyNumberFormat="1" applyFont="1" applyFill="1" applyBorder="1" applyAlignment="1">
      <alignment horizontal="right" wrapText="1"/>
    </xf>
    <xf numFmtId="9" fontId="4" fillId="4" borderId="8" xfId="1" applyFont="1" applyFill="1" applyBorder="1" applyAlignment="1">
      <alignment horizontal="right" wrapText="1"/>
    </xf>
    <xf numFmtId="4" fontId="4" fillId="5" borderId="9" xfId="0" applyNumberFormat="1" applyFont="1" applyFill="1" applyBorder="1" applyAlignment="1">
      <alignment horizontal="right" wrapText="1"/>
    </xf>
    <xf numFmtId="4" fontId="4" fillId="4" borderId="9" xfId="0" applyNumberFormat="1" applyFont="1" applyFill="1" applyBorder="1" applyAlignment="1">
      <alignment horizontal="right" wrapText="1"/>
    </xf>
    <xf numFmtId="4" fontId="4" fillId="4" borderId="9" xfId="0" quotePrefix="1" applyNumberFormat="1" applyFont="1" applyFill="1" applyBorder="1" applyAlignment="1">
      <alignment horizontal="right" wrapText="1"/>
    </xf>
    <xf numFmtId="4" fontId="4" fillId="4" borderId="10" xfId="0" quotePrefix="1" applyNumberFormat="1" applyFont="1" applyFill="1" applyBorder="1" applyAlignment="1">
      <alignment horizontal="right" wrapText="1"/>
    </xf>
    <xf numFmtId="9" fontId="4" fillId="4" borderId="8" xfId="1" quotePrefix="1" applyFont="1" applyFill="1" applyBorder="1" applyAlignment="1">
      <alignment horizontal="right" wrapText="1"/>
    </xf>
    <xf numFmtId="9" fontId="3" fillId="4" borderId="8" xfId="1" applyNumberFormat="1" applyFont="1" applyFill="1" applyBorder="1" applyAlignment="1">
      <alignment horizontal="right" wrapText="1"/>
    </xf>
    <xf numFmtId="4" fontId="3" fillId="5" borderId="9" xfId="0" applyNumberFormat="1" applyFont="1" applyFill="1" applyBorder="1" applyAlignment="1">
      <alignment horizontal="right" wrapText="1"/>
    </xf>
    <xf numFmtId="4" fontId="3" fillId="4" borderId="9" xfId="0" applyNumberFormat="1" applyFont="1" applyFill="1" applyBorder="1" applyAlignment="1">
      <alignment horizontal="right" wrapText="1"/>
    </xf>
    <xf numFmtId="9" fontId="3" fillId="4" borderId="11" xfId="1" applyFont="1" applyFill="1" applyBorder="1" applyAlignment="1">
      <alignment horizontal="right" wrapText="1"/>
    </xf>
    <xf numFmtId="9" fontId="4" fillId="4" borderId="4" xfId="1" applyFont="1" applyFill="1" applyBorder="1" applyAlignment="1">
      <alignment horizontal="right" wrapText="1"/>
    </xf>
    <xf numFmtId="0" fontId="4" fillId="4" borderId="5" xfId="0" applyFont="1" applyFill="1" applyBorder="1" applyAlignment="1">
      <alignment horizontal="right" wrapText="1"/>
    </xf>
    <xf numFmtId="0" fontId="4" fillId="4" borderId="12" xfId="0" applyFont="1" applyFill="1" applyBorder="1" applyAlignment="1">
      <alignment horizontal="right" wrapText="1"/>
    </xf>
    <xf numFmtId="9" fontId="4" fillId="4" borderId="13" xfId="1" applyFont="1" applyFill="1" applyBorder="1" applyAlignment="1">
      <alignment horizontal="right" wrapText="1"/>
    </xf>
    <xf numFmtId="4" fontId="4" fillId="5" borderId="4" xfId="0" applyNumberFormat="1" applyFont="1" applyFill="1" applyBorder="1" applyAlignment="1">
      <alignment horizontal="right" wrapText="1"/>
    </xf>
    <xf numFmtId="4" fontId="4" fillId="4" borderId="4" xfId="0" applyNumberFormat="1" applyFont="1" applyFill="1" applyBorder="1" applyAlignment="1">
      <alignment horizontal="right" wrapText="1"/>
    </xf>
    <xf numFmtId="9" fontId="4" fillId="4" borderId="1" xfId="1" applyFont="1" applyFill="1" applyBorder="1" applyAlignment="1">
      <alignment wrapText="1"/>
    </xf>
    <xf numFmtId="164" fontId="4" fillId="4" borderId="4" xfId="1" applyNumberFormat="1" applyFont="1" applyFill="1" applyBorder="1" applyAlignment="1">
      <alignment horizontal="right" wrapText="1"/>
    </xf>
    <xf numFmtId="164" fontId="4" fillId="5" borderId="1" xfId="1" quotePrefix="1" applyNumberFormat="1" applyFont="1" applyFill="1" applyBorder="1" applyAlignment="1">
      <alignment horizontal="right" wrapText="1"/>
    </xf>
    <xf numFmtId="164" fontId="4" fillId="5" borderId="4" xfId="1" quotePrefix="1" applyNumberFormat="1" applyFont="1" applyFill="1" applyBorder="1" applyAlignment="1">
      <alignment horizontal="right" wrapText="1"/>
    </xf>
    <xf numFmtId="164" fontId="4" fillId="4" borderId="4" xfId="1" quotePrefix="1" applyNumberFormat="1" applyFont="1" applyFill="1" applyBorder="1" applyAlignment="1">
      <alignment horizontal="right" wrapText="1"/>
    </xf>
    <xf numFmtId="164" fontId="4" fillId="4" borderId="1" xfId="1" quotePrefix="1" applyNumberFormat="1" applyFont="1" applyFill="1" applyBorder="1" applyAlignment="1">
      <alignment horizontal="right" wrapText="1"/>
    </xf>
    <xf numFmtId="4" fontId="4" fillId="4" borderId="4" xfId="0" quotePrefix="1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4" fontId="4" fillId="0" borderId="4" xfId="0" quotePrefix="1" applyNumberFormat="1" applyFont="1" applyFill="1" applyBorder="1" applyAlignment="1">
      <alignment horizontal="right" wrapText="1"/>
    </xf>
    <xf numFmtId="4" fontId="3" fillId="4" borderId="4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4" fontId="4" fillId="0" borderId="4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wrapText="1"/>
    </xf>
    <xf numFmtId="9" fontId="4" fillId="0" borderId="1" xfId="1" applyNumberFormat="1" applyFont="1" applyFill="1" applyBorder="1" applyAlignment="1">
      <alignment horizontal="right" wrapText="1"/>
    </xf>
    <xf numFmtId="9" fontId="3" fillId="0" borderId="1" xfId="1" applyNumberFormat="1" applyFont="1" applyFill="1" applyBorder="1" applyAlignment="1">
      <alignment horizontal="right" wrapText="1"/>
    </xf>
    <xf numFmtId="4" fontId="4" fillId="0" borderId="1" xfId="0" quotePrefix="1" applyNumberFormat="1" applyFont="1" applyFill="1" applyBorder="1" applyAlignment="1">
      <alignment horizontal="right" wrapText="1"/>
    </xf>
    <xf numFmtId="4" fontId="3" fillId="4" borderId="4" xfId="0" applyNumberFormat="1" applyFont="1" applyFill="1" applyBorder="1" applyAlignment="1">
      <alignment horizontal="right" wrapText="1"/>
    </xf>
    <xf numFmtId="2" fontId="4" fillId="5" borderId="4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2" fontId="4" fillId="4" borderId="4" xfId="0" applyNumberFormat="1" applyFont="1" applyFill="1" applyBorder="1" applyAlignment="1">
      <alignment horizontal="right" wrapText="1"/>
    </xf>
    <xf numFmtId="2" fontId="4" fillId="4" borderId="1" xfId="0" applyNumberFormat="1" applyFont="1" applyFill="1" applyBorder="1" applyAlignment="1">
      <alignment horizontal="right" wrapText="1"/>
    </xf>
    <xf numFmtId="164" fontId="3" fillId="4" borderId="4" xfId="1" applyNumberFormat="1" applyFont="1" applyFill="1" applyBorder="1" applyAlignment="1">
      <alignment horizontal="right" wrapText="1"/>
    </xf>
    <xf numFmtId="164" fontId="3" fillId="4" borderId="1" xfId="1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3" fontId="4" fillId="4" borderId="2" xfId="0" applyNumberFormat="1" applyFont="1" applyFill="1" applyBorder="1"/>
    <xf numFmtId="1" fontId="4" fillId="4" borderId="2" xfId="0" applyNumberFormat="1" applyFont="1" applyFill="1" applyBorder="1"/>
    <xf numFmtId="3" fontId="4" fillId="4" borderId="14" xfId="0" applyNumberFormat="1" applyFont="1" applyFill="1" applyBorder="1"/>
    <xf numFmtId="3" fontId="4" fillId="0" borderId="1" xfId="0" applyNumberFormat="1" applyFont="1" applyBorder="1"/>
    <xf numFmtId="3" fontId="4" fillId="4" borderId="4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 wrapText="1"/>
    </xf>
    <xf numFmtId="9" fontId="4" fillId="4" borderId="15" xfId="1" applyNumberFormat="1" applyFont="1" applyFill="1" applyBorder="1" applyAlignment="1">
      <alignment horizontal="right" wrapText="1"/>
    </xf>
    <xf numFmtId="9" fontId="4" fillId="4" borderId="16" xfId="1" applyNumberFormat="1" applyFont="1" applyFill="1" applyBorder="1" applyAlignment="1">
      <alignment horizontal="right" wrapText="1"/>
    </xf>
    <xf numFmtId="3" fontId="4" fillId="0" borderId="15" xfId="0" applyNumberFormat="1" applyFont="1" applyBorder="1"/>
    <xf numFmtId="3" fontId="4" fillId="4" borderId="1" xfId="0" applyNumberFormat="1" applyFont="1" applyFill="1" applyBorder="1"/>
    <xf numFmtId="1" fontId="4" fillId="4" borderId="1" xfId="0" applyNumberFormat="1" applyFont="1" applyFill="1" applyBorder="1"/>
    <xf numFmtId="3" fontId="4" fillId="4" borderId="4" xfId="0" applyNumberFormat="1" applyFont="1" applyFill="1" applyBorder="1"/>
    <xf numFmtId="1" fontId="4" fillId="4" borderId="4" xfId="0" applyNumberFormat="1" applyFont="1" applyFill="1" applyBorder="1"/>
    <xf numFmtId="3" fontId="3" fillId="4" borderId="4" xfId="0" applyNumberFormat="1" applyFont="1" applyFill="1" applyBorder="1" applyAlignment="1">
      <alignment horizontal="right" wrapText="1"/>
    </xf>
    <xf numFmtId="3" fontId="3" fillId="4" borderId="1" xfId="0" applyNumberFormat="1" applyFont="1" applyFill="1" applyBorder="1" applyAlignment="1">
      <alignment horizontal="right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3" fillId="0" borderId="1" xfId="0" applyNumberFormat="1" applyFont="1" applyBorder="1"/>
    <xf numFmtId="3" fontId="4" fillId="5" borderId="18" xfId="0" applyNumberFormat="1" applyFont="1" applyFill="1" applyBorder="1"/>
    <xf numFmtId="3" fontId="4" fillId="0" borderId="18" xfId="0" applyNumberFormat="1" applyFont="1" applyBorder="1"/>
    <xf numFmtId="3" fontId="4" fillId="4" borderId="9" xfId="0" applyNumberFormat="1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4" fontId="4" fillId="4" borderId="2" xfId="0" applyNumberFormat="1" applyFont="1" applyFill="1" applyBorder="1"/>
    <xf numFmtId="4" fontId="4" fillId="4" borderId="1" xfId="0" applyNumberFormat="1" applyFont="1" applyFill="1" applyBorder="1"/>
    <xf numFmtId="4" fontId="4" fillId="4" borderId="4" xfId="0" applyNumberFormat="1" applyFont="1" applyFill="1" applyBorder="1"/>
    <xf numFmtId="0" fontId="3" fillId="4" borderId="1" xfId="0" applyFont="1" applyFill="1" applyBorder="1"/>
    <xf numFmtId="4" fontId="3" fillId="4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right"/>
    </xf>
    <xf numFmtId="0" fontId="3" fillId="7" borderId="1" xfId="0" applyFont="1" applyFill="1" applyBorder="1"/>
    <xf numFmtId="4" fontId="3" fillId="7" borderId="1" xfId="0" applyNumberFormat="1" applyFont="1" applyFill="1" applyBorder="1" applyAlignment="1">
      <alignment horizontal="right"/>
    </xf>
    <xf numFmtId="9" fontId="3" fillId="7" borderId="1" xfId="1" applyNumberFormat="1" applyFont="1" applyFill="1" applyBorder="1" applyAlignment="1">
      <alignment horizontal="right" wrapText="1"/>
    </xf>
    <xf numFmtId="9" fontId="3" fillId="7" borderId="1" xfId="1" applyNumberFormat="1" applyFont="1" applyFill="1" applyBorder="1" applyAlignment="1">
      <alignment horizontal="right"/>
    </xf>
    <xf numFmtId="0" fontId="3" fillId="6" borderId="1" xfId="0" applyFont="1" applyFill="1" applyBorder="1"/>
    <xf numFmtId="0" fontId="4" fillId="7" borderId="1" xfId="0" applyFont="1" applyFill="1" applyBorder="1"/>
    <xf numFmtId="164" fontId="4" fillId="7" borderId="1" xfId="1" applyNumberFormat="1" applyFont="1" applyFill="1" applyBorder="1" applyAlignment="1">
      <alignment horizontal="right"/>
    </xf>
    <xf numFmtId="9" fontId="4" fillId="7" borderId="1" xfId="1" applyNumberFormat="1" applyFont="1" applyFill="1" applyBorder="1" applyAlignment="1">
      <alignment horizontal="right"/>
    </xf>
    <xf numFmtId="4" fontId="4" fillId="6" borderId="1" xfId="0" applyNumberFormat="1" applyFont="1" applyFill="1" applyBorder="1"/>
    <xf numFmtId="0" fontId="4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right" wrapText="1"/>
    </xf>
    <xf numFmtId="0" fontId="4" fillId="7" borderId="1" xfId="0" applyFont="1" applyFill="1" applyBorder="1" applyAlignment="1">
      <alignment wrapText="1"/>
    </xf>
    <xf numFmtId="3" fontId="4" fillId="7" borderId="2" xfId="0" applyNumberFormat="1" applyFont="1" applyFill="1" applyBorder="1"/>
    <xf numFmtId="9" fontId="4" fillId="7" borderId="1" xfId="1" applyNumberFormat="1" applyFont="1" applyFill="1" applyBorder="1" applyAlignment="1">
      <alignment horizontal="right" wrapText="1"/>
    </xf>
    <xf numFmtId="1" fontId="4" fillId="7" borderId="2" xfId="0" applyNumberFormat="1" applyFont="1" applyFill="1" applyBorder="1"/>
    <xf numFmtId="3" fontId="4" fillId="7" borderId="14" xfId="0" applyNumberFormat="1" applyFont="1" applyFill="1" applyBorder="1"/>
    <xf numFmtId="3" fontId="4" fillId="0" borderId="14" xfId="0" applyNumberFormat="1" applyFont="1" applyBorder="1"/>
    <xf numFmtId="3" fontId="4" fillId="7" borderId="4" xfId="0" applyNumberFormat="1" applyFont="1" applyFill="1" applyBorder="1" applyAlignment="1">
      <alignment horizontal="right" wrapText="1"/>
    </xf>
    <xf numFmtId="1" fontId="4" fillId="7" borderId="4" xfId="0" applyNumberFormat="1" applyFont="1" applyFill="1" applyBorder="1" applyAlignment="1">
      <alignment horizontal="right" wrapText="1"/>
    </xf>
    <xf numFmtId="0" fontId="4" fillId="7" borderId="1" xfId="0" applyFont="1" applyFill="1" applyBorder="1" applyAlignment="1">
      <alignment horizontal="right" wrapText="1"/>
    </xf>
    <xf numFmtId="9" fontId="4" fillId="7" borderId="15" xfId="1" applyNumberFormat="1" applyFont="1" applyFill="1" applyBorder="1" applyAlignment="1">
      <alignment horizontal="right" wrapText="1"/>
    </xf>
    <xf numFmtId="3" fontId="4" fillId="7" borderId="1" xfId="0" applyNumberFormat="1" applyFont="1" applyFill="1" applyBorder="1"/>
    <xf numFmtId="1" fontId="4" fillId="7" borderId="1" xfId="0" applyNumberFormat="1" applyFont="1" applyFill="1" applyBorder="1"/>
    <xf numFmtId="3" fontId="4" fillId="7" borderId="4" xfId="0" applyNumberFormat="1" applyFont="1" applyFill="1" applyBorder="1"/>
    <xf numFmtId="1" fontId="4" fillId="7" borderId="4" xfId="0" applyNumberFormat="1" applyFont="1" applyFill="1" applyBorder="1"/>
    <xf numFmtId="3" fontId="4" fillId="7" borderId="1" xfId="0" applyNumberFormat="1" applyFont="1" applyFill="1" applyBorder="1" applyAlignment="1">
      <alignment horizontal="right" wrapText="1"/>
    </xf>
    <xf numFmtId="3" fontId="3" fillId="7" borderId="4" xfId="0" applyNumberFormat="1" applyFont="1" applyFill="1" applyBorder="1" applyAlignment="1">
      <alignment horizontal="right" wrapText="1"/>
    </xf>
    <xf numFmtId="3" fontId="3" fillId="7" borderId="1" xfId="0" applyNumberFormat="1" applyFont="1" applyFill="1" applyBorder="1" applyAlignment="1">
      <alignment horizontal="right" wrapText="1"/>
    </xf>
    <xf numFmtId="0" fontId="7" fillId="7" borderId="1" xfId="0" applyFont="1" applyFill="1" applyBorder="1" applyAlignment="1">
      <alignment wrapText="1"/>
    </xf>
    <xf numFmtId="9" fontId="7" fillId="7" borderId="4" xfId="1" applyFont="1" applyFill="1" applyBorder="1" applyAlignment="1">
      <alignment horizontal="right" wrapText="1"/>
    </xf>
    <xf numFmtId="9" fontId="7" fillId="7" borderId="1" xfId="1" applyFont="1" applyFill="1" applyBorder="1" applyAlignment="1">
      <alignment horizontal="right" wrapText="1"/>
    </xf>
    <xf numFmtId="3" fontId="8" fillId="4" borderId="1" xfId="0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4" fontId="4" fillId="7" borderId="2" xfId="0" applyNumberFormat="1" applyFont="1" applyFill="1" applyBorder="1"/>
    <xf numFmtId="9" fontId="4" fillId="7" borderId="2" xfId="1" applyFont="1" applyFill="1" applyBorder="1"/>
    <xf numFmtId="4" fontId="4" fillId="7" borderId="4" xfId="0" applyNumberFormat="1" applyFont="1" applyFill="1" applyBorder="1" applyAlignment="1">
      <alignment horizontal="right" wrapText="1"/>
    </xf>
    <xf numFmtId="4" fontId="4" fillId="7" borderId="1" xfId="0" applyNumberFormat="1" applyFont="1" applyFill="1" applyBorder="1"/>
    <xf numFmtId="4" fontId="4" fillId="7" borderId="4" xfId="0" applyNumberFormat="1" applyFont="1" applyFill="1" applyBorder="1"/>
    <xf numFmtId="4" fontId="3" fillId="7" borderId="1" xfId="0" applyNumberFormat="1" applyFont="1" applyFill="1" applyBorder="1"/>
    <xf numFmtId="4" fontId="3" fillId="7" borderId="1" xfId="0" applyNumberFormat="1" applyFont="1" applyFill="1" applyBorder="1" applyAlignment="1">
      <alignment wrapText="1"/>
    </xf>
    <xf numFmtId="4" fontId="3" fillId="7" borderId="1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 applyAlignment="1">
      <alignment horizontal="right"/>
    </xf>
    <xf numFmtId="0" fontId="3" fillId="10" borderId="1" xfId="0" applyFont="1" applyFill="1" applyBorder="1"/>
    <xf numFmtId="4" fontId="3" fillId="10" borderId="1" xfId="0" applyNumberFormat="1" applyFont="1" applyFill="1" applyBorder="1" applyAlignment="1">
      <alignment horizontal="right"/>
    </xf>
    <xf numFmtId="9" fontId="3" fillId="10" borderId="1" xfId="1" applyNumberFormat="1" applyFont="1" applyFill="1" applyBorder="1" applyAlignment="1">
      <alignment horizontal="right" wrapText="1"/>
    </xf>
    <xf numFmtId="9" fontId="3" fillId="10" borderId="1" xfId="1" applyNumberFormat="1" applyFont="1" applyFill="1" applyBorder="1" applyAlignment="1">
      <alignment horizontal="right"/>
    </xf>
    <xf numFmtId="0" fontId="3" fillId="8" borderId="1" xfId="0" applyFont="1" applyFill="1" applyBorder="1"/>
    <xf numFmtId="0" fontId="4" fillId="10" borderId="1" xfId="0" applyFont="1" applyFill="1" applyBorder="1"/>
    <xf numFmtId="164" fontId="4" fillId="10" borderId="1" xfId="1" applyNumberFormat="1" applyFont="1" applyFill="1" applyBorder="1" applyAlignment="1">
      <alignment horizontal="right"/>
    </xf>
    <xf numFmtId="9" fontId="4" fillId="10" borderId="1" xfId="1" applyNumberFormat="1" applyFont="1" applyFill="1" applyBorder="1" applyAlignment="1">
      <alignment horizontal="right"/>
    </xf>
    <xf numFmtId="0" fontId="4" fillId="10" borderId="1" xfId="0" applyFont="1" applyFill="1" applyBorder="1" applyAlignment="1">
      <alignment horizontal="right"/>
    </xf>
    <xf numFmtId="0" fontId="3" fillId="10" borderId="1" xfId="0" applyFont="1" applyFill="1" applyBorder="1" applyAlignment="1">
      <alignment horizontal="right" wrapText="1"/>
    </xf>
    <xf numFmtId="0" fontId="4" fillId="10" borderId="1" xfId="0" applyFont="1" applyFill="1" applyBorder="1" applyAlignment="1">
      <alignment wrapText="1"/>
    </xf>
    <xf numFmtId="3" fontId="4" fillId="10" borderId="2" xfId="0" applyNumberFormat="1" applyFont="1" applyFill="1" applyBorder="1"/>
    <xf numFmtId="9" fontId="4" fillId="10" borderId="1" xfId="1" applyNumberFormat="1" applyFont="1" applyFill="1" applyBorder="1" applyAlignment="1">
      <alignment horizontal="right" wrapText="1"/>
    </xf>
    <xf numFmtId="1" fontId="4" fillId="10" borderId="2" xfId="0" applyNumberFormat="1" applyFont="1" applyFill="1" applyBorder="1"/>
    <xf numFmtId="3" fontId="4" fillId="10" borderId="14" xfId="0" applyNumberFormat="1" applyFont="1" applyFill="1" applyBorder="1"/>
    <xf numFmtId="9" fontId="4" fillId="4" borderId="4" xfId="1" applyNumberFormat="1" applyFont="1" applyFill="1" applyBorder="1" applyAlignment="1">
      <alignment horizontal="right" wrapText="1"/>
    </xf>
    <xf numFmtId="3" fontId="4" fillId="10" borderId="4" xfId="0" applyNumberFormat="1" applyFont="1" applyFill="1" applyBorder="1" applyAlignment="1">
      <alignment horizontal="right" wrapText="1"/>
    </xf>
    <xf numFmtId="1" fontId="4" fillId="10" borderId="4" xfId="0" applyNumberFormat="1" applyFont="1" applyFill="1" applyBorder="1" applyAlignment="1">
      <alignment horizontal="right" wrapText="1"/>
    </xf>
    <xf numFmtId="0" fontId="4" fillId="10" borderId="1" xfId="0" applyFont="1" applyFill="1" applyBorder="1" applyAlignment="1">
      <alignment horizontal="right" wrapText="1"/>
    </xf>
    <xf numFmtId="9" fontId="4" fillId="10" borderId="15" xfId="1" applyNumberFormat="1" applyFont="1" applyFill="1" applyBorder="1" applyAlignment="1">
      <alignment horizontal="right" wrapText="1"/>
    </xf>
    <xf numFmtId="9" fontId="4" fillId="4" borderId="19" xfId="1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/>
    <xf numFmtId="1" fontId="4" fillId="10" borderId="1" xfId="0" applyNumberFormat="1" applyFont="1" applyFill="1" applyBorder="1"/>
    <xf numFmtId="3" fontId="4" fillId="10" borderId="4" xfId="0" applyNumberFormat="1" applyFont="1" applyFill="1" applyBorder="1"/>
    <xf numFmtId="1" fontId="4" fillId="10" borderId="4" xfId="0" applyNumberFormat="1" applyFont="1" applyFill="1" applyBorder="1"/>
    <xf numFmtId="3" fontId="4" fillId="10" borderId="1" xfId="0" applyNumberFormat="1" applyFont="1" applyFill="1" applyBorder="1" applyAlignment="1">
      <alignment horizontal="right" wrapText="1"/>
    </xf>
    <xf numFmtId="0" fontId="3" fillId="10" borderId="1" xfId="0" applyFont="1" applyFill="1" applyBorder="1" applyAlignment="1">
      <alignment wrapText="1"/>
    </xf>
    <xf numFmtId="3" fontId="3" fillId="10" borderId="4" xfId="0" applyNumberFormat="1" applyFont="1" applyFill="1" applyBorder="1" applyAlignment="1">
      <alignment horizontal="right" wrapText="1"/>
    </xf>
    <xf numFmtId="3" fontId="3" fillId="10" borderId="1" xfId="0" applyNumberFormat="1" applyFont="1" applyFill="1" applyBorder="1" applyAlignment="1">
      <alignment horizontal="right" wrapText="1"/>
    </xf>
    <xf numFmtId="9" fontId="3" fillId="4" borderId="4" xfId="1" applyNumberFormat="1" applyFont="1" applyFill="1" applyBorder="1" applyAlignment="1">
      <alignment horizontal="right" wrapText="1"/>
    </xf>
    <xf numFmtId="0" fontId="7" fillId="10" borderId="1" xfId="0" applyFont="1" applyFill="1" applyBorder="1" applyAlignment="1">
      <alignment wrapText="1"/>
    </xf>
    <xf numFmtId="9" fontId="7" fillId="10" borderId="4" xfId="1" applyFont="1" applyFill="1" applyBorder="1" applyAlignment="1">
      <alignment horizontal="right" wrapText="1"/>
    </xf>
    <xf numFmtId="9" fontId="7" fillId="10" borderId="1" xfId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4" fontId="4" fillId="10" borderId="2" xfId="0" applyNumberFormat="1" applyFont="1" applyFill="1" applyBorder="1"/>
    <xf numFmtId="9" fontId="4" fillId="10" borderId="2" xfId="1" applyFont="1" applyFill="1" applyBorder="1"/>
    <xf numFmtId="4" fontId="4" fillId="10" borderId="4" xfId="0" applyNumberFormat="1" applyFont="1" applyFill="1" applyBorder="1" applyAlignment="1">
      <alignment horizontal="right" wrapText="1"/>
    </xf>
    <xf numFmtId="4" fontId="4" fillId="10" borderId="1" xfId="0" applyNumberFormat="1" applyFont="1" applyFill="1" applyBorder="1"/>
    <xf numFmtId="4" fontId="4" fillId="10" borderId="4" xfId="0" applyNumberFormat="1" applyFont="1" applyFill="1" applyBorder="1"/>
    <xf numFmtId="4" fontId="3" fillId="10" borderId="1" xfId="0" applyNumberFormat="1" applyFont="1" applyFill="1" applyBorder="1"/>
    <xf numFmtId="4" fontId="3" fillId="10" borderId="1" xfId="0" applyNumberFormat="1" applyFont="1" applyFill="1" applyBorder="1" applyAlignment="1">
      <alignment wrapText="1"/>
    </xf>
    <xf numFmtId="4" fontId="3" fillId="10" borderId="1" xfId="0" applyNumberFormat="1" applyFont="1" applyFill="1" applyBorder="1" applyAlignment="1">
      <alignment horizontal="right" wrapText="1"/>
    </xf>
    <xf numFmtId="0" fontId="4" fillId="8" borderId="1" xfId="0" applyFont="1" applyFill="1" applyBorder="1" applyAlignment="1">
      <alignment horizontal="right"/>
    </xf>
    <xf numFmtId="0" fontId="2" fillId="2" borderId="1" xfId="0" applyFont="1" applyFill="1" applyBorder="1"/>
    <xf numFmtId="0" fontId="4" fillId="9" borderId="1" xfId="0" applyFont="1" applyFill="1" applyBorder="1"/>
    <xf numFmtId="0" fontId="3" fillId="11" borderId="1" xfId="0" applyFont="1" applyFill="1" applyBorder="1"/>
    <xf numFmtId="4" fontId="3" fillId="11" borderId="1" xfId="0" applyNumberFormat="1" applyFont="1" applyFill="1" applyBorder="1" applyAlignment="1">
      <alignment horizontal="right"/>
    </xf>
    <xf numFmtId="9" fontId="3" fillId="11" borderId="1" xfId="1" applyNumberFormat="1" applyFont="1" applyFill="1" applyBorder="1" applyAlignment="1">
      <alignment horizontal="right" wrapText="1"/>
    </xf>
    <xf numFmtId="9" fontId="3" fillId="11" borderId="1" xfId="1" applyNumberFormat="1" applyFont="1" applyFill="1" applyBorder="1" applyAlignment="1">
      <alignment horizontal="right"/>
    </xf>
    <xf numFmtId="0" fontId="3" fillId="9" borderId="1" xfId="0" applyFont="1" applyFill="1" applyBorder="1"/>
    <xf numFmtId="0" fontId="4" fillId="11" borderId="1" xfId="0" applyFont="1" applyFill="1" applyBorder="1"/>
    <xf numFmtId="164" fontId="4" fillId="11" borderId="1" xfId="1" applyNumberFormat="1" applyFont="1" applyFill="1" applyBorder="1" applyAlignment="1">
      <alignment horizontal="right"/>
    </xf>
    <xf numFmtId="9" fontId="4" fillId="11" borderId="1" xfId="1" applyNumberFormat="1" applyFont="1" applyFill="1" applyBorder="1" applyAlignment="1">
      <alignment horizontal="right"/>
    </xf>
    <xf numFmtId="0" fontId="4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right" wrapText="1"/>
    </xf>
    <xf numFmtId="0" fontId="4" fillId="11" borderId="1" xfId="0" applyFont="1" applyFill="1" applyBorder="1" applyAlignment="1">
      <alignment wrapText="1"/>
    </xf>
    <xf numFmtId="3" fontId="4" fillId="11" borderId="2" xfId="0" applyNumberFormat="1" applyFont="1" applyFill="1" applyBorder="1"/>
    <xf numFmtId="9" fontId="4" fillId="11" borderId="1" xfId="1" applyNumberFormat="1" applyFont="1" applyFill="1" applyBorder="1" applyAlignment="1">
      <alignment horizontal="right" wrapText="1"/>
    </xf>
    <xf numFmtId="1" fontId="4" fillId="11" borderId="2" xfId="0" applyNumberFormat="1" applyFont="1" applyFill="1" applyBorder="1"/>
    <xf numFmtId="3" fontId="4" fillId="11" borderId="14" xfId="0" applyNumberFormat="1" applyFont="1" applyFill="1" applyBorder="1"/>
    <xf numFmtId="3" fontId="4" fillId="11" borderId="4" xfId="0" applyNumberFormat="1" applyFont="1" applyFill="1" applyBorder="1" applyAlignment="1">
      <alignment horizontal="right" wrapText="1"/>
    </xf>
    <xf numFmtId="1" fontId="4" fillId="11" borderId="4" xfId="0" applyNumberFormat="1" applyFont="1" applyFill="1" applyBorder="1" applyAlignment="1">
      <alignment horizontal="right" wrapText="1"/>
    </xf>
    <xf numFmtId="0" fontId="4" fillId="11" borderId="1" xfId="0" applyFont="1" applyFill="1" applyBorder="1" applyAlignment="1">
      <alignment horizontal="right" wrapText="1"/>
    </xf>
    <xf numFmtId="9" fontId="4" fillId="11" borderId="15" xfId="1" applyNumberFormat="1" applyFont="1" applyFill="1" applyBorder="1" applyAlignment="1">
      <alignment horizontal="right" wrapText="1"/>
    </xf>
    <xf numFmtId="3" fontId="4" fillId="11" borderId="1" xfId="0" applyNumberFormat="1" applyFont="1" applyFill="1" applyBorder="1"/>
    <xf numFmtId="1" fontId="4" fillId="11" borderId="1" xfId="0" applyNumberFormat="1" applyFont="1" applyFill="1" applyBorder="1"/>
    <xf numFmtId="3" fontId="4" fillId="11" borderId="4" xfId="0" applyNumberFormat="1" applyFont="1" applyFill="1" applyBorder="1"/>
    <xf numFmtId="1" fontId="4" fillId="11" borderId="4" xfId="0" applyNumberFormat="1" applyFont="1" applyFill="1" applyBorder="1"/>
    <xf numFmtId="3" fontId="4" fillId="11" borderId="1" xfId="0" applyNumberFormat="1" applyFont="1" applyFill="1" applyBorder="1" applyAlignment="1">
      <alignment horizontal="right" wrapText="1"/>
    </xf>
    <xf numFmtId="3" fontId="3" fillId="11" borderId="4" xfId="0" applyNumberFormat="1" applyFont="1" applyFill="1" applyBorder="1" applyAlignment="1">
      <alignment horizontal="right" wrapText="1"/>
    </xf>
    <xf numFmtId="3" fontId="3" fillId="11" borderId="1" xfId="0" applyNumberFormat="1" applyFont="1" applyFill="1" applyBorder="1" applyAlignment="1">
      <alignment horizontal="right" wrapText="1"/>
    </xf>
    <xf numFmtId="0" fontId="7" fillId="11" borderId="1" xfId="0" applyFont="1" applyFill="1" applyBorder="1" applyAlignment="1">
      <alignment wrapText="1"/>
    </xf>
    <xf numFmtId="9" fontId="7" fillId="11" borderId="4" xfId="1" applyFont="1" applyFill="1" applyBorder="1" applyAlignment="1">
      <alignment horizontal="right" wrapText="1"/>
    </xf>
    <xf numFmtId="9" fontId="7" fillId="11" borderId="1" xfId="1" applyFont="1" applyFill="1" applyBorder="1" applyAlignment="1">
      <alignment horizontal="right" wrapText="1"/>
    </xf>
    <xf numFmtId="4" fontId="4" fillId="11" borderId="2" xfId="0" applyNumberFormat="1" applyFont="1" applyFill="1" applyBorder="1"/>
    <xf numFmtId="9" fontId="4" fillId="11" borderId="2" xfId="1" applyFont="1" applyFill="1" applyBorder="1"/>
    <xf numFmtId="4" fontId="4" fillId="11" borderId="4" xfId="0" applyNumberFormat="1" applyFont="1" applyFill="1" applyBorder="1" applyAlignment="1">
      <alignment horizontal="right" wrapText="1"/>
    </xf>
    <xf numFmtId="4" fontId="4" fillId="11" borderId="1" xfId="0" applyNumberFormat="1" applyFont="1" applyFill="1" applyBorder="1"/>
    <xf numFmtId="4" fontId="4" fillId="11" borderId="4" xfId="0" applyNumberFormat="1" applyFont="1" applyFill="1" applyBorder="1"/>
    <xf numFmtId="4" fontId="3" fillId="11" borderId="1" xfId="0" applyNumberFormat="1" applyFont="1" applyFill="1" applyBorder="1"/>
    <xf numFmtId="4" fontId="3" fillId="11" borderId="1" xfId="0" applyNumberFormat="1" applyFont="1" applyFill="1" applyBorder="1" applyAlignment="1">
      <alignment wrapText="1"/>
    </xf>
    <xf numFmtId="4" fontId="3" fillId="11" borderId="1" xfId="0" applyNumberFormat="1" applyFont="1" applyFill="1" applyBorder="1" applyAlignment="1">
      <alignment horizontal="right" wrapText="1"/>
    </xf>
    <xf numFmtId="0" fontId="4" fillId="12" borderId="1" xfId="0" applyFont="1" applyFill="1" applyBorder="1"/>
    <xf numFmtId="0" fontId="4" fillId="12" borderId="1" xfId="0" applyFont="1" applyFill="1" applyBorder="1" applyAlignment="1">
      <alignment horizontal="right"/>
    </xf>
    <xf numFmtId="0" fontId="3" fillId="13" borderId="1" xfId="0" applyFont="1" applyFill="1" applyBorder="1"/>
    <xf numFmtId="4" fontId="3" fillId="13" borderId="1" xfId="0" applyNumberFormat="1" applyFont="1" applyFill="1" applyBorder="1" applyAlignment="1">
      <alignment horizontal="right"/>
    </xf>
    <xf numFmtId="9" fontId="3" fillId="13" borderId="1" xfId="1" applyNumberFormat="1" applyFont="1" applyFill="1" applyBorder="1" applyAlignment="1">
      <alignment horizontal="right" wrapText="1"/>
    </xf>
    <xf numFmtId="9" fontId="3" fillId="13" borderId="1" xfId="1" applyNumberFormat="1" applyFont="1" applyFill="1" applyBorder="1" applyAlignment="1">
      <alignment horizontal="right"/>
    </xf>
    <xf numFmtId="0" fontId="3" fillId="8" borderId="4" xfId="0" applyFont="1" applyFill="1" applyBorder="1"/>
    <xf numFmtId="9" fontId="3" fillId="8" borderId="1" xfId="1" applyFont="1" applyFill="1" applyBorder="1"/>
    <xf numFmtId="0" fontId="4" fillId="13" borderId="1" xfId="0" applyFont="1" applyFill="1" applyBorder="1"/>
    <xf numFmtId="164" fontId="4" fillId="13" borderId="1" xfId="1" applyNumberFormat="1" applyFont="1" applyFill="1" applyBorder="1" applyAlignment="1">
      <alignment horizontal="right"/>
    </xf>
    <xf numFmtId="9" fontId="4" fillId="13" borderId="1" xfId="1" applyNumberFormat="1" applyFont="1" applyFill="1" applyBorder="1" applyAlignment="1">
      <alignment horizontal="right"/>
    </xf>
    <xf numFmtId="0" fontId="4" fillId="8" borderId="4" xfId="0" applyFont="1" applyFill="1" applyBorder="1"/>
    <xf numFmtId="9" fontId="4" fillId="13" borderId="1" xfId="1" applyNumberFormat="1" applyFont="1" applyFill="1" applyBorder="1" applyAlignment="1">
      <alignment horizontal="right" wrapText="1"/>
    </xf>
    <xf numFmtId="2" fontId="4" fillId="13" borderId="1" xfId="0" applyNumberFormat="1" applyFont="1" applyFill="1" applyBorder="1" applyAlignment="1">
      <alignment horizontal="right" vertical="center" wrapText="1"/>
    </xf>
    <xf numFmtId="9" fontId="4" fillId="13" borderId="15" xfId="1" applyNumberFormat="1" applyFont="1" applyFill="1" applyBorder="1" applyAlignment="1">
      <alignment horizontal="right" vertical="center"/>
    </xf>
    <xf numFmtId="2" fontId="4" fillId="13" borderId="15" xfId="0" applyNumberFormat="1" applyFont="1" applyFill="1" applyBorder="1" applyAlignment="1">
      <alignment horizontal="right" vertical="center" wrapText="1"/>
    </xf>
    <xf numFmtId="0" fontId="7" fillId="8" borderId="4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164" fontId="4" fillId="13" borderId="3" xfId="1" applyNumberFormat="1" applyFont="1" applyFill="1" applyBorder="1" applyAlignment="1">
      <alignment horizontal="right"/>
    </xf>
    <xf numFmtId="164" fontId="4" fillId="13" borderId="20" xfId="1" applyNumberFormat="1" applyFont="1" applyFill="1" applyBorder="1" applyAlignment="1">
      <alignment horizontal="right"/>
    </xf>
    <xf numFmtId="165" fontId="4" fillId="13" borderId="21" xfId="1" applyNumberFormat="1" applyFont="1" applyFill="1" applyBorder="1" applyAlignment="1">
      <alignment horizontal="right"/>
    </xf>
    <xf numFmtId="0" fontId="4" fillId="13" borderId="1" xfId="0" applyFont="1" applyFill="1" applyBorder="1" applyAlignment="1">
      <alignment horizontal="right"/>
    </xf>
    <xf numFmtId="0" fontId="4" fillId="13" borderId="5" xfId="0" applyFont="1" applyFill="1" applyBorder="1" applyAlignment="1">
      <alignment horizontal="right"/>
    </xf>
    <xf numFmtId="0" fontId="3" fillId="13" borderId="1" xfId="0" applyFont="1" applyFill="1" applyBorder="1" applyAlignment="1">
      <alignment horizontal="right" wrapText="1"/>
    </xf>
    <xf numFmtId="0" fontId="4" fillId="13" borderId="1" xfId="0" applyFont="1" applyFill="1" applyBorder="1" applyAlignment="1">
      <alignment wrapText="1"/>
    </xf>
    <xf numFmtId="3" fontId="4" fillId="13" borderId="2" xfId="0" applyNumberFormat="1" applyFont="1" applyFill="1" applyBorder="1"/>
    <xf numFmtId="1" fontId="4" fillId="13" borderId="2" xfId="0" applyNumberFormat="1" applyFont="1" applyFill="1" applyBorder="1"/>
    <xf numFmtId="3" fontId="4" fillId="13" borderId="14" xfId="0" applyNumberFormat="1" applyFont="1" applyFill="1" applyBorder="1"/>
    <xf numFmtId="3" fontId="4" fillId="13" borderId="4" xfId="0" applyNumberFormat="1" applyFont="1" applyFill="1" applyBorder="1" applyAlignment="1">
      <alignment horizontal="right" wrapText="1"/>
    </xf>
    <xf numFmtId="1" fontId="4" fillId="13" borderId="4" xfId="0" applyNumberFormat="1" applyFont="1" applyFill="1" applyBorder="1" applyAlignment="1">
      <alignment horizontal="right" wrapText="1"/>
    </xf>
    <xf numFmtId="0" fontId="4" fillId="13" borderId="1" xfId="0" applyFont="1" applyFill="1" applyBorder="1" applyAlignment="1">
      <alignment horizontal="right" wrapText="1"/>
    </xf>
    <xf numFmtId="9" fontId="4" fillId="13" borderId="15" xfId="1" applyNumberFormat="1" applyFont="1" applyFill="1" applyBorder="1" applyAlignment="1">
      <alignment horizontal="right" wrapText="1"/>
    </xf>
    <xf numFmtId="3" fontId="4" fillId="13" borderId="1" xfId="0" applyNumberFormat="1" applyFont="1" applyFill="1" applyBorder="1"/>
    <xf numFmtId="1" fontId="4" fillId="13" borderId="1" xfId="0" applyNumberFormat="1" applyFont="1" applyFill="1" applyBorder="1"/>
    <xf numFmtId="3" fontId="4" fillId="13" borderId="4" xfId="0" applyNumberFormat="1" applyFont="1" applyFill="1" applyBorder="1"/>
    <xf numFmtId="1" fontId="4" fillId="13" borderId="4" xfId="0" applyNumberFormat="1" applyFont="1" applyFill="1" applyBorder="1"/>
    <xf numFmtId="3" fontId="4" fillId="13" borderId="1" xfId="0" applyNumberFormat="1" applyFont="1" applyFill="1" applyBorder="1" applyAlignment="1">
      <alignment horizontal="right" wrapText="1"/>
    </xf>
    <xf numFmtId="0" fontId="3" fillId="13" borderId="1" xfId="0" applyFont="1" applyFill="1" applyBorder="1" applyAlignment="1">
      <alignment wrapText="1"/>
    </xf>
    <xf numFmtId="3" fontId="3" fillId="13" borderId="4" xfId="0" applyNumberFormat="1" applyFont="1" applyFill="1" applyBorder="1" applyAlignment="1">
      <alignment horizontal="right" wrapText="1"/>
    </xf>
    <xf numFmtId="3" fontId="3" fillId="13" borderId="1" xfId="0" applyNumberFormat="1" applyFont="1" applyFill="1" applyBorder="1" applyAlignment="1">
      <alignment horizontal="right" wrapText="1"/>
    </xf>
    <xf numFmtId="0" fontId="7" fillId="13" borderId="1" xfId="0" applyFont="1" applyFill="1" applyBorder="1" applyAlignment="1">
      <alignment wrapText="1"/>
    </xf>
    <xf numFmtId="9" fontId="7" fillId="13" borderId="4" xfId="1" applyFont="1" applyFill="1" applyBorder="1" applyAlignment="1">
      <alignment horizontal="right" wrapText="1"/>
    </xf>
    <xf numFmtId="9" fontId="7" fillId="13" borderId="1" xfId="1" applyFont="1" applyFill="1" applyBorder="1" applyAlignment="1">
      <alignment horizontal="right" wrapText="1"/>
    </xf>
    <xf numFmtId="9" fontId="7" fillId="4" borderId="3" xfId="1" applyNumberFormat="1" applyFont="1" applyFill="1" applyBorder="1" applyAlignment="1">
      <alignment horizontal="right" wrapText="1"/>
    </xf>
    <xf numFmtId="4" fontId="4" fillId="13" borderId="2" xfId="0" applyNumberFormat="1" applyFont="1" applyFill="1" applyBorder="1"/>
    <xf numFmtId="4" fontId="4" fillId="13" borderId="4" xfId="0" applyNumberFormat="1" applyFont="1" applyFill="1" applyBorder="1" applyAlignment="1">
      <alignment horizontal="right" wrapText="1"/>
    </xf>
    <xf numFmtId="4" fontId="4" fillId="13" borderId="1" xfId="0" applyNumberFormat="1" applyFont="1" applyFill="1" applyBorder="1"/>
    <xf numFmtId="4" fontId="4" fillId="13" borderId="4" xfId="0" applyNumberFormat="1" applyFont="1" applyFill="1" applyBorder="1"/>
    <xf numFmtId="4" fontId="3" fillId="13" borderId="1" xfId="0" applyNumberFormat="1" applyFont="1" applyFill="1" applyBorder="1"/>
    <xf numFmtId="4" fontId="3" fillId="13" borderId="1" xfId="0" applyNumberFormat="1" applyFont="1" applyFill="1" applyBorder="1" applyAlignment="1">
      <alignment wrapText="1"/>
    </xf>
    <xf numFmtId="4" fontId="3" fillId="13" borderId="1" xfId="0" applyNumberFormat="1" applyFont="1" applyFill="1" applyBorder="1" applyAlignment="1">
      <alignment horizontal="right" wrapText="1"/>
    </xf>
    <xf numFmtId="9" fontId="3" fillId="7" borderId="2" xfId="1" applyFont="1" applyFill="1" applyBorder="1"/>
    <xf numFmtId="9" fontId="3" fillId="10" borderId="2" xfId="1" applyFont="1" applyFill="1" applyBorder="1"/>
    <xf numFmtId="9" fontId="3" fillId="11" borderId="2" xfId="1" applyFont="1" applyFill="1" applyBorder="1"/>
    <xf numFmtId="9" fontId="4" fillId="13" borderId="2" xfId="1" applyFont="1" applyFill="1" applyBorder="1"/>
    <xf numFmtId="9" fontId="3" fillId="13" borderId="2" xfId="1" applyFont="1" applyFill="1" applyBorder="1"/>
    <xf numFmtId="2" fontId="4" fillId="7" borderId="2" xfId="0" applyNumberFormat="1" applyFont="1" applyFill="1" applyBorder="1"/>
    <xf numFmtId="2" fontId="4" fillId="7" borderId="4" xfId="0" applyNumberFormat="1" applyFont="1" applyFill="1" applyBorder="1" applyAlignment="1">
      <alignment horizontal="right" wrapText="1"/>
    </xf>
    <xf numFmtId="2" fontId="4" fillId="7" borderId="1" xfId="0" applyNumberFormat="1" applyFont="1" applyFill="1" applyBorder="1"/>
    <xf numFmtId="9" fontId="4" fillId="4" borderId="14" xfId="1" applyNumberFormat="1" applyFont="1" applyFill="1" applyBorder="1"/>
    <xf numFmtId="9" fontId="4" fillId="5" borderId="1" xfId="1" applyNumberFormat="1" applyFont="1" applyFill="1" applyBorder="1" applyAlignment="1">
      <alignment horizontal="right" wrapText="1"/>
    </xf>
    <xf numFmtId="9" fontId="4" fillId="4" borderId="14" xfId="1" applyFont="1" applyFill="1" applyBorder="1"/>
    <xf numFmtId="4" fontId="4" fillId="4" borderId="14" xfId="0" applyNumberFormat="1" applyFont="1" applyFill="1" applyBorder="1"/>
    <xf numFmtId="0" fontId="4" fillId="5" borderId="1" xfId="0" applyFont="1" applyFill="1" applyBorder="1" applyAlignment="1">
      <alignment horizontal="right" wrapText="1"/>
    </xf>
    <xf numFmtId="9" fontId="4" fillId="4" borderId="2" xfId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wrapText="1"/>
    </xf>
    <xf numFmtId="9" fontId="4" fillId="5" borderId="2" xfId="1" applyFont="1" applyFill="1" applyBorder="1" applyAlignment="1">
      <alignment horizontal="right"/>
    </xf>
    <xf numFmtId="0" fontId="5" fillId="5" borderId="12" xfId="0" applyFont="1" applyFill="1" applyBorder="1" applyAlignment="1">
      <alignment wrapText="1"/>
    </xf>
    <xf numFmtId="9" fontId="3" fillId="4" borderId="7" xfId="1" applyFont="1" applyFill="1" applyBorder="1" applyAlignment="1">
      <alignment horizontal="right" wrapText="1"/>
    </xf>
    <xf numFmtId="9" fontId="4" fillId="4" borderId="22" xfId="1" applyFont="1" applyFill="1" applyBorder="1" applyAlignment="1">
      <alignment horizontal="right" wrapText="1"/>
    </xf>
    <xf numFmtId="9" fontId="3" fillId="4" borderId="22" xfId="1" applyFont="1" applyFill="1" applyBorder="1" applyAlignment="1">
      <alignment horizontal="right" wrapText="1"/>
    </xf>
    <xf numFmtId="9" fontId="4" fillId="4" borderId="22" xfId="1" quotePrefix="1" applyFont="1" applyFill="1" applyBorder="1" applyAlignment="1">
      <alignment horizontal="right" wrapText="1"/>
    </xf>
    <xf numFmtId="9" fontId="3" fillId="8" borderId="4" xfId="1" applyNumberFormat="1" applyFont="1" applyFill="1" applyBorder="1"/>
    <xf numFmtId="9" fontId="3" fillId="8" borderId="1" xfId="1" applyNumberFormat="1" applyFont="1" applyFill="1" applyBorder="1"/>
    <xf numFmtId="9" fontId="3" fillId="9" borderId="1" xfId="1" applyNumberFormat="1" applyFont="1" applyFill="1" applyBorder="1"/>
    <xf numFmtId="9" fontId="3" fillId="6" borderId="1" xfId="1" applyNumberFormat="1" applyFont="1" applyFill="1" applyBorder="1"/>
    <xf numFmtId="4" fontId="4" fillId="3" borderId="1" xfId="0" applyNumberFormat="1" applyFont="1" applyFill="1" applyBorder="1" applyAlignment="1">
      <alignment wrapText="1"/>
    </xf>
    <xf numFmtId="4" fontId="4" fillId="4" borderId="19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wrapText="1"/>
    </xf>
    <xf numFmtId="9" fontId="4" fillId="4" borderId="23" xfId="1" applyFont="1" applyFill="1" applyBorder="1"/>
    <xf numFmtId="9" fontId="3" fillId="4" borderId="1" xfId="1" applyFont="1" applyFill="1" applyBorder="1"/>
    <xf numFmtId="4" fontId="4" fillId="7" borderId="19" xfId="0" applyNumberFormat="1" applyFont="1" applyFill="1" applyBorder="1" applyAlignment="1">
      <alignment horizontal="right" wrapText="1"/>
    </xf>
    <xf numFmtId="4" fontId="4" fillId="7" borderId="1" xfId="0" applyNumberFormat="1" applyFont="1" applyFill="1" applyBorder="1" applyAlignment="1">
      <alignment horizontal="right" wrapText="1"/>
    </xf>
    <xf numFmtId="9" fontId="4" fillId="7" borderId="15" xfId="1" applyFont="1" applyFill="1" applyBorder="1"/>
    <xf numFmtId="9" fontId="3" fillId="7" borderId="24" xfId="1" applyFont="1" applyFill="1" applyBorder="1"/>
    <xf numFmtId="4" fontId="4" fillId="11" borderId="19" xfId="0" applyNumberFormat="1" applyFont="1" applyFill="1" applyBorder="1" applyAlignment="1">
      <alignment horizontal="right" wrapText="1"/>
    </xf>
    <xf numFmtId="4" fontId="4" fillId="11" borderId="1" xfId="0" applyNumberFormat="1" applyFont="1" applyFill="1" applyBorder="1" applyAlignment="1">
      <alignment horizontal="right" wrapText="1"/>
    </xf>
    <xf numFmtId="9" fontId="4" fillId="11" borderId="1" xfId="1" applyFont="1" applyFill="1" applyBorder="1"/>
    <xf numFmtId="9" fontId="3" fillId="11" borderId="1" xfId="1" applyFont="1" applyFill="1" applyBorder="1"/>
    <xf numFmtId="4" fontId="4" fillId="10" borderId="19" xfId="0" applyNumberFormat="1" applyFont="1" applyFill="1" applyBorder="1" applyAlignment="1">
      <alignment horizontal="right" wrapText="1"/>
    </xf>
    <xf numFmtId="4" fontId="4" fillId="10" borderId="1" xfId="0" applyNumberFormat="1" applyFont="1" applyFill="1" applyBorder="1" applyAlignment="1">
      <alignment horizontal="right" wrapText="1"/>
    </xf>
    <xf numFmtId="9" fontId="4" fillId="10" borderId="1" xfId="1" applyFont="1" applyFill="1" applyBorder="1"/>
    <xf numFmtId="9" fontId="3" fillId="10" borderId="1" xfId="1" applyFont="1" applyFill="1" applyBorder="1"/>
    <xf numFmtId="4" fontId="4" fillId="13" borderId="19" xfId="0" applyNumberFormat="1" applyFont="1" applyFill="1" applyBorder="1" applyAlignment="1">
      <alignment horizontal="right" wrapText="1"/>
    </xf>
    <xf numFmtId="4" fontId="4" fillId="13" borderId="1" xfId="0" applyNumberFormat="1" applyFont="1" applyFill="1" applyBorder="1" applyAlignment="1">
      <alignment horizontal="right" wrapText="1"/>
    </xf>
    <xf numFmtId="9" fontId="4" fillId="13" borderId="1" xfId="1" applyFont="1" applyFill="1" applyBorder="1"/>
    <xf numFmtId="9" fontId="3" fillId="13" borderId="1" xfId="1" applyFont="1" applyFill="1" applyBorder="1"/>
    <xf numFmtId="0" fontId="7" fillId="13" borderId="15" xfId="0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 wrapText="1"/>
    </xf>
  </cellXfs>
  <cellStyles count="6">
    <cellStyle name="Komma 2" xfId="2"/>
    <cellStyle name="Prozent" xfId="1" builtinId="5"/>
    <cellStyle name="Prozent 2" xfId="3"/>
    <cellStyle name="Prozent 3" xfId="4"/>
    <cellStyle name="Standard" xfId="0" builtinId="0"/>
    <cellStyle name="Standard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2"/>
  <sheetViews>
    <sheetView tabSelected="1" view="pageBreakPreview" zoomScaleNormal="100" zoomScaleSheetLayoutView="100" workbookViewId="0">
      <pane xSplit="1" ySplit="1" topLeftCell="B2" activePane="bottomRight" state="frozen"/>
      <selection activeCell="D107" sqref="D107"/>
      <selection pane="topRight" activeCell="D107" sqref="D107"/>
      <selection pane="bottomLeft" activeCell="D107" sqref="D107"/>
      <selection pane="bottomRight" activeCell="L107" sqref="L107"/>
    </sheetView>
  </sheetViews>
  <sheetFormatPr baseColWidth="10" defaultColWidth="22.44140625" defaultRowHeight="10.199999999999999" x14ac:dyDescent="0.2"/>
  <cols>
    <col min="1" max="1" width="22.44140625" style="13" customWidth="1"/>
    <col min="2" max="10" width="10.88671875" style="44" customWidth="1"/>
    <col min="11" max="18" width="22.44140625" style="19" customWidth="1"/>
    <col min="19" max="16384" width="22.44140625" style="13"/>
  </cols>
  <sheetData>
    <row r="1" spans="1:18" s="2" customFormat="1" ht="24.75" customHeight="1" x14ac:dyDescent="0.2">
      <c r="A1" s="1" t="s">
        <v>0</v>
      </c>
      <c r="B1" s="2">
        <v>2014</v>
      </c>
      <c r="C1" s="2" t="s">
        <v>1</v>
      </c>
      <c r="D1" s="2">
        <v>2013</v>
      </c>
      <c r="E1" s="2" t="s">
        <v>2</v>
      </c>
      <c r="F1" s="2">
        <v>2012</v>
      </c>
      <c r="G1" s="2" t="s">
        <v>3</v>
      </c>
      <c r="H1" s="2">
        <v>2011</v>
      </c>
      <c r="I1" s="2" t="s">
        <v>4</v>
      </c>
      <c r="J1" s="2">
        <v>2010</v>
      </c>
      <c r="K1" s="3"/>
      <c r="L1" s="3"/>
      <c r="M1" s="3"/>
      <c r="N1" s="3"/>
      <c r="O1" s="3"/>
      <c r="P1" s="3"/>
      <c r="Q1" s="3"/>
      <c r="R1" s="3"/>
    </row>
    <row r="2" spans="1:18" s="4" customFormat="1" x14ac:dyDescent="0.2">
      <c r="A2" s="4" t="s">
        <v>5</v>
      </c>
      <c r="B2" s="21">
        <f>B188</f>
        <v>13566</v>
      </c>
      <c r="C2" s="5">
        <f>IF((+B2/D2)&lt;0,"n.m.",IF(B2&lt;0,(+B2/D2-1)*-1,(+B2/D2-1)))</f>
        <v>-5.2088436882724576E-4</v>
      </c>
      <c r="D2" s="6">
        <v>13573.069999999998</v>
      </c>
      <c r="E2" s="7">
        <f>(D2-F2)/F2</f>
        <v>-3.3436115819008176E-2</v>
      </c>
      <c r="F2" s="6">
        <v>14042.600000000002</v>
      </c>
      <c r="G2" s="7">
        <v>-1.9771950704495715E-2</v>
      </c>
      <c r="H2" s="6">
        <v>14325.850000000002</v>
      </c>
      <c r="I2" s="7">
        <v>0.12122172653987695</v>
      </c>
      <c r="J2" s="6">
        <v>12776.999999999995</v>
      </c>
      <c r="K2" s="8"/>
      <c r="L2" s="8"/>
      <c r="M2" s="8"/>
      <c r="N2" s="8"/>
      <c r="O2" s="8"/>
      <c r="P2" s="8"/>
      <c r="Q2" s="8"/>
      <c r="R2" s="8"/>
    </row>
    <row r="3" spans="1:18" s="4" customFormat="1" x14ac:dyDescent="0.2">
      <c r="A3" s="4" t="s">
        <v>6</v>
      </c>
      <c r="B3" s="21">
        <f>B219</f>
        <v>14403.439999999999</v>
      </c>
      <c r="C3" s="5">
        <f t="shared" ref="C3:C28" si="0">IF((+B3/D3)&lt;0,"n.m.",IF(B3&lt;0,(+B3/D3-1)*-1,(+B3/D3-1)))</f>
        <v>6.9323101959363642E-2</v>
      </c>
      <c r="D3" s="6">
        <v>13469.679999999998</v>
      </c>
      <c r="E3" s="7">
        <f>(D3-F3)/F3</f>
        <v>2.0224712292825735E-2</v>
      </c>
      <c r="F3" s="6">
        <v>13202.66</v>
      </c>
      <c r="G3" s="7">
        <v>-1.1332933952373831E-2</v>
      </c>
      <c r="H3" s="6">
        <v>13354</v>
      </c>
      <c r="I3" s="9">
        <v>-9.3952400273021985E-2</v>
      </c>
      <c r="J3" s="6">
        <v>14738.74</v>
      </c>
      <c r="K3" s="10"/>
      <c r="L3" s="10"/>
      <c r="M3" s="8"/>
      <c r="N3" s="8"/>
      <c r="O3" s="8"/>
      <c r="P3" s="8"/>
      <c r="Q3" s="8"/>
      <c r="R3" s="8"/>
    </row>
    <row r="4" spans="1:18" s="4" customFormat="1" x14ac:dyDescent="0.2">
      <c r="A4" s="4" t="s">
        <v>7</v>
      </c>
      <c r="B4" s="11">
        <v>12475.673000000001</v>
      </c>
      <c r="C4" s="5">
        <f t="shared" si="0"/>
        <v>6.5773761690191002E-3</v>
      </c>
      <c r="D4" s="11">
        <v>12394.152</v>
      </c>
      <c r="E4" s="7">
        <f>(D4-F4)/F4</f>
        <v>-4.5372443057903999E-2</v>
      </c>
      <c r="F4" s="12">
        <v>12983.233</v>
      </c>
      <c r="G4" s="7">
        <v>-5.3272673285982494E-2</v>
      </c>
      <c r="H4" s="12">
        <v>13713.804</v>
      </c>
      <c r="I4" s="9">
        <v>0.10760109992806233</v>
      </c>
      <c r="J4" s="12">
        <v>12381.537</v>
      </c>
      <c r="K4" s="8"/>
      <c r="L4" s="8"/>
      <c r="M4" s="8"/>
      <c r="N4" s="8"/>
      <c r="O4" s="8"/>
      <c r="P4" s="8"/>
      <c r="Q4" s="8"/>
      <c r="R4" s="8"/>
    </row>
    <row r="5" spans="1:18" x14ac:dyDescent="0.2">
      <c r="A5" s="13" t="s">
        <v>8</v>
      </c>
      <c r="B5" s="15">
        <v>-34.43</v>
      </c>
      <c r="C5" s="321" t="str">
        <f t="shared" si="0"/>
        <v>n.m.</v>
      </c>
      <c r="D5" s="15">
        <v>40.090000000000003</v>
      </c>
      <c r="E5" s="16">
        <f t="shared" ref="E5:E33" si="1">(D5-F5)/F5</f>
        <v>-0.2043740573152337</v>
      </c>
      <c r="F5" s="17">
        <v>50.387999999999998</v>
      </c>
      <c r="G5" s="16">
        <f t="shared" ref="G5:G33" si="2">(F5-H5)/H5</f>
        <v>-0.48248343860730242</v>
      </c>
      <c r="H5" s="17">
        <v>97.364999999999995</v>
      </c>
      <c r="I5" s="18">
        <f t="shared" ref="I5:I31" si="3">(H5/J5)-1</f>
        <v>52.263129102844637</v>
      </c>
      <c r="J5" s="17">
        <v>1.8280000000000001</v>
      </c>
    </row>
    <row r="6" spans="1:18" x14ac:dyDescent="0.2">
      <c r="A6" s="13" t="s">
        <v>9</v>
      </c>
      <c r="B6" s="15">
        <v>8.77</v>
      </c>
      <c r="C6" s="14">
        <f t="shared" si="0"/>
        <v>2.6694560669456062</v>
      </c>
      <c r="D6" s="15">
        <v>2.39</v>
      </c>
      <c r="E6" s="16">
        <f t="shared" si="1"/>
        <v>-0.33109431849986004</v>
      </c>
      <c r="F6" s="17">
        <v>3.573</v>
      </c>
      <c r="G6" s="16">
        <f t="shared" si="2"/>
        <v>-0.90410885376130534</v>
      </c>
      <c r="H6" s="17">
        <v>37.261000000000003</v>
      </c>
      <c r="I6" s="18">
        <f t="shared" si="3"/>
        <v>-0.5233825372867047</v>
      </c>
      <c r="J6" s="17">
        <v>78.177999999999997</v>
      </c>
    </row>
    <row r="7" spans="1:18" x14ac:dyDescent="0.2">
      <c r="A7" s="13" t="s">
        <v>10</v>
      </c>
      <c r="B7" s="15">
        <v>225.2149</v>
      </c>
      <c r="C7" s="14">
        <f t="shared" si="0"/>
        <v>-3.0257662266084506E-2</v>
      </c>
      <c r="D7" s="15">
        <v>232.24199999999999</v>
      </c>
      <c r="E7" s="16">
        <f t="shared" si="1"/>
        <v>5.0559790106982076E-2</v>
      </c>
      <c r="F7" s="17">
        <v>221.065</v>
      </c>
      <c r="G7" s="16">
        <f t="shared" si="2"/>
        <v>-0.17310655933927821</v>
      </c>
      <c r="H7" s="17">
        <v>267.34399999999999</v>
      </c>
      <c r="I7" s="18">
        <f t="shared" si="3"/>
        <v>-2.8437069582692764E-2</v>
      </c>
      <c r="J7" s="17">
        <v>275.16899999999998</v>
      </c>
    </row>
    <row r="8" spans="1:18" ht="30.6" x14ac:dyDescent="0.2">
      <c r="A8" s="13" t="s">
        <v>11</v>
      </c>
      <c r="B8" s="15">
        <v>-8163.2550000000001</v>
      </c>
      <c r="C8" s="14">
        <f t="shared" si="0"/>
        <v>5.0089281905331129E-3</v>
      </c>
      <c r="D8" s="15">
        <v>-8204.35</v>
      </c>
      <c r="E8" s="16">
        <f t="shared" si="1"/>
        <v>-5.2079230502336156E-2</v>
      </c>
      <c r="F8" s="17">
        <v>-8655.1010000000006</v>
      </c>
      <c r="G8" s="16">
        <f t="shared" si="2"/>
        <v>-7.1353051248267213E-2</v>
      </c>
      <c r="H8" s="17">
        <v>-9320.1200000000008</v>
      </c>
      <c r="I8" s="18">
        <f t="shared" si="3"/>
        <v>0.1340615001420602</v>
      </c>
      <c r="J8" s="17">
        <v>-8218.3549999999996</v>
      </c>
      <c r="K8" s="20"/>
      <c r="L8" s="20"/>
    </row>
    <row r="9" spans="1:18" x14ac:dyDescent="0.2">
      <c r="A9" s="13" t="s">
        <v>12</v>
      </c>
      <c r="B9" s="15">
        <v>-3057.674</v>
      </c>
      <c r="C9" s="14">
        <f t="shared" si="0"/>
        <v>-1.9684204348092926E-2</v>
      </c>
      <c r="D9" s="15">
        <v>-2998.6480000000001</v>
      </c>
      <c r="E9" s="16">
        <f t="shared" si="1"/>
        <v>-1.7409201262084322E-2</v>
      </c>
      <c r="F9" s="17">
        <v>-3051.777</v>
      </c>
      <c r="G9" s="16">
        <f t="shared" si="2"/>
        <v>1.5748919939023987E-2</v>
      </c>
      <c r="H9" s="17">
        <v>-3004.46</v>
      </c>
      <c r="I9" s="18">
        <f t="shared" si="3"/>
        <v>7.2664001602323225E-2</v>
      </c>
      <c r="J9" s="17">
        <v>-2800.933</v>
      </c>
      <c r="K9" s="333"/>
      <c r="M9" s="333"/>
    </row>
    <row r="10" spans="1:18" x14ac:dyDescent="0.2">
      <c r="A10" s="13" t="s">
        <v>13</v>
      </c>
      <c r="B10" s="15">
        <v>-791.36300000000006</v>
      </c>
      <c r="C10" s="14">
        <f t="shared" si="0"/>
        <v>-1.5712578662364418E-2</v>
      </c>
      <c r="D10" s="15">
        <v>-779.12099999999998</v>
      </c>
      <c r="E10" s="16">
        <f t="shared" si="1"/>
        <v>-0.16952048588830457</v>
      </c>
      <c r="F10" s="17">
        <v>-938.15800000000002</v>
      </c>
      <c r="G10" s="16">
        <f t="shared" si="2"/>
        <v>-7.4713658299397023E-2</v>
      </c>
      <c r="H10" s="17">
        <v>-1013.9109999999999</v>
      </c>
      <c r="I10" s="18">
        <f t="shared" si="3"/>
        <v>-1.5801939448063074E-2</v>
      </c>
      <c r="J10" s="17">
        <v>-1030.19</v>
      </c>
    </row>
    <row r="11" spans="1:18" ht="20.399999999999999" x14ac:dyDescent="0.2">
      <c r="A11" s="13" t="s">
        <v>14</v>
      </c>
      <c r="B11" s="15">
        <v>40.274999999999999</v>
      </c>
      <c r="C11" s="14">
        <f t="shared" si="0"/>
        <v>3.4185408667032364</v>
      </c>
      <c r="D11" s="15">
        <v>9.1150000000000002</v>
      </c>
      <c r="E11" s="16" t="s">
        <v>15</v>
      </c>
      <c r="F11" s="17">
        <v>-9.2170000000000005</v>
      </c>
      <c r="G11" s="16">
        <f t="shared" si="2"/>
        <v>-0.7331267915568811</v>
      </c>
      <c r="H11" s="17">
        <v>-34.536999999999999</v>
      </c>
      <c r="I11" s="18" t="s">
        <v>15</v>
      </c>
      <c r="J11" s="17">
        <v>32.386000000000003</v>
      </c>
    </row>
    <row r="12" spans="1:18" x14ac:dyDescent="0.2">
      <c r="A12" s="13" t="s">
        <v>16</v>
      </c>
      <c r="B12" s="15">
        <v>16.731000000000002</v>
      </c>
      <c r="C12" s="321" t="str">
        <f t="shared" si="0"/>
        <v>n.m.</v>
      </c>
      <c r="D12" s="15">
        <v>-0.95899999999999996</v>
      </c>
      <c r="E12" s="16" t="s">
        <v>15</v>
      </c>
      <c r="F12" s="17">
        <v>4.3479999999999999</v>
      </c>
      <c r="G12" s="16">
        <f t="shared" si="2"/>
        <v>0.21283124128312411</v>
      </c>
      <c r="H12" s="17">
        <v>3.585</v>
      </c>
      <c r="I12" s="18">
        <f t="shared" si="3"/>
        <v>-0.76215750016585948</v>
      </c>
      <c r="J12" s="17">
        <v>15.073</v>
      </c>
    </row>
    <row r="13" spans="1:18" s="4" customFormat="1" x14ac:dyDescent="0.2">
      <c r="A13" s="4" t="s">
        <v>17</v>
      </c>
      <c r="B13" s="21">
        <f>SUM(B4:B12)</f>
        <v>719.94190000000151</v>
      </c>
      <c r="C13" s="5">
        <f t="shared" si="0"/>
        <v>3.6014332688172779E-2</v>
      </c>
      <c r="D13" s="21">
        <v>694.91499999999996</v>
      </c>
      <c r="E13" s="7">
        <f t="shared" si="1"/>
        <v>0.14228722092728677</v>
      </c>
      <c r="F13" s="6">
        <f>SUM(F4:F12)</f>
        <v>608.35400000000118</v>
      </c>
      <c r="G13" s="7">
        <f t="shared" si="2"/>
        <v>-0.1848737356481209</v>
      </c>
      <c r="H13" s="6">
        <f>SUM(H4:H12)</f>
        <v>746.33099999999865</v>
      </c>
      <c r="I13" s="9">
        <f t="shared" si="3"/>
        <v>1.5840630031862091E-2</v>
      </c>
      <c r="J13" s="6">
        <v>734.69299999999987</v>
      </c>
      <c r="K13" s="8"/>
      <c r="L13" s="8"/>
      <c r="M13" s="8"/>
      <c r="N13" s="8"/>
      <c r="O13" s="8"/>
      <c r="P13" s="8"/>
      <c r="Q13" s="8"/>
      <c r="R13" s="8"/>
    </row>
    <row r="14" spans="1:18" ht="20.399999999999999" x14ac:dyDescent="0.2">
      <c r="A14" s="13" t="s">
        <v>18</v>
      </c>
      <c r="B14" s="15">
        <v>-437.98399999999998</v>
      </c>
      <c r="C14" s="14">
        <f t="shared" si="0"/>
        <v>-1.0723755414377312E-2</v>
      </c>
      <c r="D14" s="15">
        <v>-433.33699999999999</v>
      </c>
      <c r="E14" s="16">
        <f t="shared" si="1"/>
        <v>8.0188350017947552E-2</v>
      </c>
      <c r="F14" s="17">
        <v>-401.16800000000001</v>
      </c>
      <c r="G14" s="16">
        <f t="shared" si="2"/>
        <v>-2.5217108172597928E-2</v>
      </c>
      <c r="H14" s="17">
        <v>-411.54599999999999</v>
      </c>
      <c r="I14" s="18">
        <f t="shared" si="3"/>
        <v>-5.5528271316513056E-2</v>
      </c>
      <c r="J14" s="17">
        <v>-435.74200000000002</v>
      </c>
    </row>
    <row r="15" spans="1:18" s="4" customFormat="1" x14ac:dyDescent="0.2">
      <c r="A15" s="4" t="s">
        <v>19</v>
      </c>
      <c r="B15" s="21">
        <f>B13+B14</f>
        <v>281.95790000000153</v>
      </c>
      <c r="C15" s="5">
        <f t="shared" si="0"/>
        <v>7.7890765072659685E-2</v>
      </c>
      <c r="D15" s="21">
        <v>261.58299999999997</v>
      </c>
      <c r="E15" s="7">
        <f t="shared" si="1"/>
        <v>0.26255152375159757</v>
      </c>
      <c r="F15" s="6">
        <f>F13+F14</f>
        <v>207.18600000000117</v>
      </c>
      <c r="G15" s="7">
        <f t="shared" si="2"/>
        <v>-0.38113714772166613</v>
      </c>
      <c r="H15" s="6">
        <f>H13+H14</f>
        <v>334.78499999999866</v>
      </c>
      <c r="I15" s="9">
        <f t="shared" si="3"/>
        <v>0.11986579740492198</v>
      </c>
      <c r="J15" s="6">
        <v>298.95099999999985</v>
      </c>
      <c r="K15" s="8"/>
      <c r="L15" s="8"/>
      <c r="M15" s="8"/>
      <c r="N15" s="8"/>
      <c r="O15" s="8"/>
      <c r="P15" s="8"/>
      <c r="Q15" s="8"/>
      <c r="R15" s="8"/>
    </row>
    <row r="16" spans="1:18" x14ac:dyDescent="0.2">
      <c r="A16" s="13" t="s">
        <v>20</v>
      </c>
      <c r="B16" s="15">
        <f>82.169-108.366</f>
        <v>-26.197000000000003</v>
      </c>
      <c r="C16" s="14">
        <f t="shared" si="0"/>
        <v>0.1694039315155359</v>
      </c>
      <c r="D16" s="15">
        <f>66.716-98.256</f>
        <v>-31.540000000000006</v>
      </c>
      <c r="E16" s="16">
        <f t="shared" si="1"/>
        <v>-0.37822812758743035</v>
      </c>
      <c r="F16" s="17">
        <f>73.145-123.871</f>
        <v>-50.725999999999999</v>
      </c>
      <c r="G16" s="16" t="s">
        <v>15</v>
      </c>
      <c r="H16" s="17">
        <f>112.311-103.767</f>
        <v>8.5440000000000111</v>
      </c>
      <c r="I16" s="18" t="s">
        <v>15</v>
      </c>
      <c r="J16" s="17">
        <v>-19.676999999999992</v>
      </c>
    </row>
    <row r="17" spans="1:18" s="4" customFormat="1" x14ac:dyDescent="0.2">
      <c r="A17" s="4" t="s">
        <v>21</v>
      </c>
      <c r="B17" s="21">
        <f>B16</f>
        <v>-26.197000000000003</v>
      </c>
      <c r="C17" s="5">
        <f t="shared" si="0"/>
        <v>0.1694039315155359</v>
      </c>
      <c r="D17" s="21">
        <f>D16</f>
        <v>-31.540000000000006</v>
      </c>
      <c r="E17" s="7">
        <f t="shared" si="1"/>
        <v>-0.37822812758743035</v>
      </c>
      <c r="F17" s="6">
        <f>F16</f>
        <v>-50.725999999999999</v>
      </c>
      <c r="G17" s="7" t="s">
        <v>15</v>
      </c>
      <c r="H17" s="6">
        <f>H16</f>
        <v>8.5440000000000111</v>
      </c>
      <c r="I17" s="9" t="s">
        <v>15</v>
      </c>
      <c r="J17" s="6">
        <v>-19.676999999999992</v>
      </c>
      <c r="K17" s="8"/>
      <c r="L17" s="8"/>
      <c r="M17" s="8"/>
      <c r="N17" s="8"/>
      <c r="O17" s="8"/>
      <c r="P17" s="8"/>
      <c r="Q17" s="8"/>
      <c r="R17" s="8"/>
    </row>
    <row r="18" spans="1:18" s="4" customFormat="1" x14ac:dyDescent="0.2">
      <c r="A18" s="22" t="s">
        <v>22</v>
      </c>
      <c r="B18" s="11">
        <f>SUM(B15:B16)</f>
        <v>255.76090000000153</v>
      </c>
      <c r="C18" s="5">
        <f t="shared" si="0"/>
        <v>0.11179605552006189</v>
      </c>
      <c r="D18" s="11">
        <f>SUM(D15:D16)</f>
        <v>230.04299999999995</v>
      </c>
      <c r="E18" s="7">
        <f t="shared" si="1"/>
        <v>0.47029911798541624</v>
      </c>
      <c r="F18" s="12">
        <f>SUM(F15:F16)</f>
        <v>156.46000000000117</v>
      </c>
      <c r="G18" s="7">
        <f t="shared" si="2"/>
        <v>-0.54428551039964068</v>
      </c>
      <c r="H18" s="12">
        <f>SUM(H15:H16)</f>
        <v>343.3289999999987</v>
      </c>
      <c r="I18" s="9">
        <f t="shared" si="3"/>
        <v>0.2293625614987389</v>
      </c>
      <c r="J18" s="12">
        <v>279.27399999999989</v>
      </c>
      <c r="K18" s="8"/>
      <c r="L18" s="8"/>
      <c r="M18" s="8"/>
      <c r="N18" s="8"/>
      <c r="O18" s="8"/>
      <c r="P18" s="8"/>
      <c r="Q18" s="8"/>
      <c r="R18" s="8"/>
    </row>
    <row r="19" spans="1:18" x14ac:dyDescent="0.2">
      <c r="A19" s="23" t="s">
        <v>23</v>
      </c>
      <c r="B19" s="24">
        <v>-108.259</v>
      </c>
      <c r="C19" s="14">
        <f t="shared" si="0"/>
        <v>-0.46736154409173447</v>
      </c>
      <c r="D19" s="24">
        <v>-73.778000000000006</v>
      </c>
      <c r="E19" s="16">
        <f t="shared" si="1"/>
        <v>0.58928956098401641</v>
      </c>
      <c r="F19" s="25">
        <v>-46.421999999999997</v>
      </c>
      <c r="G19" s="16">
        <f t="shared" si="2"/>
        <v>-0.553801939657244</v>
      </c>
      <c r="H19" s="25">
        <v>-104.039</v>
      </c>
      <c r="I19" s="18">
        <f t="shared" si="3"/>
        <v>0.14459382151029754</v>
      </c>
      <c r="J19" s="25">
        <v>-90.896000000000001</v>
      </c>
    </row>
    <row r="20" spans="1:18" s="4" customFormat="1" ht="20.399999999999999" x14ac:dyDescent="0.2">
      <c r="A20" s="22" t="s">
        <v>24</v>
      </c>
      <c r="B20" s="21">
        <f>B18+B19</f>
        <v>147.50190000000151</v>
      </c>
      <c r="C20" s="5">
        <f t="shared" si="0"/>
        <v>-5.6048252911803931E-2</v>
      </c>
      <c r="D20" s="21">
        <v>156.26</v>
      </c>
      <c r="E20" s="7">
        <f t="shared" si="1"/>
        <v>0.42005489012884933</v>
      </c>
      <c r="F20" s="6">
        <f>F18+F19</f>
        <v>110.03800000000118</v>
      </c>
      <c r="G20" s="7">
        <f t="shared" si="2"/>
        <v>-0.54014793764887059</v>
      </c>
      <c r="H20" s="6">
        <f>H18+H19</f>
        <v>239.28999999999871</v>
      </c>
      <c r="I20" s="9">
        <f t="shared" si="3"/>
        <v>0.27026510526706349</v>
      </c>
      <c r="J20" s="6">
        <v>188.37799999999987</v>
      </c>
      <c r="K20" s="8"/>
      <c r="L20" s="8"/>
      <c r="M20" s="8"/>
      <c r="N20" s="8"/>
      <c r="O20" s="8"/>
      <c r="P20" s="8"/>
      <c r="Q20" s="8"/>
      <c r="R20" s="8"/>
    </row>
    <row r="21" spans="1:18" ht="20.399999999999999" x14ac:dyDescent="0.2">
      <c r="A21" s="13" t="s">
        <v>25</v>
      </c>
      <c r="B21" s="15">
        <v>19.533999999999999</v>
      </c>
      <c r="C21" s="14">
        <f t="shared" si="0"/>
        <v>-0.54253998735392617</v>
      </c>
      <c r="D21" s="15">
        <v>42.701000000000001</v>
      </c>
      <c r="E21" s="16">
        <f t="shared" si="1"/>
        <v>-0.13572975489303127</v>
      </c>
      <c r="F21" s="17">
        <v>49.406999999999996</v>
      </c>
      <c r="G21" s="16">
        <f t="shared" si="2"/>
        <v>0.11540805960040625</v>
      </c>
      <c r="H21" s="17">
        <v>44.295000000000002</v>
      </c>
      <c r="I21" s="18">
        <f t="shared" si="3"/>
        <v>2.2760150876414467</v>
      </c>
      <c r="J21" s="17">
        <v>13.521000000000001</v>
      </c>
    </row>
    <row r="22" spans="1:18" s="4" customFormat="1" x14ac:dyDescent="0.2">
      <c r="A22" s="4" t="s">
        <v>26</v>
      </c>
      <c r="B22" s="6">
        <f>B20-B21</f>
        <v>127.96790000000152</v>
      </c>
      <c r="C22" s="5">
        <f t="shared" si="0"/>
        <v>0.12688470310588795</v>
      </c>
      <c r="D22" s="6">
        <f>D20-D21</f>
        <v>113.559</v>
      </c>
      <c r="E22" s="7">
        <f t="shared" si="1"/>
        <v>0.87295277993102194</v>
      </c>
      <c r="F22" s="6">
        <f>F20-F21</f>
        <v>60.63100000000118</v>
      </c>
      <c r="G22" s="7">
        <f>(F22-H22)/H22</f>
        <v>-0.68906382214927786</v>
      </c>
      <c r="H22" s="6">
        <f>H20-H21</f>
        <v>194.9949999999987</v>
      </c>
      <c r="I22" s="9">
        <f t="shared" si="3"/>
        <v>0.11516839474541407</v>
      </c>
      <c r="J22" s="6">
        <v>174.85699999999986</v>
      </c>
      <c r="K22" s="8"/>
      <c r="L22" s="8"/>
      <c r="M22" s="8"/>
      <c r="N22" s="8"/>
      <c r="O22" s="8"/>
      <c r="P22" s="8"/>
      <c r="Q22" s="8"/>
      <c r="R22" s="8"/>
    </row>
    <row r="23" spans="1:18" x14ac:dyDescent="0.2">
      <c r="A23" s="4"/>
      <c r="B23" s="26"/>
      <c r="C23" s="14"/>
      <c r="D23" s="26"/>
      <c r="E23" s="16"/>
      <c r="F23" s="26"/>
      <c r="G23" s="7"/>
      <c r="H23" s="26"/>
      <c r="I23" s="18"/>
      <c r="J23" s="26"/>
    </row>
    <row r="24" spans="1:18" s="4" customFormat="1" x14ac:dyDescent="0.2">
      <c r="A24" s="4" t="s">
        <v>17</v>
      </c>
      <c r="B24" s="6">
        <f>B13</f>
        <v>719.94190000000151</v>
      </c>
      <c r="C24" s="5">
        <f t="shared" si="0"/>
        <v>3.6014332688172779E-2</v>
      </c>
      <c r="D24" s="6">
        <f>D13</f>
        <v>694.91499999999996</v>
      </c>
      <c r="E24" s="7">
        <f t="shared" si="1"/>
        <v>0.14228722092728677</v>
      </c>
      <c r="F24" s="6">
        <f>F13</f>
        <v>608.35400000000118</v>
      </c>
      <c r="G24" s="7">
        <f t="shared" si="2"/>
        <v>-0.1848737356481209</v>
      </c>
      <c r="H24" s="6">
        <f>H13</f>
        <v>746.33099999999865</v>
      </c>
      <c r="I24" s="9">
        <f t="shared" si="3"/>
        <v>1.5840630031862091E-2</v>
      </c>
      <c r="J24" s="6">
        <v>734.69299999999987</v>
      </c>
      <c r="K24" s="8"/>
      <c r="L24" s="8"/>
      <c r="M24" s="8"/>
      <c r="N24" s="8"/>
      <c r="O24" s="8"/>
      <c r="P24" s="8"/>
      <c r="Q24" s="8"/>
      <c r="R24" s="8"/>
    </row>
    <row r="25" spans="1:18" s="27" customFormat="1" x14ac:dyDescent="0.2">
      <c r="A25" s="27" t="s">
        <v>27</v>
      </c>
      <c r="B25" s="28">
        <f>B24/B4</f>
        <v>5.7707660340247893E-2</v>
      </c>
      <c r="C25" s="14"/>
      <c r="D25" s="28">
        <f>D24/D4</f>
        <v>5.6067974638361703E-2</v>
      </c>
      <c r="E25" s="7"/>
      <c r="F25" s="28">
        <f>F24/F4</f>
        <v>4.6856896121328269E-2</v>
      </c>
      <c r="G25" s="7"/>
      <c r="H25" s="28">
        <f>H24/H4</f>
        <v>5.4421880318546091E-2</v>
      </c>
      <c r="I25" s="18"/>
      <c r="J25" s="28">
        <v>5.9337786576900739E-2</v>
      </c>
      <c r="K25" s="29"/>
      <c r="L25" s="29"/>
      <c r="M25" s="29"/>
      <c r="N25" s="29"/>
      <c r="O25" s="29"/>
      <c r="P25" s="29"/>
      <c r="Q25" s="29"/>
      <c r="R25" s="29"/>
    </row>
    <row r="26" spans="1:18" s="4" customFormat="1" x14ac:dyDescent="0.2">
      <c r="A26" s="4" t="s">
        <v>19</v>
      </c>
      <c r="B26" s="6">
        <f>B15</f>
        <v>281.95790000000153</v>
      </c>
      <c r="C26" s="5">
        <f t="shared" si="0"/>
        <v>7.7890765072659685E-2</v>
      </c>
      <c r="D26" s="6">
        <f>D15</f>
        <v>261.58299999999997</v>
      </c>
      <c r="E26" s="7">
        <f t="shared" si="1"/>
        <v>0.26255152375159757</v>
      </c>
      <c r="F26" s="6">
        <f>F15</f>
        <v>207.18600000000117</v>
      </c>
      <c r="G26" s="7">
        <f t="shared" si="2"/>
        <v>-0.38113714772166613</v>
      </c>
      <c r="H26" s="6">
        <f>H15</f>
        <v>334.78499999999866</v>
      </c>
      <c r="I26" s="9">
        <f>(H26/J26)-1</f>
        <v>0.11986579740492198</v>
      </c>
      <c r="J26" s="6">
        <v>298.95099999999985</v>
      </c>
      <c r="K26" s="8"/>
      <c r="L26" s="8"/>
      <c r="M26" s="8"/>
      <c r="N26" s="8"/>
      <c r="O26" s="8"/>
      <c r="P26" s="8"/>
      <c r="Q26" s="8"/>
      <c r="R26" s="8"/>
    </row>
    <row r="27" spans="1:18" s="4" customFormat="1" x14ac:dyDescent="0.2">
      <c r="A27" s="27" t="s">
        <v>27</v>
      </c>
      <c r="B27" s="28">
        <f>B26/B4</f>
        <v>2.2600616415643589E-2</v>
      </c>
      <c r="C27" s="14"/>
      <c r="D27" s="28">
        <f>D26/D4</f>
        <v>2.1105356784393153E-2</v>
      </c>
      <c r="E27" s="7"/>
      <c r="F27" s="28">
        <f>F26/F4</f>
        <v>1.5957966709832686E-2</v>
      </c>
      <c r="G27" s="7"/>
      <c r="H27" s="28">
        <f>H26/H4</f>
        <v>2.4412263730763446E-2</v>
      </c>
      <c r="I27" s="30"/>
      <c r="J27" s="28">
        <v>2.4144902203983225E-2</v>
      </c>
      <c r="K27" s="8"/>
      <c r="L27" s="8"/>
      <c r="M27" s="8"/>
      <c r="N27" s="8"/>
      <c r="O27" s="8"/>
      <c r="P27" s="8"/>
      <c r="Q27" s="8"/>
      <c r="R27" s="8"/>
    </row>
    <row r="28" spans="1:18" s="4" customFormat="1" x14ac:dyDescent="0.2">
      <c r="A28" s="4" t="s">
        <v>28</v>
      </c>
      <c r="B28" s="31">
        <f>B22/B31*1000000</f>
        <v>1.2472504873294497</v>
      </c>
      <c r="C28" s="5">
        <f t="shared" si="0"/>
        <v>0.12816809957331432</v>
      </c>
      <c r="D28" s="31">
        <f>D22/D31*1000000</f>
        <v>1.1055537626007805</v>
      </c>
      <c r="E28" s="7">
        <f t="shared" si="1"/>
        <v>0.89786768145948936</v>
      </c>
      <c r="F28" s="31">
        <f>F22/F31*1000000</f>
        <v>0.5825241524480741</v>
      </c>
      <c r="G28" s="7">
        <f t="shared" si="2"/>
        <v>-0.66713362131404896</v>
      </c>
      <c r="H28" s="31">
        <f>H22/H31*1000000</f>
        <v>1.7500240028677319</v>
      </c>
      <c r="I28" s="9">
        <f>(H28/J28)-1</f>
        <v>0.14094795362451373</v>
      </c>
      <c r="J28" s="31">
        <v>1.533833333333332</v>
      </c>
      <c r="K28" s="8"/>
      <c r="L28" s="8"/>
      <c r="M28" s="8"/>
      <c r="N28" s="8"/>
      <c r="O28" s="8"/>
      <c r="P28" s="8"/>
      <c r="Q28" s="8"/>
      <c r="R28" s="8"/>
    </row>
    <row r="29" spans="1:18" s="27" customFormat="1" ht="20.399999999999999" x14ac:dyDescent="0.2">
      <c r="A29" s="27" t="s">
        <v>29</v>
      </c>
      <c r="B29" s="28">
        <f>B22/B4</f>
        <v>1.0257394530940456E-2</v>
      </c>
      <c r="C29" s="16"/>
      <c r="D29" s="28">
        <f>D22/D4</f>
        <v>9.1623049321970552E-3</v>
      </c>
      <c r="E29" s="16"/>
      <c r="F29" s="28">
        <f>F22/F4</f>
        <v>4.6699462298798134E-3</v>
      </c>
      <c r="G29" s="7"/>
      <c r="H29" s="28">
        <f>H22/H4</f>
        <v>1.4218884854997104E-2</v>
      </c>
      <c r="I29" s="18"/>
      <c r="J29" s="28">
        <v>1.4122398535819895E-2</v>
      </c>
      <c r="K29" s="29"/>
      <c r="L29" s="29"/>
      <c r="M29" s="29"/>
      <c r="N29" s="29"/>
      <c r="O29" s="29"/>
      <c r="P29" s="29"/>
      <c r="Q29" s="29"/>
      <c r="R29" s="29"/>
    </row>
    <row r="30" spans="1:18" s="4" customFormat="1" x14ac:dyDescent="0.2">
      <c r="B30" s="32"/>
      <c r="C30" s="32"/>
      <c r="D30" s="32"/>
      <c r="E30" s="32"/>
      <c r="F30" s="32"/>
      <c r="G30" s="32"/>
      <c r="H30" s="32"/>
      <c r="I30" s="32"/>
      <c r="J30" s="32"/>
      <c r="K30" s="8"/>
      <c r="L30" s="8"/>
      <c r="M30" s="8"/>
      <c r="N30" s="8"/>
      <c r="O30" s="8"/>
      <c r="P30" s="8"/>
      <c r="Q30" s="8"/>
      <c r="R30" s="8"/>
    </row>
    <row r="31" spans="1:18" ht="20.399999999999999" x14ac:dyDescent="0.2">
      <c r="A31" s="13" t="s">
        <v>30</v>
      </c>
      <c r="B31" s="33">
        <v>102600000</v>
      </c>
      <c r="C31" s="14">
        <f t="shared" ref="C31" si="4">IF((+B31/D31)&lt;0,"n.m.",IF(B31&lt;0,(+B31/D31-1)*-1,(+B31/D31-1)))</f>
        <v>-1.1375932965234092E-3</v>
      </c>
      <c r="D31" s="33">
        <v>102716850</v>
      </c>
      <c r="E31" s="16">
        <f t="shared" si="1"/>
        <v>-1.3127839085867026E-2</v>
      </c>
      <c r="F31" s="34">
        <v>104083238</v>
      </c>
      <c r="G31" s="16">
        <f>(F31-H31)/H31</f>
        <v>-6.5882895478365885E-2</v>
      </c>
      <c r="H31" s="34">
        <v>111424186</v>
      </c>
      <c r="I31" s="18">
        <f t="shared" si="3"/>
        <v>-2.2594859649122778E-2</v>
      </c>
      <c r="J31" s="34">
        <v>114000000</v>
      </c>
    </row>
    <row r="32" spans="1:18" s="4" customFormat="1" x14ac:dyDescent="0.2">
      <c r="B32" s="35"/>
      <c r="C32" s="26"/>
      <c r="D32" s="35"/>
      <c r="E32" s="26"/>
      <c r="F32" s="26"/>
      <c r="G32" s="7"/>
      <c r="H32" s="26"/>
      <c r="I32" s="36"/>
      <c r="J32" s="26"/>
      <c r="K32" s="8"/>
      <c r="L32" s="8"/>
      <c r="M32" s="8"/>
      <c r="N32" s="8"/>
      <c r="O32" s="8"/>
      <c r="P32" s="8"/>
      <c r="Q32" s="8"/>
      <c r="R32" s="8"/>
    </row>
    <row r="33" spans="1:18" x14ac:dyDescent="0.2">
      <c r="A33" s="13" t="s">
        <v>31</v>
      </c>
      <c r="B33" s="37">
        <v>0.5</v>
      </c>
      <c r="C33" s="14">
        <f t="shared" ref="C33" si="5">IF((+B33/D33)&lt;0,"n.m.",IF(B33&lt;0,(+B33/D33-1)*-1,(+B33/D33-1)))</f>
        <v>0.11111111111111116</v>
      </c>
      <c r="D33" s="37">
        <v>0.45</v>
      </c>
      <c r="E33" s="16">
        <f t="shared" si="1"/>
        <v>1.25</v>
      </c>
      <c r="F33" s="38">
        <v>0.2</v>
      </c>
      <c r="G33" s="16">
        <f t="shared" si="2"/>
        <v>-0.66666666666666663</v>
      </c>
      <c r="H33" s="38">
        <v>0.6</v>
      </c>
      <c r="I33" s="18">
        <f>(H33/J33)-1</f>
        <v>9.0909090909090828E-2</v>
      </c>
      <c r="J33" s="38">
        <v>0.55000000000000004</v>
      </c>
    </row>
    <row r="34" spans="1:18" x14ac:dyDescent="0.2">
      <c r="A34" s="13" t="s">
        <v>32</v>
      </c>
      <c r="B34" s="39">
        <f>B33/B28</f>
        <v>0.40088178363479737</v>
      </c>
      <c r="C34" s="40"/>
      <c r="D34" s="39">
        <f>D33/D28</f>
        <v>0.40703583599714693</v>
      </c>
      <c r="E34" s="40"/>
      <c r="F34" s="39">
        <f>F33/F28</f>
        <v>0.34333340370436899</v>
      </c>
      <c r="G34" s="16"/>
      <c r="H34" s="39">
        <f>H33/H28</f>
        <v>0.34285244031898482</v>
      </c>
      <c r="I34" s="18"/>
      <c r="J34" s="16">
        <v>0.35857872432902349</v>
      </c>
    </row>
    <row r="35" spans="1:18" x14ac:dyDescent="0.2">
      <c r="A35" s="13" t="s">
        <v>33</v>
      </c>
      <c r="B35" s="42">
        <v>4.2999999999999997E-2</v>
      </c>
      <c r="C35" s="41"/>
      <c r="D35" s="42">
        <v>4.5999999999999999E-2</v>
      </c>
      <c r="E35" s="41"/>
      <c r="F35" s="28">
        <v>0.04</v>
      </c>
      <c r="G35" s="28"/>
      <c r="H35" s="28">
        <v>6.3E-2</v>
      </c>
      <c r="I35" s="28"/>
      <c r="J35" s="28">
        <v>5.3999999999999999E-2</v>
      </c>
    </row>
    <row r="36" spans="1:18" x14ac:dyDescent="0.2">
      <c r="B36" s="43"/>
      <c r="D36" s="43"/>
      <c r="I36" s="40"/>
    </row>
    <row r="37" spans="1:18" ht="30.6" x14ac:dyDescent="0.2">
      <c r="A37" s="45"/>
      <c r="B37" s="46"/>
      <c r="C37" s="47" t="s">
        <v>34</v>
      </c>
      <c r="D37" s="46"/>
      <c r="E37" s="47" t="s">
        <v>35</v>
      </c>
      <c r="F37" s="46"/>
      <c r="G37" s="47" t="s">
        <v>36</v>
      </c>
      <c r="H37" s="46"/>
      <c r="I37" s="47" t="s">
        <v>37</v>
      </c>
      <c r="J37" s="324"/>
    </row>
    <row r="38" spans="1:18" s="4" customFormat="1" x14ac:dyDescent="0.2">
      <c r="A38" s="48" t="s">
        <v>38</v>
      </c>
      <c r="B38" s="49">
        <f>SUM(B39:B47)</f>
        <v>4506.4669999999996</v>
      </c>
      <c r="C38" s="50">
        <f>B38/$B$71</f>
        <v>0.43856241952371755</v>
      </c>
      <c r="D38" s="51">
        <v>4416.29</v>
      </c>
      <c r="E38" s="50">
        <f>D38/$D$71</f>
        <v>0.41817787736205031</v>
      </c>
      <c r="F38" s="49">
        <f>SUM(F39:F47)</f>
        <v>4546.4570000000003</v>
      </c>
      <c r="G38" s="50">
        <f>F38/$F$71</f>
        <v>0.44847075107551632</v>
      </c>
      <c r="H38" s="49">
        <f>SUM(H39:H47)</f>
        <v>4534.3550000000005</v>
      </c>
      <c r="I38" s="325">
        <f>H38/$H$71</f>
        <v>0.43658111155593843</v>
      </c>
      <c r="J38" s="85">
        <v>4345.0389999999998</v>
      </c>
      <c r="K38" s="8"/>
      <c r="L38" s="8"/>
      <c r="M38" s="8"/>
      <c r="N38" s="8"/>
      <c r="O38" s="8"/>
      <c r="P38" s="8"/>
      <c r="Q38" s="8"/>
      <c r="R38" s="8"/>
    </row>
    <row r="39" spans="1:18" x14ac:dyDescent="0.2">
      <c r="A39" s="13" t="s">
        <v>39</v>
      </c>
      <c r="B39" s="53">
        <v>535.72500000000002</v>
      </c>
      <c r="C39" s="52">
        <f t="shared" ref="C39:C71" si="6">B39/$B$71</f>
        <v>5.2135930918687214E-2</v>
      </c>
      <c r="D39" s="53">
        <v>501.78800000000001</v>
      </c>
      <c r="E39" s="52">
        <f t="shared" ref="E39:E71" si="7">D39/$D$71</f>
        <v>4.7514234963226716E-2</v>
      </c>
      <c r="F39" s="54">
        <v>530.36099999999999</v>
      </c>
      <c r="G39" s="52">
        <f t="shared" ref="G39:G71" si="8">F39/$F$71</f>
        <v>5.2315769402671554E-2</v>
      </c>
      <c r="H39" s="54">
        <v>536.51</v>
      </c>
      <c r="I39" s="326">
        <f t="shared" ref="I39:I71" si="9">H39/$H$71</f>
        <v>5.1656769741424413E-2</v>
      </c>
      <c r="J39" s="67">
        <v>535.68700000000001</v>
      </c>
    </row>
    <row r="40" spans="1:18" x14ac:dyDescent="0.2">
      <c r="A40" s="13" t="s">
        <v>40</v>
      </c>
      <c r="B40" s="53">
        <v>2015.0609999999999</v>
      </c>
      <c r="C40" s="52">
        <f t="shared" si="6"/>
        <v>0.196102629320903</v>
      </c>
      <c r="D40" s="53">
        <v>2145.5169999999998</v>
      </c>
      <c r="E40" s="52">
        <f>D40/$D$71</f>
        <v>0.2031587021921554</v>
      </c>
      <c r="F40" s="54">
        <v>2225.5720000000001</v>
      </c>
      <c r="G40" s="52">
        <f>F40/$F$71</f>
        <v>0.21953445208271827</v>
      </c>
      <c r="H40" s="54">
        <v>2154.2379999999998</v>
      </c>
      <c r="I40" s="326">
        <f t="shared" si="9"/>
        <v>0.20741640665453884</v>
      </c>
      <c r="J40" s="67">
        <v>2102.364</v>
      </c>
      <c r="K40" s="333"/>
    </row>
    <row r="41" spans="1:18" x14ac:dyDescent="0.2">
      <c r="A41" s="13" t="s">
        <v>41</v>
      </c>
      <c r="B41" s="53">
        <v>33.773000000000003</v>
      </c>
      <c r="C41" s="52">
        <f t="shared" si="6"/>
        <v>3.286736282452421E-3</v>
      </c>
      <c r="D41" s="53">
        <v>36.893999999999998</v>
      </c>
      <c r="E41" s="52">
        <f t="shared" si="7"/>
        <v>3.4934876576029842E-3</v>
      </c>
      <c r="F41" s="54">
        <v>41.667000000000002</v>
      </c>
      <c r="G41" s="52">
        <f t="shared" si="8"/>
        <v>4.1101083294230074E-3</v>
      </c>
      <c r="H41" s="54">
        <v>53.277999999999999</v>
      </c>
      <c r="I41" s="326">
        <f t="shared" si="9"/>
        <v>5.1297634308467869E-3</v>
      </c>
      <c r="J41" s="67">
        <v>73.524000000000001</v>
      </c>
    </row>
    <row r="42" spans="1:18" x14ac:dyDescent="0.2">
      <c r="A42" s="13" t="s">
        <v>42</v>
      </c>
      <c r="B42" s="53">
        <v>401.62200000000001</v>
      </c>
      <c r="C42" s="52">
        <f t="shared" si="6"/>
        <v>3.9085233743851783E-2</v>
      </c>
      <c r="D42" s="53">
        <v>371.596</v>
      </c>
      <c r="E42" s="52">
        <f t="shared" si="7"/>
        <v>3.5186372841509148E-2</v>
      </c>
      <c r="F42" s="54">
        <v>379.12200000000001</v>
      </c>
      <c r="G42" s="52">
        <f t="shared" si="8"/>
        <v>3.7397280583375561E-2</v>
      </c>
      <c r="H42" s="54">
        <v>402.279</v>
      </c>
      <c r="I42" s="326">
        <f t="shared" si="9"/>
        <v>3.8732612019925949E-2</v>
      </c>
      <c r="J42" s="67">
        <v>87.933000000000007</v>
      </c>
    </row>
    <row r="43" spans="1:18" x14ac:dyDescent="0.2">
      <c r="A43" s="13" t="s">
        <v>43</v>
      </c>
      <c r="B43" s="53">
        <v>232.64400000000001</v>
      </c>
      <c r="C43" s="52">
        <f t="shared" si="6"/>
        <v>2.2640555345834274E-2</v>
      </c>
      <c r="D43" s="53">
        <v>235.4</v>
      </c>
      <c r="E43" s="52">
        <f t="shared" si="7"/>
        <v>2.2289992806411411E-2</v>
      </c>
      <c r="F43" s="54">
        <v>250.292</v>
      </c>
      <c r="G43" s="52">
        <f t="shared" si="8"/>
        <v>2.4689256101661828E-2</v>
      </c>
      <c r="H43" s="54">
        <v>249.06200000000001</v>
      </c>
      <c r="I43" s="326">
        <f>H43/$H$71</f>
        <v>2.3980426059791334E-2</v>
      </c>
      <c r="J43" s="67">
        <v>257.25599999999997</v>
      </c>
    </row>
    <row r="44" spans="1:18" x14ac:dyDescent="0.2">
      <c r="A44" s="13" t="s">
        <v>44</v>
      </c>
      <c r="B44" s="53">
        <v>728.79</v>
      </c>
      <c r="C44" s="52">
        <f t="shared" si="6"/>
        <v>7.0924719014849133E-2</v>
      </c>
      <c r="D44" s="53">
        <v>780.62800000000004</v>
      </c>
      <c r="E44" s="52">
        <f t="shared" si="7"/>
        <v>7.3917555244194244E-2</v>
      </c>
      <c r="F44" s="54">
        <v>782.56700000000001</v>
      </c>
      <c r="G44" s="52">
        <f t="shared" si="8"/>
        <v>7.7193825930150353E-2</v>
      </c>
      <c r="H44" s="54">
        <v>839.33199999999999</v>
      </c>
      <c r="I44" s="326">
        <f t="shared" si="9"/>
        <v>8.0813367617768986E-2</v>
      </c>
      <c r="J44" s="67">
        <v>968.875</v>
      </c>
    </row>
    <row r="45" spans="1:18" x14ac:dyDescent="0.2">
      <c r="A45" s="13" t="s">
        <v>45</v>
      </c>
      <c r="B45" s="53">
        <v>72.509</v>
      </c>
      <c r="C45" s="52">
        <f t="shared" si="6"/>
        <v>7.0564640720203291E-3</v>
      </c>
      <c r="D45" s="53">
        <v>72.578000000000003</v>
      </c>
      <c r="E45" s="52">
        <f t="shared" si="7"/>
        <v>6.8724005858272191E-3</v>
      </c>
      <c r="F45" s="54">
        <v>91.426000000000002</v>
      </c>
      <c r="G45" s="52">
        <f t="shared" si="8"/>
        <v>9.0184261916103365E-3</v>
      </c>
      <c r="H45" s="54">
        <v>74.081999999999994</v>
      </c>
      <c r="I45" s="326">
        <f>H45/$H$71</f>
        <v>7.1328340869400439E-3</v>
      </c>
      <c r="J45" s="67">
        <v>64.228999999999999</v>
      </c>
    </row>
    <row r="46" spans="1:18" ht="20.399999999999999" x14ac:dyDescent="0.2">
      <c r="A46" s="13" t="s">
        <v>46</v>
      </c>
      <c r="B46" s="53">
        <v>208.22</v>
      </c>
      <c r="C46" s="52">
        <f t="shared" si="6"/>
        <v>2.0263649327339681E-2</v>
      </c>
      <c r="D46" s="53">
        <v>54.5</v>
      </c>
      <c r="E46" s="52">
        <f t="shared" si="7"/>
        <v>5.1605973149932956E-3</v>
      </c>
      <c r="F46" s="54">
        <f>12.009+35.824</f>
        <v>47.832999999999998</v>
      </c>
      <c r="G46" s="52">
        <f t="shared" si="8"/>
        <v>4.7183337346410996E-3</v>
      </c>
      <c r="H46" s="54">
        <f>3.833+48.017</f>
        <v>51.85</v>
      </c>
      <c r="I46" s="326">
        <f t="shared" si="9"/>
        <v>4.9922713669695922E-3</v>
      </c>
      <c r="J46" s="67">
        <v>40.821999999999996</v>
      </c>
    </row>
    <row r="47" spans="1:18" x14ac:dyDescent="0.2">
      <c r="A47" s="13" t="s">
        <v>47</v>
      </c>
      <c r="B47" s="53">
        <v>278.12299999999999</v>
      </c>
      <c r="C47" s="52">
        <f t="shared" si="6"/>
        <v>2.7066501497779723E-2</v>
      </c>
      <c r="D47" s="53">
        <v>217.28800000000001</v>
      </c>
      <c r="E47" s="52">
        <f t="shared" si="7"/>
        <v>2.0574970080371804E-2</v>
      </c>
      <c r="F47" s="54">
        <v>197.61699999999999</v>
      </c>
      <c r="G47" s="52">
        <f t="shared" si="8"/>
        <v>1.9493298719264321E-2</v>
      </c>
      <c r="H47" s="54">
        <v>173.72399999999999</v>
      </c>
      <c r="I47" s="326">
        <f t="shared" si="9"/>
        <v>1.6726660577732408E-2</v>
      </c>
      <c r="J47" s="67">
        <v>214.34899999999999</v>
      </c>
    </row>
    <row r="48" spans="1:18" s="4" customFormat="1" x14ac:dyDescent="0.2">
      <c r="A48" s="4" t="s">
        <v>48</v>
      </c>
      <c r="B48" s="51">
        <f>SUM(B49:B54)</f>
        <v>5769.0820000000003</v>
      </c>
      <c r="C48" s="50">
        <f t="shared" si="6"/>
        <v>0.56143816438703043</v>
      </c>
      <c r="D48" s="49">
        <v>6144.5</v>
      </c>
      <c r="E48" s="50">
        <f t="shared" si="7"/>
        <v>0.58182183856837255</v>
      </c>
      <c r="F48" s="49">
        <f>SUM(F49:F54)</f>
        <v>5591.232</v>
      </c>
      <c r="G48" s="50">
        <f t="shared" si="8"/>
        <v>0.55152924892448363</v>
      </c>
      <c r="H48" s="49">
        <f>SUM(H49:H54)</f>
        <v>5851.6990000000005</v>
      </c>
      <c r="I48" s="327">
        <f t="shared" si="9"/>
        <v>0.56341888844406163</v>
      </c>
      <c r="J48" s="85">
        <v>6037.1179999999995</v>
      </c>
      <c r="K48" s="8"/>
      <c r="L48" s="8"/>
      <c r="M48" s="8"/>
      <c r="N48" s="8"/>
      <c r="O48" s="8"/>
      <c r="P48" s="8"/>
      <c r="Q48" s="8"/>
      <c r="R48" s="8"/>
    </row>
    <row r="49" spans="1:18" x14ac:dyDescent="0.2">
      <c r="A49" s="13" t="s">
        <v>49</v>
      </c>
      <c r="B49" s="53">
        <v>849.4</v>
      </c>
      <c r="C49" s="52">
        <f t="shared" si="6"/>
        <v>8.2662298235723394E-2</v>
      </c>
      <c r="D49" s="53">
        <v>1104.9780000000001</v>
      </c>
      <c r="E49" s="52">
        <f t="shared" si="7"/>
        <v>0.10463021100782867</v>
      </c>
      <c r="F49" s="54">
        <v>1031.557</v>
      </c>
      <c r="G49" s="52">
        <f t="shared" si="8"/>
        <v>0.10175465039418748</v>
      </c>
      <c r="H49" s="54">
        <v>818.39</v>
      </c>
      <c r="I49" s="326">
        <f t="shared" si="9"/>
        <v>7.8797009913485913E-2</v>
      </c>
      <c r="J49" s="67">
        <v>705.721</v>
      </c>
    </row>
    <row r="50" spans="1:18" x14ac:dyDescent="0.2">
      <c r="A50" s="13" t="s">
        <v>44</v>
      </c>
      <c r="B50" s="53">
        <v>26.654</v>
      </c>
      <c r="C50" s="52">
        <f t="shared" si="6"/>
        <v>2.5939261798622218E-3</v>
      </c>
      <c r="D50" s="53">
        <v>24.643000000000001</v>
      </c>
      <c r="E50" s="52">
        <f t="shared" si="7"/>
        <v>2.3334421951078863E-3</v>
      </c>
      <c r="F50" s="54">
        <v>22.785</v>
      </c>
      <c r="G50" s="52">
        <f t="shared" si="8"/>
        <v>2.2475536584324099E-3</v>
      </c>
      <c r="H50" s="54">
        <v>160.74299999999999</v>
      </c>
      <c r="I50" s="326">
        <f t="shared" si="9"/>
        <v>1.5476811501268912E-2</v>
      </c>
      <c r="J50" s="67">
        <v>19.477</v>
      </c>
    </row>
    <row r="51" spans="1:18" x14ac:dyDescent="0.2">
      <c r="A51" s="13" t="s">
        <v>45</v>
      </c>
      <c r="B51" s="53">
        <v>2473.5590000000002</v>
      </c>
      <c r="C51" s="52">
        <f t="shared" si="6"/>
        <v>0.24072294768266747</v>
      </c>
      <c r="D51" s="53">
        <v>2697.645</v>
      </c>
      <c r="E51" s="52">
        <f t="shared" si="7"/>
        <v>0.25543962465697412</v>
      </c>
      <c r="F51" s="54">
        <v>2535.4690000000001</v>
      </c>
      <c r="G51" s="52">
        <f t="shared" si="8"/>
        <v>0.25010325331542521</v>
      </c>
      <c r="H51" s="54">
        <v>2629.7379999999998</v>
      </c>
      <c r="I51" s="326">
        <f t="shared" si="9"/>
        <v>0.25319895313465535</v>
      </c>
      <c r="J51" s="67">
        <v>2548.79</v>
      </c>
    </row>
    <row r="52" spans="1:18" ht="20.399999999999999" x14ac:dyDescent="0.2">
      <c r="A52" s="13" t="s">
        <v>46</v>
      </c>
      <c r="B52" s="53">
        <f>495.45</f>
        <v>495.45</v>
      </c>
      <c r="C52" s="52">
        <f t="shared" si="6"/>
        <v>4.821643002223823E-2</v>
      </c>
      <c r="D52" s="53">
        <f>605.26</f>
        <v>605.26</v>
      </c>
      <c r="E52" s="52">
        <f t="shared" si="7"/>
        <v>5.7311984052712699E-2</v>
      </c>
      <c r="F52" s="54">
        <f>106.372+520.094</f>
        <v>626.46600000000001</v>
      </c>
      <c r="G52" s="52">
        <f t="shared" si="8"/>
        <v>6.1795740626882513E-2</v>
      </c>
      <c r="H52" s="54">
        <f>117.844+424.747</f>
        <v>542.59100000000001</v>
      </c>
      <c r="I52" s="326">
        <f t="shared" si="9"/>
        <v>5.2242266408397263E-2</v>
      </c>
      <c r="J52" s="67">
        <v>578.78700000000003</v>
      </c>
    </row>
    <row r="53" spans="1:18" x14ac:dyDescent="0.2">
      <c r="A53" s="13" t="s">
        <v>50</v>
      </c>
      <c r="B53" s="53">
        <v>1924.019</v>
      </c>
      <c r="C53" s="52">
        <f t="shared" si="6"/>
        <v>0.18724256226653907</v>
      </c>
      <c r="D53" s="53">
        <v>1711.9680000000001</v>
      </c>
      <c r="E53" s="52">
        <f t="shared" si="7"/>
        <v>0.16210600851659529</v>
      </c>
      <c r="F53" s="54">
        <v>1374.9549999999999</v>
      </c>
      <c r="G53" s="52">
        <f t="shared" si="8"/>
        <v>0.13562805092955602</v>
      </c>
      <c r="H53" s="54">
        <v>1700.2370000000001</v>
      </c>
      <c r="I53" s="326">
        <f t="shared" si="9"/>
        <v>0.16370384748625416</v>
      </c>
      <c r="J53" s="67">
        <v>1952.452</v>
      </c>
    </row>
    <row r="54" spans="1:18" x14ac:dyDescent="0.2">
      <c r="A54" s="13" t="s">
        <v>51</v>
      </c>
      <c r="B54" s="55" t="s">
        <v>52</v>
      </c>
      <c r="C54" s="57" t="s">
        <v>52</v>
      </c>
      <c r="D54" s="55" t="s">
        <v>52</v>
      </c>
      <c r="E54" s="56" t="s">
        <v>52</v>
      </c>
      <c r="F54" s="55" t="s">
        <v>52</v>
      </c>
      <c r="G54" s="57" t="s">
        <v>52</v>
      </c>
      <c r="H54" s="55" t="s">
        <v>52</v>
      </c>
      <c r="I54" s="328" t="s">
        <v>52</v>
      </c>
      <c r="J54" s="67">
        <v>231.89099999999999</v>
      </c>
    </row>
    <row r="55" spans="1:18" s="4" customFormat="1" x14ac:dyDescent="0.2">
      <c r="A55" s="4" t="s">
        <v>53</v>
      </c>
      <c r="B55" s="49">
        <f>SUM(B56:B59)</f>
        <v>3144.3</v>
      </c>
      <c r="C55" s="58">
        <f t="shared" si="6"/>
        <v>0.30599842752835543</v>
      </c>
      <c r="D55" s="49">
        <f>3238.76</f>
        <v>3238.76</v>
      </c>
      <c r="E55" s="58">
        <f t="shared" si="7"/>
        <v>0.30667772770472823</v>
      </c>
      <c r="F55" s="49">
        <f>SUM(F56:F59)</f>
        <v>3162.5420000000004</v>
      </c>
      <c r="G55" s="58">
        <f>F55/$F$71</f>
        <v>0.31195886952144619</v>
      </c>
      <c r="H55" s="49">
        <f>SUM(H56:H59)</f>
        <v>3149.8420000000001</v>
      </c>
      <c r="I55" s="327">
        <f t="shared" si="9"/>
        <v>0.30327610466881838</v>
      </c>
      <c r="J55" s="85">
        <v>3232.4380000000001</v>
      </c>
      <c r="K55" s="8"/>
      <c r="L55" s="8"/>
      <c r="M55" s="8"/>
      <c r="N55" s="8"/>
      <c r="O55" s="8"/>
      <c r="P55" s="8"/>
      <c r="Q55" s="8"/>
      <c r="R55" s="8"/>
    </row>
    <row r="56" spans="1:18" x14ac:dyDescent="0.2">
      <c r="A56" s="13" t="s">
        <v>54</v>
      </c>
      <c r="B56" s="53">
        <v>114</v>
      </c>
      <c r="C56" s="52">
        <f t="shared" si="6"/>
        <v>1.109430421341237E-2</v>
      </c>
      <c r="D56" s="53">
        <v>114</v>
      </c>
      <c r="E56" s="52">
        <f t="shared" si="7"/>
        <v>1.0794643924940105E-2</v>
      </c>
      <c r="F56" s="54">
        <v>114</v>
      </c>
      <c r="G56" s="52">
        <f t="shared" si="8"/>
        <v>1.1245166427969924E-2</v>
      </c>
      <c r="H56" s="54">
        <v>114</v>
      </c>
      <c r="I56" s="326">
        <f t="shared" si="9"/>
        <v>1.0976257200280299E-2</v>
      </c>
      <c r="J56" s="67">
        <v>114</v>
      </c>
    </row>
    <row r="57" spans="1:18" x14ac:dyDescent="0.2">
      <c r="A57" s="13" t="s">
        <v>55</v>
      </c>
      <c r="B57" s="53">
        <v>2311.384</v>
      </c>
      <c r="C57" s="52">
        <f t="shared" si="6"/>
        <v>0.22494032675450823</v>
      </c>
      <c r="D57" s="53">
        <v>2311.384</v>
      </c>
      <c r="E57" s="52">
        <f t="shared" si="7"/>
        <v>0.21886462503336632</v>
      </c>
      <c r="F57" s="54">
        <v>2311.384</v>
      </c>
      <c r="G57" s="52">
        <f t="shared" si="8"/>
        <v>0.22799910314865646</v>
      </c>
      <c r="H57" s="54">
        <v>2311.384</v>
      </c>
      <c r="I57" s="326">
        <f t="shared" si="9"/>
        <v>0.22254688835625155</v>
      </c>
      <c r="J57" s="67">
        <v>2311.384</v>
      </c>
    </row>
    <row r="58" spans="1:18" x14ac:dyDescent="0.2">
      <c r="A58" s="13" t="s">
        <v>56</v>
      </c>
      <c r="B58" s="53">
        <v>459.32799999999997</v>
      </c>
      <c r="C58" s="52">
        <f t="shared" si="6"/>
        <v>4.470109268191471E-2</v>
      </c>
      <c r="D58" s="53">
        <v>491.60399999999998</v>
      </c>
      <c r="E58" s="52">
        <f t="shared" si="7"/>
        <v>4.6549913439265393E-2</v>
      </c>
      <c r="F58" s="54">
        <v>436.13</v>
      </c>
      <c r="G58" s="52">
        <f t="shared" si="8"/>
        <v>4.3020652931846697E-2</v>
      </c>
      <c r="H58" s="54">
        <v>513.36</v>
      </c>
      <c r="I58" s="326">
        <f t="shared" si="9"/>
        <v>4.9427819266104338E-2</v>
      </c>
      <c r="J58" s="67">
        <v>665.726</v>
      </c>
    </row>
    <row r="59" spans="1:18" x14ac:dyDescent="0.2">
      <c r="A59" s="13" t="s">
        <v>57</v>
      </c>
      <c r="B59" s="53">
        <v>259.58800000000002</v>
      </c>
      <c r="C59" s="52">
        <f t="shared" si="6"/>
        <v>2.5262703878520091E-2</v>
      </c>
      <c r="D59" s="53">
        <v>321.78100000000001</v>
      </c>
      <c r="E59" s="52">
        <f t="shared" si="7"/>
        <v>3.0469397515887297E-2</v>
      </c>
      <c r="F59" s="54">
        <v>301.02800000000002</v>
      </c>
      <c r="G59" s="52">
        <f t="shared" si="8"/>
        <v>2.9693947012973076E-2</v>
      </c>
      <c r="H59" s="54">
        <v>211.09800000000001</v>
      </c>
      <c r="I59" s="326">
        <f t="shared" si="9"/>
        <v>2.03251398461822E-2</v>
      </c>
      <c r="J59" s="67">
        <v>141.328</v>
      </c>
    </row>
    <row r="60" spans="1:18" s="4" customFormat="1" x14ac:dyDescent="0.2">
      <c r="A60" s="4" t="s">
        <v>58</v>
      </c>
      <c r="B60" s="49">
        <v>2408.71</v>
      </c>
      <c r="C60" s="50">
        <f t="shared" si="6"/>
        <v>0.23441194299902202</v>
      </c>
      <c r="D60" s="49">
        <f>2465.8</f>
        <v>2465.8000000000002</v>
      </c>
      <c r="E60" s="50">
        <f t="shared" si="7"/>
        <v>0.23348625429927466</v>
      </c>
      <c r="F60" s="49">
        <f>SUM(F61:F65)</f>
        <v>2431.9159999999997</v>
      </c>
      <c r="G60" s="50">
        <f t="shared" si="8"/>
        <v>0.23988859788458688</v>
      </c>
      <c r="H60" s="49">
        <f>SUM(H61:H65)</f>
        <v>2358.8539999999998</v>
      </c>
      <c r="I60" s="327">
        <f t="shared" si="9"/>
        <v>0.22711744036763143</v>
      </c>
      <c r="J60" s="85">
        <v>2363.4760000000001</v>
      </c>
      <c r="K60" s="8"/>
      <c r="L60" s="8"/>
      <c r="M60" s="8"/>
      <c r="N60" s="8"/>
      <c r="O60" s="8"/>
      <c r="P60" s="8"/>
      <c r="Q60" s="8"/>
      <c r="R60" s="8"/>
    </row>
    <row r="61" spans="1:18" x14ac:dyDescent="0.2">
      <c r="A61" s="13" t="s">
        <v>59</v>
      </c>
      <c r="B61" s="53">
        <v>1121.6089999999999</v>
      </c>
      <c r="C61" s="52">
        <f t="shared" si="6"/>
        <v>0.10915325837281784</v>
      </c>
      <c r="D61" s="53">
        <v>994.75</v>
      </c>
      <c r="E61" s="52">
        <v>0.1</v>
      </c>
      <c r="F61" s="54">
        <v>1025.8330000000001</v>
      </c>
      <c r="G61" s="52">
        <f t="shared" si="8"/>
        <v>0.10119002466933046</v>
      </c>
      <c r="H61" s="54">
        <v>923.976</v>
      </c>
      <c r="I61" s="326">
        <f t="shared" si="9"/>
        <v>8.8963142306019205E-2</v>
      </c>
      <c r="J61" s="67">
        <v>927.94799999999998</v>
      </c>
    </row>
    <row r="62" spans="1:18" x14ac:dyDescent="0.2">
      <c r="A62" s="13" t="s">
        <v>60</v>
      </c>
      <c r="B62" s="53">
        <v>1176.7239999999999</v>
      </c>
      <c r="C62" s="52">
        <f t="shared" si="6"/>
        <v>0.11451696518617067</v>
      </c>
      <c r="D62" s="53">
        <v>1353.87</v>
      </c>
      <c r="E62" s="52">
        <f t="shared" si="7"/>
        <v>0.12819775939174261</v>
      </c>
      <c r="F62" s="54">
        <v>1265.982</v>
      </c>
      <c r="G62" s="52">
        <f t="shared" si="8"/>
        <v>0.12487875688433527</v>
      </c>
      <c r="H62" s="54">
        <v>1298.653</v>
      </c>
      <c r="I62" s="326">
        <f t="shared" si="9"/>
        <v>0.12503815212206676</v>
      </c>
      <c r="J62" s="67">
        <v>1318.3050000000001</v>
      </c>
    </row>
    <row r="63" spans="1:18" x14ac:dyDescent="0.2">
      <c r="A63" s="13" t="s">
        <v>61</v>
      </c>
      <c r="B63" s="53">
        <v>56.814999999999998</v>
      </c>
      <c r="C63" s="52">
        <f t="shared" si="6"/>
        <v>5.5291481919738927E-3</v>
      </c>
      <c r="D63" s="53">
        <v>48.533999999999999</v>
      </c>
      <c r="E63" s="52">
        <f t="shared" si="7"/>
        <v>4.5956776162547636E-3</v>
      </c>
      <c r="F63" s="54">
        <v>61.006</v>
      </c>
      <c r="G63" s="52">
        <f t="shared" si="8"/>
        <v>6.0177423079362559E-3</v>
      </c>
      <c r="H63" s="54">
        <v>60.423999999999999</v>
      </c>
      <c r="I63" s="326">
        <f t="shared" si="9"/>
        <v>5.817801447980147E-3</v>
      </c>
      <c r="J63" s="67">
        <v>43.231000000000002</v>
      </c>
    </row>
    <row r="64" spans="1:18" x14ac:dyDescent="0.2">
      <c r="A64" s="13" t="s">
        <v>62</v>
      </c>
      <c r="B64" s="53">
        <f>1.167+13.072</f>
        <v>14.238999999999999</v>
      </c>
      <c r="C64" s="52">
        <f t="shared" si="6"/>
        <v>1.3857175236384098E-3</v>
      </c>
      <c r="D64" s="53">
        <f>29.27</f>
        <v>29.27</v>
      </c>
      <c r="E64" s="52">
        <f t="shared" si="7"/>
        <v>2.7715721726578671E-3</v>
      </c>
      <c r="F64" s="54">
        <f>1.328+33.33</f>
        <v>34.658000000000001</v>
      </c>
      <c r="G64" s="52">
        <f t="shared" si="8"/>
        <v>3.4187278777244004E-3</v>
      </c>
      <c r="H64" s="54">
        <f>1.481+25.919</f>
        <v>27.400000000000002</v>
      </c>
      <c r="I64" s="326">
        <f t="shared" si="9"/>
        <v>2.6381530463831598E-3</v>
      </c>
      <c r="J64" s="67">
        <v>24.85</v>
      </c>
    </row>
    <row r="65" spans="1:18" x14ac:dyDescent="0.2">
      <c r="A65" s="13" t="s">
        <v>63</v>
      </c>
      <c r="B65" s="53">
        <v>39.317</v>
      </c>
      <c r="C65" s="52">
        <f t="shared" si="6"/>
        <v>3.8262698136731065E-3</v>
      </c>
      <c r="D65" s="53">
        <v>39.377000000000002</v>
      </c>
      <c r="E65" s="52">
        <f t="shared" si="7"/>
        <v>3.7286025774768993E-3</v>
      </c>
      <c r="F65" s="54">
        <v>44.436999999999998</v>
      </c>
      <c r="G65" s="52">
        <f t="shared" si="8"/>
        <v>4.3833461452605221E-3</v>
      </c>
      <c r="H65" s="54">
        <v>48.401000000000003</v>
      </c>
      <c r="I65" s="326">
        <f t="shared" si="9"/>
        <v>4.6601914451821647E-3</v>
      </c>
      <c r="J65" s="67">
        <v>49.142000000000003</v>
      </c>
    </row>
    <row r="66" spans="1:18" s="4" customFormat="1" x14ac:dyDescent="0.2">
      <c r="A66" s="4" t="s">
        <v>64</v>
      </c>
      <c r="B66" s="59">
        <f>SUM(B67:B70)</f>
        <v>4722.5330000000004</v>
      </c>
      <c r="C66" s="50">
        <f t="shared" si="6"/>
        <v>0.4595896294726225</v>
      </c>
      <c r="D66" s="59">
        <f>SUM(D67:D70)</f>
        <v>4856.2330000000002</v>
      </c>
      <c r="E66" s="50">
        <f t="shared" si="7"/>
        <v>0.45983601799599705</v>
      </c>
      <c r="F66" s="60">
        <f>SUM(F67:F70)</f>
        <v>4543.2309999999998</v>
      </c>
      <c r="G66" s="50">
        <f t="shared" si="8"/>
        <v>0.44815253259396687</v>
      </c>
      <c r="H66" s="60">
        <f>SUM(H67:H70)</f>
        <v>4877.3580000000002</v>
      </c>
      <c r="I66" s="327">
        <f t="shared" si="9"/>
        <v>0.46960645496355019</v>
      </c>
      <c r="J66" s="85">
        <v>4786.2430000000004</v>
      </c>
      <c r="K66" s="8"/>
      <c r="L66" s="8"/>
      <c r="M66" s="8"/>
      <c r="N66" s="8"/>
      <c r="O66" s="8"/>
      <c r="P66" s="8"/>
      <c r="Q66" s="8"/>
      <c r="R66" s="8"/>
    </row>
    <row r="67" spans="1:18" x14ac:dyDescent="0.2">
      <c r="A67" s="13" t="s">
        <v>59</v>
      </c>
      <c r="B67" s="53">
        <v>667.36099999999999</v>
      </c>
      <c r="C67" s="52">
        <f t="shared" si="6"/>
        <v>6.4946543457606074E-2</v>
      </c>
      <c r="D67" s="53">
        <v>695.82399999999996</v>
      </c>
      <c r="E67" s="52">
        <f t="shared" si="7"/>
        <v>6.5887476442346687E-2</v>
      </c>
      <c r="F67" s="53">
        <v>665.21</v>
      </c>
      <c r="G67" s="52">
        <f t="shared" si="8"/>
        <v>6.5617518943419953E-2</v>
      </c>
      <c r="H67" s="54">
        <v>790.976</v>
      </c>
      <c r="I67" s="326">
        <f t="shared" si="9"/>
        <v>7.6157508905692187E-2</v>
      </c>
      <c r="J67" s="67">
        <v>710.81</v>
      </c>
    </row>
    <row r="68" spans="1:18" x14ac:dyDescent="0.2">
      <c r="A68" s="13" t="s">
        <v>60</v>
      </c>
      <c r="B68" s="53">
        <v>433.19799999999998</v>
      </c>
      <c r="C68" s="52">
        <f t="shared" si="6"/>
        <v>4.2158161374050977E-2</v>
      </c>
      <c r="D68" s="53">
        <v>368.83</v>
      </c>
      <c r="E68" s="52">
        <f t="shared" si="7"/>
        <v>3.4924460691540864E-2</v>
      </c>
      <c r="F68" s="53">
        <v>384.00200000000001</v>
      </c>
      <c r="G68" s="52">
        <f t="shared" si="8"/>
        <v>3.7878652619941292E-2</v>
      </c>
      <c r="H68" s="54">
        <v>433.30399999999997</v>
      </c>
      <c r="I68" s="326">
        <f t="shared" si="9"/>
        <v>4.1719790788686442E-2</v>
      </c>
      <c r="J68" s="67">
        <v>240.84700000000001</v>
      </c>
    </row>
    <row r="69" spans="1:18" x14ac:dyDescent="0.2">
      <c r="A69" s="13" t="s">
        <v>61</v>
      </c>
      <c r="B69" s="53">
        <v>2729.7539999999999</v>
      </c>
      <c r="C69" s="52">
        <f t="shared" si="6"/>
        <v>0.2656554500331515</v>
      </c>
      <c r="D69" s="53">
        <v>2936.0509999999999</v>
      </c>
      <c r="E69" s="52">
        <f t="shared" si="7"/>
        <v>0.27801425517951156</v>
      </c>
      <c r="F69" s="53">
        <v>2724.1190000000001</v>
      </c>
      <c r="G69" s="52">
        <f t="shared" si="8"/>
        <v>0.26871203091750007</v>
      </c>
      <c r="H69" s="54">
        <v>2910.1529999999998</v>
      </c>
      <c r="I69" s="326">
        <f>H69/$H$71</f>
        <v>0.28019813877339744</v>
      </c>
      <c r="J69" s="67">
        <v>3067.759</v>
      </c>
    </row>
    <row r="70" spans="1:18" x14ac:dyDescent="0.2">
      <c r="A70" s="13" t="s">
        <v>62</v>
      </c>
      <c r="B70" s="53">
        <f>422.419+104.03+365.771</f>
        <v>892.22</v>
      </c>
      <c r="C70" s="52">
        <f t="shared" si="6"/>
        <v>8.68294746078139E-2</v>
      </c>
      <c r="D70" s="53">
        <f>391.6+97.281+366.647</f>
        <v>855.52800000000002</v>
      </c>
      <c r="E70" s="52">
        <f t="shared" si="7"/>
        <v>8.1009825682597875E-2</v>
      </c>
      <c r="F70" s="53">
        <v>769.9</v>
      </c>
      <c r="G70" s="52">
        <f t="shared" si="8"/>
        <v>7.5944330113105654E-2</v>
      </c>
      <c r="H70" s="54">
        <f>360.656+382.269</f>
        <v>742.92499999999995</v>
      </c>
      <c r="I70" s="326">
        <f t="shared" si="9"/>
        <v>7.1531016495774036E-2</v>
      </c>
      <c r="J70" s="67">
        <v>766.827</v>
      </c>
    </row>
    <row r="71" spans="1:18" s="4" customFormat="1" x14ac:dyDescent="0.2">
      <c r="A71" s="4" t="s">
        <v>65</v>
      </c>
      <c r="B71" s="60">
        <f>B55+B60+B66</f>
        <v>10275.543000000001</v>
      </c>
      <c r="C71" s="61">
        <f t="shared" si="6"/>
        <v>1</v>
      </c>
      <c r="D71" s="60">
        <f>D55+D60+D66</f>
        <v>10560.793000000001</v>
      </c>
      <c r="E71" s="61">
        <f t="shared" si="7"/>
        <v>1</v>
      </c>
      <c r="F71" s="60">
        <f>F55+F60+F66</f>
        <v>10137.689</v>
      </c>
      <c r="G71" s="61">
        <f t="shared" si="8"/>
        <v>1</v>
      </c>
      <c r="H71" s="60">
        <f>H55+H60+H66</f>
        <v>10386.054</v>
      </c>
      <c r="I71" s="61">
        <f t="shared" si="9"/>
        <v>1</v>
      </c>
      <c r="J71" s="85">
        <v>10382.157000000001</v>
      </c>
      <c r="K71" s="8"/>
      <c r="L71" s="8"/>
      <c r="M71" s="8"/>
      <c r="N71" s="8"/>
      <c r="O71" s="8"/>
      <c r="P71" s="8"/>
      <c r="Q71" s="8"/>
      <c r="R71" s="8"/>
    </row>
    <row r="72" spans="1:18" x14ac:dyDescent="0.2">
      <c r="B72" s="62"/>
      <c r="C72" s="63"/>
      <c r="D72" s="62"/>
      <c r="E72" s="63"/>
      <c r="F72" s="43"/>
      <c r="G72" s="63"/>
      <c r="H72" s="64"/>
      <c r="I72" s="65"/>
    </row>
    <row r="73" spans="1:18" x14ac:dyDescent="0.2">
      <c r="A73" s="13" t="s">
        <v>66</v>
      </c>
      <c r="B73" s="66">
        <v>-249.11</v>
      </c>
      <c r="C73" s="16">
        <f>(B73/D73)-1</f>
        <v>2.3786789637867898</v>
      </c>
      <c r="D73" s="66">
        <v>-73.73</v>
      </c>
      <c r="E73" s="16" t="s">
        <v>15</v>
      </c>
      <c r="F73" s="67">
        <v>154.55000000000001</v>
      </c>
      <c r="G73" s="16" t="s">
        <v>15</v>
      </c>
      <c r="H73" s="67">
        <v>-267.81</v>
      </c>
      <c r="I73" s="18">
        <f>(H73/J73)-1</f>
        <v>-0.59970704073777903</v>
      </c>
      <c r="J73" s="25">
        <v>-669.03499999999997</v>
      </c>
    </row>
    <row r="74" spans="1:18" s="68" customFormat="1" x14ac:dyDescent="0.2">
      <c r="A74" s="68" t="s">
        <v>67</v>
      </c>
      <c r="B74" s="42">
        <v>0.30599999999999999</v>
      </c>
      <c r="C74" s="41"/>
      <c r="D74" s="42">
        <v>0.307</v>
      </c>
      <c r="E74" s="41"/>
      <c r="F74" s="69">
        <v>0.312</v>
      </c>
      <c r="G74" s="28"/>
      <c r="H74" s="69">
        <v>0.30299999999999999</v>
      </c>
      <c r="I74" s="36"/>
      <c r="J74" s="28">
        <v>0.311</v>
      </c>
      <c r="K74" s="20"/>
      <c r="L74" s="20"/>
      <c r="M74" s="20"/>
      <c r="N74" s="20"/>
      <c r="O74" s="20"/>
      <c r="P74" s="20"/>
      <c r="Q74" s="20"/>
      <c r="R74" s="20"/>
    </row>
    <row r="75" spans="1:18" s="68" customFormat="1" x14ac:dyDescent="0.2">
      <c r="A75" s="68" t="s">
        <v>68</v>
      </c>
      <c r="B75" s="71">
        <v>-7.9000000000000001E-2</v>
      </c>
      <c r="C75" s="70"/>
      <c r="D75" s="71">
        <v>-2.3E-2</v>
      </c>
      <c r="E75" s="70"/>
      <c r="F75" s="72">
        <v>4.9000000000000002E-2</v>
      </c>
      <c r="G75" s="73"/>
      <c r="H75" s="72">
        <v>-8.5000000000000006E-2</v>
      </c>
      <c r="I75" s="36"/>
      <c r="J75" s="73" t="s">
        <v>69</v>
      </c>
      <c r="K75" s="20"/>
      <c r="L75" s="20"/>
      <c r="M75" s="20"/>
      <c r="N75" s="20"/>
      <c r="O75" s="20"/>
      <c r="P75" s="20"/>
      <c r="Q75" s="20"/>
      <c r="R75" s="20"/>
    </row>
    <row r="76" spans="1:18" s="68" customFormat="1" x14ac:dyDescent="0.2">
      <c r="A76" s="68" t="s">
        <v>70</v>
      </c>
      <c r="B76" s="42">
        <f>(B48-B66-B53+B68)/B4</f>
        <v>-3.5611064829929415E-2</v>
      </c>
      <c r="C76" s="28"/>
      <c r="D76" s="42">
        <f>(D48-D66-D53+D68)/D4</f>
        <v>-4.4271685549765946E-3</v>
      </c>
      <c r="E76" s="28"/>
      <c r="F76" s="69">
        <f>(F48-F66-F53+F68)/F4</f>
        <v>4.3939749059421704E-3</v>
      </c>
      <c r="G76" s="28"/>
      <c r="H76" s="69">
        <f>(H48-H66-H53+H68)/H4</f>
        <v>-2.1335582745677258E-2</v>
      </c>
      <c r="I76" s="36"/>
      <c r="J76" s="28">
        <v>-3.7211050615121609E-2</v>
      </c>
      <c r="K76" s="20"/>
      <c r="L76" s="20"/>
      <c r="M76" s="20"/>
      <c r="N76" s="20"/>
      <c r="O76" s="20"/>
      <c r="P76" s="20"/>
      <c r="Q76" s="20"/>
      <c r="R76" s="20"/>
    </row>
    <row r="77" spans="1:18" s="68" customFormat="1" x14ac:dyDescent="0.2">
      <c r="B77" s="69"/>
      <c r="C77" s="40"/>
      <c r="D77" s="69"/>
      <c r="E77" s="40"/>
      <c r="F77" s="62"/>
      <c r="G77" s="40"/>
      <c r="H77" s="62"/>
      <c r="I77" s="36"/>
      <c r="J77" s="40"/>
      <c r="K77" s="20"/>
      <c r="L77" s="20"/>
      <c r="M77" s="20"/>
      <c r="N77" s="20"/>
      <c r="O77" s="20"/>
      <c r="P77" s="20"/>
      <c r="Q77" s="20"/>
      <c r="R77" s="20"/>
    </row>
    <row r="78" spans="1:18" x14ac:dyDescent="0.2">
      <c r="B78" s="43"/>
      <c r="D78" s="43"/>
      <c r="F78" s="43"/>
      <c r="H78" s="43"/>
      <c r="I78" s="36"/>
    </row>
    <row r="79" spans="1:18" x14ac:dyDescent="0.2">
      <c r="A79" s="13" t="s">
        <v>71</v>
      </c>
      <c r="B79" s="67">
        <f>B20</f>
        <v>147.50190000000151</v>
      </c>
      <c r="C79" s="14">
        <f t="shared" ref="C79:C119" si="10">IF((+B79/D79)&lt;0,"n.m.",IF(B79&lt;0,(+B79/D79-1)*-1,(+B79/D79-1)))</f>
        <v>-5.6048252911803931E-2</v>
      </c>
      <c r="D79" s="67">
        <f>D20</f>
        <v>156.26</v>
      </c>
      <c r="E79" s="16">
        <f t="shared" ref="E79:E119" si="11">(D79-F79)/F79</f>
        <v>0.42005489012884933</v>
      </c>
      <c r="F79" s="67">
        <f>F20</f>
        <v>110.03800000000118</v>
      </c>
      <c r="G79" s="16">
        <f>(F79-H79)/H79</f>
        <v>-0.54014793764887059</v>
      </c>
      <c r="H79" s="67">
        <f>H20</f>
        <v>239.28999999999871</v>
      </c>
      <c r="I79" s="18">
        <f>(H79/J79)-1</f>
        <v>0.27026510526706349</v>
      </c>
      <c r="J79" s="25">
        <v>188.37799999999987</v>
      </c>
    </row>
    <row r="80" spans="1:18" x14ac:dyDescent="0.2">
      <c r="A80" s="13" t="s">
        <v>47</v>
      </c>
      <c r="B80" s="37">
        <v>0.65400000000000003</v>
      </c>
      <c r="C80" s="321" t="str">
        <f t="shared" si="10"/>
        <v>n.m.</v>
      </c>
      <c r="D80" s="37">
        <v>-36.085000000000001</v>
      </c>
      <c r="E80" s="16">
        <f t="shared" si="11"/>
        <v>-0.30248965863841959</v>
      </c>
      <c r="F80" s="74">
        <v>-51.734000000000002</v>
      </c>
      <c r="G80" s="16" t="s">
        <v>15</v>
      </c>
      <c r="H80" s="74">
        <v>20.827000000000002</v>
      </c>
      <c r="I80" s="18" t="s">
        <v>15</v>
      </c>
      <c r="J80" s="38">
        <v>-84.852999999999994</v>
      </c>
    </row>
    <row r="81" spans="1:18" s="75" customFormat="1" ht="20.399999999999999" x14ac:dyDescent="0.2">
      <c r="A81" s="75" t="s">
        <v>72</v>
      </c>
      <c r="B81" s="37">
        <v>-2.2330000000000001</v>
      </c>
      <c r="C81" s="321" t="str">
        <f t="shared" si="10"/>
        <v>n.m.</v>
      </c>
      <c r="D81" s="37">
        <v>2E-3</v>
      </c>
      <c r="E81" s="16">
        <f t="shared" si="11"/>
        <v>-0.99978007477457653</v>
      </c>
      <c r="F81" s="76">
        <v>9.0939999999999994</v>
      </c>
      <c r="G81" s="16" t="s">
        <v>15</v>
      </c>
      <c r="H81" s="74">
        <v>-2.8250000000000002</v>
      </c>
      <c r="I81" s="18" t="s">
        <v>15</v>
      </c>
      <c r="J81" s="38">
        <v>2.5190000000000001</v>
      </c>
      <c r="K81" s="19"/>
      <c r="L81" s="19"/>
      <c r="M81" s="19"/>
      <c r="N81" s="19"/>
      <c r="O81" s="19"/>
      <c r="P81" s="19"/>
      <c r="Q81" s="19"/>
      <c r="R81" s="19"/>
    </row>
    <row r="82" spans="1:18" ht="20.399999999999999" x14ac:dyDescent="0.2">
      <c r="A82" s="13" t="s">
        <v>73</v>
      </c>
      <c r="B82" s="37">
        <v>36.081000000000003</v>
      </c>
      <c r="C82" s="321">
        <f t="shared" si="10"/>
        <v>29.193305439330544</v>
      </c>
      <c r="D82" s="37">
        <v>1.1950000000000001</v>
      </c>
      <c r="E82" s="16">
        <f t="shared" si="11"/>
        <v>-0.93835439773020379</v>
      </c>
      <c r="F82" s="76">
        <v>19.385000000000002</v>
      </c>
      <c r="G82" s="16">
        <f t="shared" ref="G82:G119" si="12">(F82-H82)/H82</f>
        <v>-0.52136984271993281</v>
      </c>
      <c r="H82" s="74">
        <v>40.500999999999998</v>
      </c>
      <c r="I82" s="18" t="s">
        <v>15</v>
      </c>
      <c r="J82" s="38">
        <v>-20.608000000000001</v>
      </c>
    </row>
    <row r="83" spans="1:18" x14ac:dyDescent="0.2">
      <c r="A83" s="13" t="s">
        <v>74</v>
      </c>
      <c r="B83" s="37">
        <v>451.12</v>
      </c>
      <c r="C83" s="321">
        <f t="shared" si="10"/>
        <v>3.3138358205635488E-3</v>
      </c>
      <c r="D83" s="37">
        <v>449.63</v>
      </c>
      <c r="E83" s="16">
        <f t="shared" si="11"/>
        <v>7.4525923359103352E-2</v>
      </c>
      <c r="F83" s="76">
        <v>418.44499999999999</v>
      </c>
      <c r="G83" s="16">
        <f t="shared" si="12"/>
        <v>-3.954121449163598E-2</v>
      </c>
      <c r="H83" s="74">
        <v>435.67200000000003</v>
      </c>
      <c r="I83" s="18">
        <f t="shared" ref="I83:I119" si="13">(H83/J83)-1</f>
        <v>2.043238602056352E-4</v>
      </c>
      <c r="J83" s="38">
        <v>435.58300000000003</v>
      </c>
    </row>
    <row r="84" spans="1:18" x14ac:dyDescent="0.2">
      <c r="A84" s="13" t="s">
        <v>75</v>
      </c>
      <c r="B84" s="37">
        <v>19.861000000000001</v>
      </c>
      <c r="C84" s="321" t="str">
        <f t="shared" si="10"/>
        <v>n.m.</v>
      </c>
      <c r="D84" s="37">
        <v>-18.899999999999999</v>
      </c>
      <c r="E84" s="16" t="s">
        <v>15</v>
      </c>
      <c r="F84" s="76">
        <v>36.944000000000003</v>
      </c>
      <c r="G84" s="16">
        <f t="shared" si="12"/>
        <v>22.104440275171985</v>
      </c>
      <c r="H84" s="74">
        <v>1.599</v>
      </c>
      <c r="I84" s="18">
        <f t="shared" si="13"/>
        <v>-0.96295524047817627</v>
      </c>
      <c r="J84" s="38">
        <v>43.164000000000001</v>
      </c>
    </row>
    <row r="85" spans="1:18" ht="20.399999999999999" x14ac:dyDescent="0.2">
      <c r="A85" s="13" t="s">
        <v>76</v>
      </c>
      <c r="B85" s="37">
        <v>-32.747999999999998</v>
      </c>
      <c r="C85" s="321">
        <f t="shared" si="10"/>
        <v>0.16189793724727441</v>
      </c>
      <c r="D85" s="37">
        <v>-39.073999999999998</v>
      </c>
      <c r="E85" s="16">
        <f t="shared" si="11"/>
        <v>0.16433743556125036</v>
      </c>
      <c r="F85" s="76">
        <v>-33.558999999999997</v>
      </c>
      <c r="G85" s="16">
        <f t="shared" si="12"/>
        <v>8.6931174089068738E-2</v>
      </c>
      <c r="H85" s="74">
        <v>-30.875</v>
      </c>
      <c r="I85" s="18">
        <f t="shared" si="13"/>
        <v>-0.2867208797301668</v>
      </c>
      <c r="J85" s="38">
        <v>-43.286000000000001</v>
      </c>
    </row>
    <row r="86" spans="1:18" s="4" customFormat="1" x14ac:dyDescent="0.2">
      <c r="A86" s="4" t="s">
        <v>77</v>
      </c>
      <c r="B86" s="322">
        <v>620.23</v>
      </c>
      <c r="C86" s="5">
        <f t="shared" si="10"/>
        <v>0.20895935504494889</v>
      </c>
      <c r="D86" s="77">
        <f>SUM(D79:D85)</f>
        <v>513.02800000000002</v>
      </c>
      <c r="E86" s="7">
        <f t="shared" si="11"/>
        <v>8.6804702199881172E-3</v>
      </c>
      <c r="F86" s="78">
        <f>SUM(F79:F85)</f>
        <v>508.61300000000119</v>
      </c>
      <c r="G86" s="7">
        <f t="shared" si="12"/>
        <v>-0.27773225653907962</v>
      </c>
      <c r="H86" s="77">
        <f>SUM(H79:H85)</f>
        <v>704.18899999999883</v>
      </c>
      <c r="I86" s="9">
        <f t="shared" si="13"/>
        <v>0.35187762647893717</v>
      </c>
      <c r="J86" s="12">
        <v>520.89699999999993</v>
      </c>
      <c r="K86" s="8"/>
      <c r="L86" s="8"/>
      <c r="M86" s="8"/>
      <c r="N86" s="8"/>
      <c r="O86" s="8"/>
      <c r="P86" s="8"/>
      <c r="Q86" s="8"/>
      <c r="R86" s="8"/>
    </row>
    <row r="87" spans="1:18" s="4" customFormat="1" x14ac:dyDescent="0.2">
      <c r="A87" s="4" t="s">
        <v>78</v>
      </c>
      <c r="B87" s="35"/>
      <c r="C87" s="16"/>
      <c r="D87" s="35"/>
      <c r="E87" s="16"/>
      <c r="F87" s="79"/>
      <c r="G87" s="16"/>
      <c r="H87" s="35"/>
      <c r="I87" s="18"/>
      <c r="J87" s="26"/>
      <c r="K87" s="8"/>
      <c r="L87" s="8"/>
      <c r="M87" s="8"/>
      <c r="N87" s="8"/>
      <c r="O87" s="8"/>
      <c r="P87" s="8"/>
      <c r="Q87" s="8"/>
      <c r="R87" s="8"/>
    </row>
    <row r="88" spans="1:18" x14ac:dyDescent="0.2">
      <c r="A88" s="13" t="s">
        <v>79</v>
      </c>
      <c r="B88" s="66">
        <v>79.626999999999995</v>
      </c>
      <c r="C88" s="323" t="str">
        <f t="shared" si="10"/>
        <v>n.m.</v>
      </c>
      <c r="D88" s="66">
        <v>-83.442999999999998</v>
      </c>
      <c r="E88" s="16">
        <f t="shared" si="11"/>
        <v>-0.2024030281595901</v>
      </c>
      <c r="F88" s="80">
        <v>-104.61799999999999</v>
      </c>
      <c r="G88" s="16">
        <f t="shared" si="12"/>
        <v>0.56060086221042094</v>
      </c>
      <c r="H88" s="67">
        <v>-67.037000000000006</v>
      </c>
      <c r="I88" s="18">
        <f t="shared" si="13"/>
        <v>0.38798708021036066</v>
      </c>
      <c r="J88" s="25">
        <v>-48.298000000000002</v>
      </c>
    </row>
    <row r="89" spans="1:18" ht="20.399999999999999" x14ac:dyDescent="0.2">
      <c r="A89" s="13" t="s">
        <v>80</v>
      </c>
      <c r="B89" s="66">
        <v>247.81700000000001</v>
      </c>
      <c r="C89" s="323" t="str">
        <f t="shared" si="10"/>
        <v>n.m.</v>
      </c>
      <c r="D89" s="66">
        <v>-69.016000000000005</v>
      </c>
      <c r="E89" s="16" t="s">
        <v>15</v>
      </c>
      <c r="F89" s="80">
        <v>303.221</v>
      </c>
      <c r="G89" s="16" t="s">
        <v>15</v>
      </c>
      <c r="H89" s="67">
        <v>-120.98399999999999</v>
      </c>
      <c r="I89" s="18">
        <f t="shared" si="13"/>
        <v>-0.42713467903461799</v>
      </c>
      <c r="J89" s="25">
        <v>-211.191</v>
      </c>
      <c r="K89" s="333"/>
      <c r="L89" s="333"/>
    </row>
    <row r="90" spans="1:18" ht="30.6" x14ac:dyDescent="0.2">
      <c r="A90" s="13" t="s">
        <v>81</v>
      </c>
      <c r="B90" s="66">
        <v>56.6</v>
      </c>
      <c r="C90" s="323" t="str">
        <f t="shared" si="10"/>
        <v>n.m.</v>
      </c>
      <c r="D90" s="66">
        <v>-27.484000000000002</v>
      </c>
      <c r="E90" s="16">
        <f t="shared" si="11"/>
        <v>-0.6072760527556692</v>
      </c>
      <c r="F90" s="80">
        <v>-69.983000000000004</v>
      </c>
      <c r="G90" s="16">
        <f t="shared" si="12"/>
        <v>0.25186483730747911</v>
      </c>
      <c r="H90" s="67">
        <v>-55.902999999999999</v>
      </c>
      <c r="I90" s="18">
        <f t="shared" si="13"/>
        <v>0.51174991211227994</v>
      </c>
      <c r="J90" s="25">
        <v>-36.978999999999999</v>
      </c>
    </row>
    <row r="91" spans="1:18" x14ac:dyDescent="0.2">
      <c r="A91" s="13" t="s">
        <v>82</v>
      </c>
      <c r="B91" s="66">
        <v>-24.306999999999999</v>
      </c>
      <c r="C91" s="323" t="str">
        <f t="shared" si="10"/>
        <v>n.m.</v>
      </c>
      <c r="D91" s="66">
        <v>29.488</v>
      </c>
      <c r="E91" s="16">
        <f t="shared" si="11"/>
        <v>0.10099690101930323</v>
      </c>
      <c r="F91" s="80">
        <v>26.783000000000001</v>
      </c>
      <c r="G91" s="16">
        <f t="shared" si="12"/>
        <v>5.0349256421811637</v>
      </c>
      <c r="H91" s="67">
        <v>4.4379999999999997</v>
      </c>
      <c r="I91" s="18" t="s">
        <v>15</v>
      </c>
      <c r="J91" s="25">
        <v>-25.48</v>
      </c>
    </row>
    <row r="92" spans="1:18" ht="23.25" customHeight="1" x14ac:dyDescent="0.2">
      <c r="A92" s="13" t="s">
        <v>83</v>
      </c>
      <c r="B92" s="66">
        <v>-167.01400000000001</v>
      </c>
      <c r="C92" s="323" t="str">
        <f t="shared" si="10"/>
        <v>n.m.</v>
      </c>
      <c r="D92" s="66">
        <v>224.124</v>
      </c>
      <c r="E92" s="16" t="s">
        <v>15</v>
      </c>
      <c r="F92" s="80">
        <v>-252.28</v>
      </c>
      <c r="G92" s="16">
        <f t="shared" si="12"/>
        <v>25.611814345991561</v>
      </c>
      <c r="H92" s="67">
        <v>-9.48</v>
      </c>
      <c r="I92" s="18" t="s">
        <v>15</v>
      </c>
      <c r="J92" s="25">
        <v>351.05700000000002</v>
      </c>
    </row>
    <row r="93" spans="1:18" ht="30.6" x14ac:dyDescent="0.2">
      <c r="A93" s="13" t="s">
        <v>84</v>
      </c>
      <c r="B93" s="66">
        <v>4.4329999999999998</v>
      </c>
      <c r="C93" s="323">
        <f t="shared" si="10"/>
        <v>-0.90159167092148196</v>
      </c>
      <c r="D93" s="66">
        <v>45.046999999999997</v>
      </c>
      <c r="E93" s="16">
        <f t="shared" si="11"/>
        <v>6.1333333333333329</v>
      </c>
      <c r="F93" s="80">
        <v>6.3150000000000004</v>
      </c>
      <c r="G93" s="16">
        <f t="shared" si="12"/>
        <v>-4.8085619535725044E-2</v>
      </c>
      <c r="H93" s="67">
        <v>6.6340000000000003</v>
      </c>
      <c r="I93" s="18">
        <f t="shared" si="13"/>
        <v>-0.66430523226394089</v>
      </c>
      <c r="J93" s="25">
        <v>19.762</v>
      </c>
    </row>
    <row r="94" spans="1:18" x14ac:dyDescent="0.2">
      <c r="A94" s="13" t="s">
        <v>85</v>
      </c>
      <c r="B94" s="66">
        <v>21.402000000000001</v>
      </c>
      <c r="C94" s="323">
        <f t="shared" si="10"/>
        <v>-0.247230136119025</v>
      </c>
      <c r="D94" s="66">
        <v>28.431000000000001</v>
      </c>
      <c r="E94" s="16" t="s">
        <v>15</v>
      </c>
      <c r="F94" s="80">
        <v>-70.12</v>
      </c>
      <c r="G94" s="16">
        <f t="shared" si="12"/>
        <v>1.4287347164975239</v>
      </c>
      <c r="H94" s="67">
        <v>-28.870999999999999</v>
      </c>
      <c r="I94" s="18">
        <f t="shared" si="13"/>
        <v>4.5929872142580397</v>
      </c>
      <c r="J94" s="25">
        <v>-5.1619999999999999</v>
      </c>
    </row>
    <row r="95" spans="1:18" x14ac:dyDescent="0.2">
      <c r="A95" s="13" t="s">
        <v>86</v>
      </c>
      <c r="B95" s="66">
        <v>-33.463999999999999</v>
      </c>
      <c r="C95" s="323" t="str">
        <f t="shared" si="10"/>
        <v>n.m.</v>
      </c>
      <c r="D95" s="66">
        <v>33.521000000000001</v>
      </c>
      <c r="E95" s="16" t="s">
        <v>15</v>
      </c>
      <c r="F95" s="80">
        <v>-79.13</v>
      </c>
      <c r="G95" s="16" t="s">
        <v>15</v>
      </c>
      <c r="H95" s="67">
        <v>68.16</v>
      </c>
      <c r="I95" s="18">
        <f t="shared" si="13"/>
        <v>-0.45823497150487646</v>
      </c>
      <c r="J95" s="25">
        <v>125.81100000000001</v>
      </c>
    </row>
    <row r="96" spans="1:18" s="4" customFormat="1" ht="20.399999999999999" x14ac:dyDescent="0.2">
      <c r="A96" s="4" t="s">
        <v>87</v>
      </c>
      <c r="B96" s="77">
        <v>805.33</v>
      </c>
      <c r="C96" s="5">
        <f t="shared" si="10"/>
        <v>0.16092640003690373</v>
      </c>
      <c r="D96" s="77">
        <f>SUM(D86:D95)</f>
        <v>693.69600000000003</v>
      </c>
      <c r="E96" s="7">
        <f t="shared" si="11"/>
        <v>1.5807046848783917</v>
      </c>
      <c r="F96" s="78">
        <f>SUM(F86:F95)</f>
        <v>268.80100000000135</v>
      </c>
      <c r="G96" s="7">
        <f t="shared" si="12"/>
        <v>-0.46362736607694754</v>
      </c>
      <c r="H96" s="77">
        <f>SUM(H86:H95)</f>
        <v>501.14599999999871</v>
      </c>
      <c r="I96" s="9">
        <f t="shared" si="13"/>
        <v>-0.27414012111521202</v>
      </c>
      <c r="J96" s="12">
        <v>690.41700000000003</v>
      </c>
      <c r="K96" s="8"/>
      <c r="L96" s="8"/>
      <c r="M96" s="8"/>
      <c r="N96" s="8"/>
      <c r="O96" s="8"/>
      <c r="P96" s="8"/>
      <c r="Q96" s="8"/>
      <c r="R96" s="8"/>
    </row>
    <row r="97" spans="1:18" x14ac:dyDescent="0.2">
      <c r="A97" s="13" t="s">
        <v>88</v>
      </c>
      <c r="B97" s="66">
        <v>-21.024000000000001</v>
      </c>
      <c r="C97" s="14">
        <f t="shared" si="10"/>
        <v>8.0877852583719378E-2</v>
      </c>
      <c r="D97" s="66">
        <v>-22.873999999999999</v>
      </c>
      <c r="E97" s="16">
        <f t="shared" si="11"/>
        <v>-0.44441475796070051</v>
      </c>
      <c r="F97" s="25">
        <v>-41.170999999999999</v>
      </c>
      <c r="G97" s="16">
        <f t="shared" si="12"/>
        <v>-0.74464746452317165</v>
      </c>
      <c r="H97" s="67">
        <v>-161.232</v>
      </c>
      <c r="I97" s="18">
        <f t="shared" si="13"/>
        <v>2.3707273221416179</v>
      </c>
      <c r="J97" s="25">
        <v>-47.832999999999998</v>
      </c>
    </row>
    <row r="98" spans="1:18" ht="20.399999999999999" x14ac:dyDescent="0.2">
      <c r="A98" s="13" t="s">
        <v>89</v>
      </c>
      <c r="B98" s="66">
        <v>-346.48700000000002</v>
      </c>
      <c r="C98" s="14">
        <f t="shared" si="10"/>
        <v>0.10551914105963167</v>
      </c>
      <c r="D98" s="66">
        <v>-387.36099999999999</v>
      </c>
      <c r="E98" s="16">
        <f t="shared" si="11"/>
        <v>-0.15475590410292336</v>
      </c>
      <c r="F98" s="25">
        <v>-458.28300000000002</v>
      </c>
      <c r="G98" s="16">
        <f t="shared" si="12"/>
        <v>-3.9541024834957479E-2</v>
      </c>
      <c r="H98" s="67">
        <v>-477.15</v>
      </c>
      <c r="I98" s="18">
        <f t="shared" si="13"/>
        <v>-0.13847270521195576</v>
      </c>
      <c r="J98" s="25">
        <v>-553.84199999999998</v>
      </c>
    </row>
    <row r="99" spans="1:18" ht="20.399999999999999" x14ac:dyDescent="0.2">
      <c r="A99" s="13" t="s">
        <v>90</v>
      </c>
      <c r="B99" s="66">
        <v>32.747999999999998</v>
      </c>
      <c r="C99" s="14">
        <f t="shared" si="10"/>
        <v>-0.16189793724727441</v>
      </c>
      <c r="D99" s="66">
        <v>39.073999999999998</v>
      </c>
      <c r="E99" s="16">
        <f t="shared" si="11"/>
        <v>0.16433743556125036</v>
      </c>
      <c r="F99" s="81">
        <v>33.558999999999997</v>
      </c>
      <c r="G99" s="82">
        <f t="shared" si="12"/>
        <v>8.6931174089068738E-2</v>
      </c>
      <c r="H99" s="80">
        <v>30.875</v>
      </c>
      <c r="I99" s="18">
        <f t="shared" si="13"/>
        <v>-0.2867208797301668</v>
      </c>
      <c r="J99" s="25">
        <v>43.286000000000001</v>
      </c>
    </row>
    <row r="100" spans="1:18" ht="20.399999999999999" x14ac:dyDescent="0.2">
      <c r="A100" s="13" t="s">
        <v>91</v>
      </c>
      <c r="B100" s="66">
        <v>57.360999999999997</v>
      </c>
      <c r="C100" s="14">
        <f t="shared" si="10"/>
        <v>0.23039468039468036</v>
      </c>
      <c r="D100" s="66">
        <v>46.62</v>
      </c>
      <c r="E100" s="16">
        <f t="shared" si="11"/>
        <v>0.17454398871309074</v>
      </c>
      <c r="F100" s="81">
        <v>39.692</v>
      </c>
      <c r="G100" s="82">
        <f t="shared" si="12"/>
        <v>-0.59082099707228575</v>
      </c>
      <c r="H100" s="80">
        <v>97.004000000000005</v>
      </c>
      <c r="I100" s="18">
        <f t="shared" si="13"/>
        <v>-5.7142579434891982E-2</v>
      </c>
      <c r="J100" s="25">
        <v>102.883</v>
      </c>
    </row>
    <row r="101" spans="1:18" ht="20.399999999999999" x14ac:dyDescent="0.2">
      <c r="A101" s="13" t="s">
        <v>92</v>
      </c>
      <c r="B101" s="66">
        <v>-98.606999999999999</v>
      </c>
      <c r="C101" s="321" t="str">
        <f t="shared" si="10"/>
        <v>n.m.</v>
      </c>
      <c r="D101" s="66">
        <v>2.75</v>
      </c>
      <c r="E101" s="16">
        <f t="shared" si="11"/>
        <v>12.546798029556649</v>
      </c>
      <c r="F101" s="81">
        <v>0.20300000000000001</v>
      </c>
      <c r="G101" s="82">
        <f t="shared" si="12"/>
        <v>-0.97553037608486026</v>
      </c>
      <c r="H101" s="80">
        <v>8.2959999999999994</v>
      </c>
      <c r="I101" s="18" t="s">
        <v>15</v>
      </c>
      <c r="J101" s="25">
        <v>-58.771999999999998</v>
      </c>
    </row>
    <row r="102" spans="1:18" x14ac:dyDescent="0.2">
      <c r="A102" s="13" t="s">
        <v>93</v>
      </c>
      <c r="B102" s="66">
        <v>-59.292000000000002</v>
      </c>
      <c r="C102" s="14">
        <f t="shared" si="10"/>
        <v>-4.5983382116891702</v>
      </c>
      <c r="D102" s="66">
        <v>-10.590999999999999</v>
      </c>
      <c r="E102" s="16">
        <f t="shared" si="11"/>
        <v>-0.50021235430135436</v>
      </c>
      <c r="F102" s="81">
        <v>-21.190999999999999</v>
      </c>
      <c r="G102" s="82">
        <f t="shared" si="12"/>
        <v>-0.81388874251286647</v>
      </c>
      <c r="H102" s="80">
        <v>-113.86199999999999</v>
      </c>
      <c r="I102" s="18">
        <f t="shared" si="13"/>
        <v>11.273579821062844</v>
      </c>
      <c r="J102" s="25">
        <v>-9.2769999999999992</v>
      </c>
    </row>
    <row r="103" spans="1:18" s="4" customFormat="1" ht="20.399999999999999" x14ac:dyDescent="0.2">
      <c r="A103" s="4" t="s">
        <v>94</v>
      </c>
      <c r="B103" s="77">
        <f>SUM(B97:B102)</f>
        <v>-435.30100000000004</v>
      </c>
      <c r="C103" s="5">
        <f t="shared" si="10"/>
        <v>-0.30964071459946707</v>
      </c>
      <c r="D103" s="77">
        <f>SUM(D97:D102)</f>
        <v>-332.38200000000001</v>
      </c>
      <c r="E103" s="7">
        <f t="shared" si="11"/>
        <v>-0.2567336999179321</v>
      </c>
      <c r="F103" s="78">
        <f>SUM(F97:F102)</f>
        <v>-447.19099999999997</v>
      </c>
      <c r="G103" s="83">
        <f t="shared" si="12"/>
        <v>-0.27412189219064748</v>
      </c>
      <c r="H103" s="78">
        <f>SUM(H97:H102)</f>
        <v>-616.06899999999996</v>
      </c>
      <c r="I103" s="9">
        <f t="shared" si="13"/>
        <v>0.17670349819980702</v>
      </c>
      <c r="J103" s="12">
        <v>-523.55499999999995</v>
      </c>
      <c r="K103" s="8"/>
      <c r="L103" s="8"/>
      <c r="M103" s="8"/>
      <c r="N103" s="8"/>
      <c r="O103" s="8"/>
      <c r="P103" s="8"/>
      <c r="Q103" s="8"/>
      <c r="R103" s="8"/>
    </row>
    <row r="104" spans="1:18" x14ac:dyDescent="0.2">
      <c r="A104" s="13" t="s">
        <v>95</v>
      </c>
      <c r="B104" s="66">
        <v>-92.247</v>
      </c>
      <c r="C104" s="14">
        <f t="shared" si="10"/>
        <v>-0.97012152147448893</v>
      </c>
      <c r="D104" s="66">
        <v>-46.823</v>
      </c>
      <c r="E104" s="16">
        <f t="shared" si="11"/>
        <v>-0.80818028750629867</v>
      </c>
      <c r="F104" s="81">
        <v>-244.09899999999999</v>
      </c>
      <c r="G104" s="82" t="s">
        <v>15</v>
      </c>
      <c r="H104" s="76">
        <v>79.173000000000002</v>
      </c>
      <c r="I104" s="18">
        <f t="shared" si="13"/>
        <v>1.0835548303902733</v>
      </c>
      <c r="J104" s="25">
        <v>37.999000000000002</v>
      </c>
    </row>
    <row r="105" spans="1:18" x14ac:dyDescent="0.2">
      <c r="A105" s="13" t="s">
        <v>96</v>
      </c>
      <c r="B105" s="37">
        <v>-7.5</v>
      </c>
      <c r="C105" s="321" t="str">
        <f t="shared" si="10"/>
        <v>n.m.</v>
      </c>
      <c r="D105" s="37">
        <v>105</v>
      </c>
      <c r="E105" s="16">
        <f t="shared" si="11"/>
        <v>-0.36363636363636365</v>
      </c>
      <c r="F105" s="84">
        <f>140+25</f>
        <v>165</v>
      </c>
      <c r="G105" s="82">
        <f>(F105-H105)/H105</f>
        <v>0.65</v>
      </c>
      <c r="H105" s="76">
        <v>100</v>
      </c>
      <c r="I105" s="18">
        <f t="shared" si="13"/>
        <v>3</v>
      </c>
      <c r="J105" s="38">
        <v>25</v>
      </c>
    </row>
    <row r="106" spans="1:18" ht="20.399999999999999" x14ac:dyDescent="0.2">
      <c r="A106" s="13" t="s">
        <v>97</v>
      </c>
      <c r="B106" s="37">
        <v>-11.340999999999999</v>
      </c>
      <c r="C106" s="14">
        <f t="shared" si="10"/>
        <v>0.44941256432663368</v>
      </c>
      <c r="D106" s="37">
        <v>-20.597999999999999</v>
      </c>
      <c r="E106" s="16">
        <f t="shared" si="11"/>
        <v>4.6572370227959352</v>
      </c>
      <c r="F106" s="76">
        <v>-3.641</v>
      </c>
      <c r="G106" s="82">
        <f>(F106-H106)/H106</f>
        <v>-0.77455108359133129</v>
      </c>
      <c r="H106" s="80">
        <v>-16.149999999999999</v>
      </c>
      <c r="I106" s="18">
        <f t="shared" si="13"/>
        <v>0.29293091025538387</v>
      </c>
      <c r="J106" s="25">
        <v>-12.491</v>
      </c>
    </row>
    <row r="107" spans="1:18" ht="20.399999999999999" x14ac:dyDescent="0.2">
      <c r="A107" s="13" t="s">
        <v>92</v>
      </c>
      <c r="B107" s="66">
        <v>23.584</v>
      </c>
      <c r="C107" s="14">
        <f t="shared" si="10"/>
        <v>9.7985347985347975</v>
      </c>
      <c r="D107" s="66">
        <v>2.1840000000000002</v>
      </c>
      <c r="E107" s="16">
        <f t="shared" si="11"/>
        <v>-0.70712082606946491</v>
      </c>
      <c r="F107" s="84">
        <v>7.4569999999999999</v>
      </c>
      <c r="G107" s="82">
        <f t="shared" si="12"/>
        <v>-0.42354669140383427</v>
      </c>
      <c r="H107" s="80">
        <v>12.936</v>
      </c>
      <c r="I107" s="18">
        <f t="shared" si="13"/>
        <v>22.69230769230769</v>
      </c>
      <c r="J107" s="25">
        <v>0.54600000000000004</v>
      </c>
    </row>
    <row r="108" spans="1:18" ht="20.399999999999999" x14ac:dyDescent="0.2">
      <c r="A108" s="23" t="s">
        <v>98</v>
      </c>
      <c r="B108" s="66">
        <v>2.7090000000000001</v>
      </c>
      <c r="C108" s="14">
        <f t="shared" si="10"/>
        <v>6.9442815249266863</v>
      </c>
      <c r="D108" s="66">
        <v>0.34100000000000003</v>
      </c>
      <c r="E108" s="16">
        <f t="shared" si="11"/>
        <v>-0.97045060658578863</v>
      </c>
      <c r="F108" s="81">
        <v>11.54</v>
      </c>
      <c r="G108" s="82" t="s">
        <v>15</v>
      </c>
      <c r="H108" s="80">
        <v>-5.4139999999999997</v>
      </c>
      <c r="I108" s="18">
        <f t="shared" si="13"/>
        <v>-0.41451281496701631</v>
      </c>
      <c r="J108" s="25">
        <v>-9.2469999999999999</v>
      </c>
    </row>
    <row r="109" spans="1:18" x14ac:dyDescent="0.2">
      <c r="A109" s="75" t="s">
        <v>99</v>
      </c>
      <c r="B109" s="37">
        <v>0</v>
      </c>
      <c r="C109" s="14">
        <f t="shared" si="10"/>
        <v>-1</v>
      </c>
      <c r="D109" s="37">
        <v>-8.8629999999999995</v>
      </c>
      <c r="E109" s="16">
        <f t="shared" si="11"/>
        <v>-0.79330690298507467</v>
      </c>
      <c r="F109" s="76">
        <v>-42.88</v>
      </c>
      <c r="G109" s="82">
        <f t="shared" si="12"/>
        <v>-0.76850902102205865</v>
      </c>
      <c r="H109" s="76">
        <v>-185.23400000000001</v>
      </c>
      <c r="I109" s="18" t="s">
        <v>15</v>
      </c>
      <c r="J109" s="38">
        <v>0</v>
      </c>
    </row>
    <row r="110" spans="1:18" ht="20.399999999999999" x14ac:dyDescent="0.2">
      <c r="A110" s="13" t="s">
        <v>100</v>
      </c>
      <c r="B110" s="66">
        <v>-57.628</v>
      </c>
      <c r="C110" s="14">
        <f t="shared" si="10"/>
        <v>-0.52741922658962603</v>
      </c>
      <c r="D110" s="66">
        <v>-37.728999999999999</v>
      </c>
      <c r="E110" s="16">
        <f t="shared" si="11"/>
        <v>-0.45822025014718759</v>
      </c>
      <c r="F110" s="25">
        <v>-69.638999999999996</v>
      </c>
      <c r="G110" s="16">
        <f t="shared" si="12"/>
        <v>3.912440127131922E-2</v>
      </c>
      <c r="H110" s="67">
        <v>-67.016999999999996</v>
      </c>
      <c r="I110" s="18">
        <f t="shared" si="13"/>
        <v>8.0849622604993288E-2</v>
      </c>
      <c r="J110" s="25">
        <v>-62.003999999999998</v>
      </c>
    </row>
    <row r="111" spans="1:18" s="4" customFormat="1" ht="20.399999999999999" x14ac:dyDescent="0.2">
      <c r="A111" s="4" t="s">
        <v>101</v>
      </c>
      <c r="B111" s="322">
        <f>-142.424</f>
        <v>-142.42400000000001</v>
      </c>
      <c r="C111" s="5">
        <f t="shared" si="10"/>
        <v>-20.951911220715168</v>
      </c>
      <c r="D111" s="77">
        <f>SUM(D104:D110)</f>
        <v>-6.4879999999999995</v>
      </c>
      <c r="E111" s="7">
        <f t="shared" si="11"/>
        <v>-0.96319115861615101</v>
      </c>
      <c r="F111" s="77">
        <f>SUM(F104:F110)</f>
        <v>-176.262</v>
      </c>
      <c r="G111" s="7">
        <f t="shared" si="12"/>
        <v>1.1572711918341374</v>
      </c>
      <c r="H111" s="77">
        <f>SUM(H104:H110)</f>
        <v>-81.705999999999989</v>
      </c>
      <c r="I111" s="9">
        <f t="shared" si="13"/>
        <v>3.0454522948952816</v>
      </c>
      <c r="J111" s="12">
        <v>-20.196999999999996</v>
      </c>
      <c r="K111" s="8"/>
      <c r="L111" s="8"/>
      <c r="M111" s="8"/>
      <c r="N111" s="8"/>
      <c r="O111" s="8"/>
      <c r="P111" s="8"/>
      <c r="Q111" s="8"/>
      <c r="R111" s="8"/>
    </row>
    <row r="112" spans="1:18" s="4" customFormat="1" ht="20.399999999999999" x14ac:dyDescent="0.2">
      <c r="A112" s="4" t="s">
        <v>102</v>
      </c>
      <c r="B112" s="85">
        <f>B96+B103+B111</f>
        <v>227.60499999999999</v>
      </c>
      <c r="C112" s="5">
        <f t="shared" si="10"/>
        <v>-0.35854475151200882</v>
      </c>
      <c r="D112" s="85">
        <f>D96+D103+D111</f>
        <v>354.82600000000002</v>
      </c>
      <c r="E112" s="7">
        <f t="shared" si="11"/>
        <v>-2.0004906217926348</v>
      </c>
      <c r="F112" s="85">
        <f>F96+F103+F111</f>
        <v>-354.65199999999862</v>
      </c>
      <c r="G112" s="7">
        <f t="shared" si="12"/>
        <v>0.80366070111731425</v>
      </c>
      <c r="H112" s="85">
        <f>H96+H103+H111</f>
        <v>-196.62900000000124</v>
      </c>
      <c r="I112" s="9">
        <f t="shared" si="13"/>
        <v>-2.3406675075853212</v>
      </c>
      <c r="J112" s="6">
        <v>146.66500000000008</v>
      </c>
      <c r="K112" s="8"/>
      <c r="L112" s="8"/>
      <c r="M112" s="8"/>
      <c r="N112" s="8"/>
      <c r="O112" s="8"/>
      <c r="P112" s="8"/>
      <c r="Q112" s="8"/>
      <c r="R112" s="8"/>
    </row>
    <row r="113" spans="1:18" ht="20.399999999999999" x14ac:dyDescent="0.2">
      <c r="A113" s="13" t="s">
        <v>103</v>
      </c>
      <c r="B113" s="67">
        <f>D116</f>
        <v>1684.7</v>
      </c>
      <c r="C113" s="14">
        <f t="shared" si="10"/>
        <v>0.24731058603681455</v>
      </c>
      <c r="D113" s="67">
        <f>F116</f>
        <v>1350.6659999999999</v>
      </c>
      <c r="E113" s="16">
        <f t="shared" si="11"/>
        <v>-0.20013099539324916</v>
      </c>
      <c r="F113" s="25">
        <f>H116</f>
        <v>1688.6089999999988</v>
      </c>
      <c r="G113" s="16">
        <f t="shared" si="12"/>
        <v>-0.12197677405399621</v>
      </c>
      <c r="H113" s="85">
        <v>1923.194</v>
      </c>
      <c r="I113" s="18">
        <f t="shared" si="13"/>
        <v>7.8658403208166083E-2</v>
      </c>
      <c r="J113" s="25">
        <v>1782.95</v>
      </c>
    </row>
    <row r="114" spans="1:18" ht="30.6" x14ac:dyDescent="0.2">
      <c r="A114" s="13" t="s">
        <v>104</v>
      </c>
      <c r="B114" s="66">
        <v>-15.55</v>
      </c>
      <c r="C114" s="14">
        <f t="shared" si="10"/>
        <v>0.12733598967394344</v>
      </c>
      <c r="D114" s="66">
        <v>-17.818999999999999</v>
      </c>
      <c r="E114" s="16">
        <f t="shared" si="11"/>
        <v>-1.6067075246850526</v>
      </c>
      <c r="F114" s="25">
        <v>29.37</v>
      </c>
      <c r="G114" s="16" t="s">
        <v>15</v>
      </c>
      <c r="H114" s="67">
        <v>-55.585999999999999</v>
      </c>
      <c r="I114" s="18" t="s">
        <v>15</v>
      </c>
      <c r="J114" s="25">
        <v>22.837</v>
      </c>
    </row>
    <row r="115" spans="1:18" ht="20.399999999999999" x14ac:dyDescent="0.2">
      <c r="A115" s="13" t="s">
        <v>105</v>
      </c>
      <c r="B115" s="66">
        <v>9.2870000000000008</v>
      </c>
      <c r="C115" s="321" t="str">
        <f t="shared" si="10"/>
        <v>n.m.</v>
      </c>
      <c r="D115" s="66">
        <v>-2.9820000000000002</v>
      </c>
      <c r="E115" s="16">
        <f t="shared" si="11"/>
        <v>-0.76447358028591728</v>
      </c>
      <c r="F115" s="67">
        <v>-12.661</v>
      </c>
      <c r="G115" s="16" t="s">
        <v>15</v>
      </c>
      <c r="H115" s="67">
        <v>17.63</v>
      </c>
      <c r="I115" s="38" t="s">
        <v>15</v>
      </c>
      <c r="J115" s="38">
        <v>0</v>
      </c>
    </row>
    <row r="116" spans="1:18" s="4" customFormat="1" ht="20.399999999999999" x14ac:dyDescent="0.2">
      <c r="A116" s="4" t="s">
        <v>106</v>
      </c>
      <c r="B116" s="85">
        <f>B112+B113+B114+B115</f>
        <v>1906.0420000000001</v>
      </c>
      <c r="C116" s="5">
        <f t="shared" si="10"/>
        <v>0.13138362913278323</v>
      </c>
      <c r="D116" s="85">
        <v>1684.7</v>
      </c>
      <c r="E116" s="7">
        <f t="shared" si="11"/>
        <v>0.24731058603681452</v>
      </c>
      <c r="F116" s="85">
        <f>F112+F113+F114+F115</f>
        <v>1350.6659999999999</v>
      </c>
      <c r="G116" s="16">
        <f t="shared" si="12"/>
        <v>-0.20013099539324916</v>
      </c>
      <c r="H116" s="85">
        <f>H112+H113+H114+H115</f>
        <v>1688.6089999999988</v>
      </c>
      <c r="I116" s="9">
        <f t="shared" si="13"/>
        <v>-0.13513417999520672</v>
      </c>
      <c r="J116" s="6">
        <v>1952.4520000000002</v>
      </c>
      <c r="K116" s="8"/>
      <c r="L116" s="8"/>
      <c r="M116" s="8"/>
      <c r="N116" s="8"/>
      <c r="O116" s="8"/>
      <c r="P116" s="8"/>
      <c r="Q116" s="8"/>
      <c r="R116" s="8"/>
    </row>
    <row r="117" spans="1:18" x14ac:dyDescent="0.2">
      <c r="A117" s="13" t="s">
        <v>107</v>
      </c>
      <c r="B117" s="86">
        <v>62.314</v>
      </c>
      <c r="C117" s="14">
        <f t="shared" si="10"/>
        <v>-3.9697950377562075E-2</v>
      </c>
      <c r="D117" s="86">
        <v>64.89</v>
      </c>
      <c r="E117" s="16">
        <f t="shared" si="11"/>
        <v>-9.4562350872786652E-2</v>
      </c>
      <c r="F117" s="87">
        <v>71.667000000000002</v>
      </c>
      <c r="G117" s="16">
        <f t="shared" si="12"/>
        <v>0.20073384043159204</v>
      </c>
      <c r="H117" s="88">
        <v>59.686</v>
      </c>
      <c r="I117" s="18">
        <f t="shared" si="13"/>
        <v>0.11126419661143183</v>
      </c>
      <c r="J117" s="89">
        <v>53.71</v>
      </c>
    </row>
    <row r="118" spans="1:18" x14ac:dyDescent="0.2">
      <c r="A118" s="13" t="s">
        <v>108</v>
      </c>
      <c r="B118" s="86">
        <v>50.844999999999999</v>
      </c>
      <c r="C118" s="14">
        <f t="shared" si="10"/>
        <v>0.13729393607265084</v>
      </c>
      <c r="D118" s="86">
        <v>44.707000000000001</v>
      </c>
      <c r="E118" s="16">
        <f t="shared" si="11"/>
        <v>-0.233340192749597</v>
      </c>
      <c r="F118" s="87">
        <v>58.314</v>
      </c>
      <c r="G118" s="16">
        <f t="shared" si="12"/>
        <v>-5.7703805445584518E-2</v>
      </c>
      <c r="H118" s="88">
        <v>61.884999999999998</v>
      </c>
      <c r="I118" s="18">
        <f t="shared" si="13"/>
        <v>7.2716241983012742E-2</v>
      </c>
      <c r="J118" s="89">
        <v>57.69</v>
      </c>
    </row>
    <row r="119" spans="1:18" x14ac:dyDescent="0.2">
      <c r="A119" s="13" t="s">
        <v>109</v>
      </c>
      <c r="B119" s="86">
        <v>90.847999999999999</v>
      </c>
      <c r="C119" s="14">
        <f t="shared" si="10"/>
        <v>0.35729759610356604</v>
      </c>
      <c r="D119" s="86">
        <v>66.933000000000007</v>
      </c>
      <c r="E119" s="16">
        <f t="shared" si="11"/>
        <v>-0.52763957402663386</v>
      </c>
      <c r="F119" s="87">
        <v>141.69900000000001</v>
      </c>
      <c r="G119" s="16">
        <f t="shared" si="12"/>
        <v>0.31384039090968108</v>
      </c>
      <c r="H119" s="88">
        <v>107.851</v>
      </c>
      <c r="I119" s="18">
        <f t="shared" si="13"/>
        <v>-5.3748992206403834E-4</v>
      </c>
      <c r="J119" s="89">
        <v>107.90900000000001</v>
      </c>
    </row>
    <row r="120" spans="1:18" s="92" customFormat="1" x14ac:dyDescent="0.2">
      <c r="A120" s="4" t="s">
        <v>110</v>
      </c>
      <c r="B120" s="90">
        <f>-B19/B18</f>
        <v>0.4232820575779932</v>
      </c>
      <c r="C120" s="91"/>
      <c r="D120" s="90">
        <f>-D19/D18</f>
        <v>0.32071395347826287</v>
      </c>
      <c r="E120" s="91"/>
      <c r="F120" s="90">
        <f>-F19/F18</f>
        <v>0.2967020324683603</v>
      </c>
      <c r="G120" s="91"/>
      <c r="H120" s="90">
        <f>-H19/H18</f>
        <v>0.30303003824320229</v>
      </c>
      <c r="I120" s="36"/>
      <c r="J120" s="91">
        <v>0.32547247506033516</v>
      </c>
      <c r="K120" s="8"/>
      <c r="L120" s="8"/>
      <c r="M120" s="8"/>
      <c r="N120" s="8"/>
      <c r="O120" s="8"/>
      <c r="P120" s="8"/>
      <c r="Q120" s="8"/>
      <c r="R120" s="8"/>
    </row>
    <row r="121" spans="1:18" x14ac:dyDescent="0.2">
      <c r="B121" s="67">
        <f>B116-B114</f>
        <v>1921.5920000000001</v>
      </c>
      <c r="D121" s="43"/>
      <c r="H121" s="43"/>
      <c r="I121" s="36"/>
    </row>
    <row r="122" spans="1:18" s="4" customFormat="1" x14ac:dyDescent="0.2">
      <c r="B122" s="35"/>
      <c r="C122" s="26"/>
      <c r="D122" s="35"/>
      <c r="E122" s="26"/>
      <c r="F122" s="26"/>
      <c r="G122" s="26"/>
      <c r="H122" s="35"/>
      <c r="I122" s="36"/>
      <c r="J122" s="26"/>
      <c r="K122" s="8"/>
      <c r="L122" s="8"/>
      <c r="M122" s="8"/>
      <c r="N122" s="8"/>
      <c r="O122" s="8"/>
      <c r="P122" s="8"/>
      <c r="Q122" s="8"/>
      <c r="R122" s="8"/>
    </row>
    <row r="123" spans="1:18" s="4" customFormat="1" x14ac:dyDescent="0.2">
      <c r="A123" s="4" t="s">
        <v>111</v>
      </c>
      <c r="B123" s="85">
        <f>-B98-B97-B102</f>
        <v>426.803</v>
      </c>
      <c r="C123" s="6"/>
      <c r="D123" s="85">
        <f>-D98-D97-D102</f>
        <v>420.82600000000002</v>
      </c>
      <c r="E123" s="6"/>
      <c r="F123" s="85">
        <f>-F98-F97-F102</f>
        <v>520.64499999999998</v>
      </c>
      <c r="G123" s="7">
        <f>(F123-H123)/H123</f>
        <v>-0.30787749719505897</v>
      </c>
      <c r="H123" s="85">
        <f>-H98-H97-H102</f>
        <v>752.24399999999991</v>
      </c>
      <c r="I123" s="9">
        <f>(H123/J123)-1</f>
        <v>0.23126530398460088</v>
      </c>
      <c r="J123" s="6">
        <v>610.952</v>
      </c>
      <c r="K123" s="8"/>
      <c r="L123" s="8"/>
      <c r="M123" s="8"/>
      <c r="N123" s="8"/>
      <c r="O123" s="8"/>
      <c r="P123" s="8"/>
      <c r="Q123" s="8"/>
      <c r="R123" s="8"/>
    </row>
    <row r="124" spans="1:18" x14ac:dyDescent="0.2">
      <c r="B124" s="43"/>
      <c r="D124" s="43"/>
      <c r="H124" s="43"/>
      <c r="I124" s="36"/>
    </row>
    <row r="125" spans="1:18" s="4" customFormat="1" x14ac:dyDescent="0.2">
      <c r="A125" s="4" t="s">
        <v>112</v>
      </c>
      <c r="B125" s="35"/>
      <c r="C125" s="26"/>
      <c r="D125" s="35"/>
      <c r="E125" s="26"/>
      <c r="F125" s="26"/>
      <c r="G125" s="26"/>
      <c r="H125" s="26"/>
      <c r="I125" s="36"/>
      <c r="J125" s="26"/>
      <c r="K125" s="8"/>
      <c r="L125" s="8"/>
      <c r="M125" s="8"/>
      <c r="N125" s="8"/>
      <c r="O125" s="8"/>
      <c r="P125" s="8"/>
      <c r="Q125" s="8"/>
      <c r="R125" s="8"/>
    </row>
    <row r="126" spans="1:18" s="4" customFormat="1" x14ac:dyDescent="0.2">
      <c r="A126" s="13" t="s">
        <v>113</v>
      </c>
      <c r="B126" s="93">
        <v>27551</v>
      </c>
      <c r="C126" s="14">
        <f>IF((+B126/D126)&lt;0,"n.m.",IF(B126&lt;0,(+B126/D126-1)*-1,(+B126/D126-1)))</f>
        <v>1.5143699336772398E-2</v>
      </c>
      <c r="D126" s="93">
        <v>27140</v>
      </c>
      <c r="E126" s="16"/>
      <c r="F126" s="94"/>
      <c r="G126" s="16"/>
      <c r="H126" s="95"/>
      <c r="I126" s="18"/>
      <c r="J126" s="96"/>
      <c r="K126" s="8"/>
      <c r="L126" s="8"/>
      <c r="M126" s="8"/>
      <c r="N126" s="8"/>
      <c r="O126" s="8"/>
      <c r="P126" s="8"/>
      <c r="Q126" s="8"/>
      <c r="R126" s="8"/>
    </row>
    <row r="127" spans="1:18" s="4" customFormat="1" x14ac:dyDescent="0.2">
      <c r="A127" s="13" t="s">
        <v>114</v>
      </c>
      <c r="B127" s="93">
        <v>9860</v>
      </c>
      <c r="C127" s="14">
        <f t="shared" ref="C127:C154" si="14">IF((+B127/D127)&lt;0,"n.m.",IF(B127&lt;0,(+B127/D127-1)*-1,(+B127/D127-1)))</f>
        <v>1.7019082001031416E-2</v>
      </c>
      <c r="D127" s="93">
        <v>9695</v>
      </c>
      <c r="E127" s="16"/>
      <c r="F127" s="94"/>
      <c r="G127" s="16"/>
      <c r="H127" s="95"/>
      <c r="I127" s="18"/>
      <c r="J127" s="96"/>
      <c r="K127" s="8"/>
      <c r="L127" s="8"/>
      <c r="M127" s="8"/>
      <c r="N127" s="8"/>
      <c r="O127" s="8"/>
      <c r="P127" s="8"/>
      <c r="Q127" s="8"/>
      <c r="R127" s="8"/>
    </row>
    <row r="128" spans="1:18" s="4" customFormat="1" x14ac:dyDescent="0.2">
      <c r="A128" s="23" t="s">
        <v>115</v>
      </c>
      <c r="B128" s="93">
        <v>4322</v>
      </c>
      <c r="C128" s="14">
        <f t="shared" si="14"/>
        <v>-0.12065106815869786</v>
      </c>
      <c r="D128" s="93">
        <v>4915</v>
      </c>
      <c r="E128" s="16"/>
      <c r="F128" s="94"/>
      <c r="G128" s="16"/>
      <c r="H128" s="95"/>
      <c r="I128" s="18"/>
      <c r="J128" s="96"/>
      <c r="K128" s="8"/>
      <c r="L128" s="8"/>
      <c r="M128" s="8"/>
      <c r="N128" s="8"/>
      <c r="O128" s="8"/>
      <c r="P128" s="8"/>
      <c r="Q128" s="8"/>
      <c r="R128" s="8"/>
    </row>
    <row r="129" spans="1:18" s="4" customFormat="1" x14ac:dyDescent="0.2">
      <c r="A129" s="23" t="s">
        <v>116</v>
      </c>
      <c r="B129" s="93">
        <v>3653</v>
      </c>
      <c r="C129" s="14">
        <f t="shared" si="14"/>
        <v>-3.7163943068002081E-2</v>
      </c>
      <c r="D129" s="93">
        <v>3794</v>
      </c>
      <c r="E129" s="16"/>
      <c r="F129" s="94"/>
      <c r="G129" s="16"/>
      <c r="H129" s="95"/>
      <c r="I129" s="18"/>
      <c r="J129" s="96"/>
      <c r="K129" s="8"/>
      <c r="L129" s="8"/>
      <c r="M129" s="8"/>
      <c r="N129" s="8"/>
      <c r="O129" s="8"/>
      <c r="P129" s="8"/>
      <c r="Q129" s="8"/>
      <c r="R129" s="8"/>
    </row>
    <row r="130" spans="1:18" x14ac:dyDescent="0.2">
      <c r="A130" s="23" t="s">
        <v>117</v>
      </c>
      <c r="B130" s="93">
        <v>2716</v>
      </c>
      <c r="C130" s="14">
        <f t="shared" si="14"/>
        <v>7.8205637157602315E-2</v>
      </c>
      <c r="D130" s="93">
        <v>2519</v>
      </c>
      <c r="E130" s="16"/>
      <c r="F130" s="94"/>
      <c r="G130" s="16"/>
      <c r="H130" s="95"/>
      <c r="I130" s="18"/>
      <c r="J130" s="96"/>
    </row>
    <row r="131" spans="1:18" x14ac:dyDescent="0.2">
      <c r="A131" s="23" t="s">
        <v>118</v>
      </c>
      <c r="B131" s="93">
        <v>1972</v>
      </c>
      <c r="C131" s="14">
        <f t="shared" si="14"/>
        <v>-0.23536254362155873</v>
      </c>
      <c r="D131" s="93">
        <v>2579</v>
      </c>
      <c r="E131" s="16"/>
      <c r="F131" s="94"/>
      <c r="G131" s="16"/>
      <c r="H131" s="95"/>
      <c r="I131" s="18"/>
      <c r="J131" s="96"/>
    </row>
    <row r="132" spans="1:18" x14ac:dyDescent="0.2">
      <c r="A132" s="23" t="s">
        <v>119</v>
      </c>
      <c r="B132" s="93">
        <v>1788</v>
      </c>
      <c r="C132" s="14">
        <f t="shared" si="14"/>
        <v>-2.0273972602739776E-2</v>
      </c>
      <c r="D132" s="93">
        <v>1825</v>
      </c>
      <c r="E132" s="16"/>
      <c r="F132" s="94"/>
      <c r="G132" s="16"/>
      <c r="H132" s="95"/>
      <c r="I132" s="18"/>
      <c r="J132" s="96"/>
    </row>
    <row r="133" spans="1:18" x14ac:dyDescent="0.2">
      <c r="A133" s="23" t="s">
        <v>120</v>
      </c>
      <c r="B133" s="93">
        <v>1284</v>
      </c>
      <c r="C133" s="14">
        <f t="shared" si="14"/>
        <v>-0.14854111405835546</v>
      </c>
      <c r="D133" s="93">
        <v>1508</v>
      </c>
      <c r="E133" s="16"/>
      <c r="F133" s="94"/>
      <c r="G133" s="16"/>
      <c r="H133" s="95"/>
      <c r="I133" s="18"/>
      <c r="J133" s="96"/>
    </row>
    <row r="134" spans="1:18" x14ac:dyDescent="0.2">
      <c r="A134" s="23" t="s">
        <v>121</v>
      </c>
      <c r="B134" s="93">
        <v>741</v>
      </c>
      <c r="C134" s="14">
        <f t="shared" si="14"/>
        <v>-7.7210460772104583E-2</v>
      </c>
      <c r="D134" s="93">
        <v>803</v>
      </c>
      <c r="E134" s="16"/>
      <c r="F134" s="94"/>
      <c r="G134" s="16"/>
      <c r="H134" s="95"/>
      <c r="I134" s="18"/>
      <c r="J134" s="96"/>
    </row>
    <row r="135" spans="1:18" x14ac:dyDescent="0.2">
      <c r="A135" s="23" t="s">
        <v>122</v>
      </c>
      <c r="B135" s="93">
        <v>187</v>
      </c>
      <c r="C135" s="14">
        <f t="shared" si="14"/>
        <v>1.08108108108107E-2</v>
      </c>
      <c r="D135" s="93">
        <v>185</v>
      </c>
      <c r="E135" s="16"/>
      <c r="F135" s="94"/>
      <c r="G135" s="16"/>
      <c r="H135" s="95"/>
      <c r="I135" s="18"/>
      <c r="J135" s="96"/>
    </row>
    <row r="136" spans="1:18" x14ac:dyDescent="0.2">
      <c r="A136" s="23" t="s">
        <v>123</v>
      </c>
      <c r="B136" s="93">
        <v>656</v>
      </c>
      <c r="C136" s="14">
        <f t="shared" si="14"/>
        <v>1.8633540372670732E-2</v>
      </c>
      <c r="D136" s="93">
        <v>644</v>
      </c>
      <c r="E136" s="16"/>
      <c r="F136" s="94"/>
      <c r="G136" s="16"/>
      <c r="H136" s="95"/>
      <c r="I136" s="18"/>
      <c r="J136" s="96"/>
    </row>
    <row r="137" spans="1:18" x14ac:dyDescent="0.2">
      <c r="A137" s="23" t="s">
        <v>124</v>
      </c>
      <c r="B137" s="93">
        <v>98</v>
      </c>
      <c r="C137" s="14">
        <f t="shared" si="14"/>
        <v>0.48484848484848486</v>
      </c>
      <c r="D137" s="93">
        <v>66</v>
      </c>
      <c r="E137" s="16"/>
      <c r="F137" s="94"/>
      <c r="G137" s="16"/>
      <c r="H137" s="95"/>
      <c r="I137" s="18"/>
      <c r="J137" s="96"/>
    </row>
    <row r="138" spans="1:18" x14ac:dyDescent="0.2">
      <c r="A138" s="23" t="s">
        <v>125</v>
      </c>
      <c r="B138" s="93">
        <v>299</v>
      </c>
      <c r="C138" s="14">
        <f t="shared" si="14"/>
        <v>0.32888888888888879</v>
      </c>
      <c r="D138" s="93">
        <v>225</v>
      </c>
      <c r="E138" s="16"/>
      <c r="F138" s="94"/>
      <c r="G138" s="16"/>
      <c r="H138" s="95"/>
      <c r="I138" s="18"/>
      <c r="J138" s="96"/>
    </row>
    <row r="139" spans="1:18" x14ac:dyDescent="0.2">
      <c r="A139" s="23" t="s">
        <v>126</v>
      </c>
      <c r="B139" s="93">
        <v>1523</v>
      </c>
      <c r="C139" s="14">
        <f t="shared" si="14"/>
        <v>-0.11504938988959912</v>
      </c>
      <c r="D139" s="93">
        <v>1721</v>
      </c>
      <c r="E139" s="16"/>
      <c r="F139" s="94"/>
      <c r="G139" s="16"/>
      <c r="H139" s="95"/>
      <c r="I139" s="18"/>
      <c r="J139" s="96"/>
    </row>
    <row r="140" spans="1:18" x14ac:dyDescent="0.2">
      <c r="A140" s="13" t="s">
        <v>127</v>
      </c>
      <c r="B140" s="97">
        <v>806</v>
      </c>
      <c r="C140" s="14">
        <f t="shared" si="14"/>
        <v>-0.18668012108980825</v>
      </c>
      <c r="D140" s="97">
        <v>991</v>
      </c>
      <c r="E140" s="16"/>
      <c r="F140" s="98"/>
      <c r="G140" s="16"/>
      <c r="I140" s="18"/>
      <c r="J140" s="96"/>
    </row>
    <row r="141" spans="1:18" x14ac:dyDescent="0.2">
      <c r="A141" s="13" t="s">
        <v>128</v>
      </c>
      <c r="B141" s="93">
        <v>602</v>
      </c>
      <c r="C141" s="14">
        <f t="shared" si="14"/>
        <v>-0.17307692307692313</v>
      </c>
      <c r="D141" s="93">
        <v>728</v>
      </c>
      <c r="E141" s="16"/>
      <c r="F141" s="94"/>
      <c r="G141" s="16"/>
      <c r="H141" s="95"/>
      <c r="I141" s="18"/>
      <c r="J141" s="96"/>
    </row>
    <row r="142" spans="1:18" s="4" customFormat="1" x14ac:dyDescent="0.2">
      <c r="A142" s="13" t="s">
        <v>129</v>
      </c>
      <c r="B142" s="93">
        <v>356</v>
      </c>
      <c r="C142" s="14">
        <f t="shared" si="14"/>
        <v>0.29454545454545444</v>
      </c>
      <c r="D142" s="93">
        <v>275</v>
      </c>
      <c r="E142" s="16"/>
      <c r="F142" s="94"/>
      <c r="G142" s="16"/>
      <c r="H142" s="95"/>
      <c r="I142" s="18"/>
      <c r="J142" s="96"/>
      <c r="K142" s="8"/>
      <c r="L142" s="8"/>
      <c r="M142" s="8"/>
      <c r="N142" s="8"/>
      <c r="O142" s="8"/>
      <c r="P142" s="8"/>
      <c r="Q142" s="8"/>
      <c r="R142" s="8"/>
    </row>
    <row r="143" spans="1:18" x14ac:dyDescent="0.2">
      <c r="A143" s="13" t="s">
        <v>130</v>
      </c>
      <c r="B143" s="93">
        <v>568</v>
      </c>
      <c r="C143" s="14">
        <f t="shared" si="14"/>
        <v>1.3089430894308944</v>
      </c>
      <c r="D143" s="93">
        <v>246</v>
      </c>
      <c r="E143" s="16"/>
      <c r="F143" s="94"/>
      <c r="G143" s="16"/>
      <c r="H143" s="95"/>
      <c r="I143" s="18"/>
      <c r="J143" s="96"/>
    </row>
    <row r="144" spans="1:18" x14ac:dyDescent="0.2">
      <c r="A144" s="13" t="s">
        <v>131</v>
      </c>
      <c r="B144" s="93">
        <v>906</v>
      </c>
      <c r="C144" s="14">
        <f t="shared" si="14"/>
        <v>0.10218978102189791</v>
      </c>
      <c r="D144" s="93">
        <v>822</v>
      </c>
      <c r="E144" s="16"/>
      <c r="F144" s="94"/>
      <c r="G144" s="16"/>
      <c r="H144" s="95"/>
      <c r="I144" s="18"/>
      <c r="J144" s="96"/>
    </row>
    <row r="145" spans="1:18" x14ac:dyDescent="0.2">
      <c r="A145" s="13" t="s">
        <v>132</v>
      </c>
      <c r="B145" s="93">
        <v>6732</v>
      </c>
      <c r="C145" s="14">
        <f t="shared" si="14"/>
        <v>4.5828802237066979E-2</v>
      </c>
      <c r="D145" s="93">
        <v>6437</v>
      </c>
      <c r="E145" s="16"/>
      <c r="F145" s="94"/>
      <c r="G145" s="16"/>
      <c r="H145" s="95"/>
      <c r="I145" s="18"/>
      <c r="J145" s="96"/>
    </row>
    <row r="146" spans="1:18" x14ac:dyDescent="0.2">
      <c r="A146" s="13" t="s">
        <v>133</v>
      </c>
      <c r="B146" s="93">
        <v>3123</v>
      </c>
      <c r="C146" s="14">
        <f t="shared" si="14"/>
        <v>0.19243986254295531</v>
      </c>
      <c r="D146" s="93">
        <v>2619</v>
      </c>
      <c r="E146" s="99"/>
      <c r="F146" s="94"/>
      <c r="G146" s="99"/>
      <c r="H146" s="95"/>
      <c r="I146" s="100"/>
      <c r="J146" s="101"/>
    </row>
    <row r="147" spans="1:18" x14ac:dyDescent="0.2">
      <c r="A147" s="13" t="s">
        <v>134</v>
      </c>
      <c r="B147" s="102">
        <v>2447</v>
      </c>
      <c r="C147" s="14">
        <f t="shared" si="14"/>
        <v>-7.5207860922146597E-2</v>
      </c>
      <c r="D147" s="102">
        <v>2646</v>
      </c>
      <c r="E147" s="16"/>
      <c r="F147" s="103"/>
      <c r="G147" s="16"/>
      <c r="H147" s="102"/>
      <c r="I147" s="16"/>
      <c r="J147" s="96"/>
    </row>
    <row r="148" spans="1:18" x14ac:dyDescent="0.2">
      <c r="A148" s="13" t="s">
        <v>135</v>
      </c>
      <c r="B148" s="102">
        <v>716</v>
      </c>
      <c r="C148" s="14">
        <f t="shared" si="14"/>
        <v>-1.3947001394699621E-3</v>
      </c>
      <c r="D148" s="102">
        <v>717</v>
      </c>
      <c r="E148" s="16"/>
      <c r="F148" s="103"/>
      <c r="G148" s="16"/>
      <c r="H148" s="102"/>
      <c r="I148" s="16"/>
      <c r="J148" s="96"/>
    </row>
    <row r="149" spans="1:18" x14ac:dyDescent="0.2">
      <c r="A149" s="44" t="s">
        <v>113</v>
      </c>
      <c r="B149" s="104">
        <f>B126</f>
        <v>27551</v>
      </c>
      <c r="C149" s="14">
        <f t="shared" si="14"/>
        <v>1.5143699336772398E-2</v>
      </c>
      <c r="D149" s="104">
        <f>D126</f>
        <v>27140</v>
      </c>
      <c r="E149" s="16"/>
      <c r="F149" s="105"/>
      <c r="G149" s="16"/>
      <c r="H149" s="102"/>
      <c r="I149" s="18"/>
      <c r="J149" s="96"/>
    </row>
    <row r="150" spans="1:18" x14ac:dyDescent="0.2">
      <c r="A150" s="44" t="s">
        <v>114</v>
      </c>
      <c r="B150" s="104">
        <f>B127</f>
        <v>9860</v>
      </c>
      <c r="C150" s="14">
        <f t="shared" si="14"/>
        <v>1.7019082001031416E-2</v>
      </c>
      <c r="D150" s="104">
        <f>D127</f>
        <v>9695</v>
      </c>
      <c r="E150" s="16"/>
      <c r="F150" s="105"/>
      <c r="G150" s="16"/>
      <c r="H150" s="102"/>
      <c r="I150" s="18"/>
      <c r="J150" s="96"/>
    </row>
    <row r="151" spans="1:18" s="4" customFormat="1" x14ac:dyDescent="0.2">
      <c r="A151" s="44" t="s">
        <v>136</v>
      </c>
      <c r="B151" s="97">
        <f>B128+B129+B130+B131+B132+B133+B134+B135+B136+B137+B138</f>
        <v>17716</v>
      </c>
      <c r="C151" s="14">
        <f t="shared" si="14"/>
        <v>-7.0660441693332632E-2</v>
      </c>
      <c r="D151" s="97">
        <f>D128+D129+D130+D131+D132+D133+D134+D135+D136+D137+D138</f>
        <v>19063</v>
      </c>
      <c r="E151" s="16"/>
      <c r="F151" s="98"/>
      <c r="G151" s="16"/>
      <c r="H151" s="34"/>
      <c r="I151" s="18"/>
      <c r="J151" s="34"/>
      <c r="K151" s="8"/>
      <c r="L151" s="8"/>
      <c r="M151" s="8"/>
      <c r="N151" s="8"/>
      <c r="O151" s="8"/>
      <c r="P151" s="8"/>
      <c r="Q151" s="8"/>
      <c r="R151" s="8"/>
    </row>
    <row r="152" spans="1:18" s="4" customFormat="1" x14ac:dyDescent="0.2">
      <c r="A152" s="44" t="s">
        <v>137</v>
      </c>
      <c r="B152" s="97">
        <f>B139+B140+B141+B142+B143+B144</f>
        <v>4761</v>
      </c>
      <c r="C152" s="14">
        <f t="shared" si="14"/>
        <v>-4.5996236671544954E-3</v>
      </c>
      <c r="D152" s="97">
        <f>D139+D140+D141+D142+D143+D144</f>
        <v>4783</v>
      </c>
      <c r="E152" s="16"/>
      <c r="F152" s="98"/>
      <c r="G152" s="16"/>
      <c r="H152" s="34"/>
      <c r="I152" s="18"/>
      <c r="J152" s="34"/>
      <c r="K152" s="8"/>
      <c r="L152" s="8"/>
      <c r="M152" s="8"/>
      <c r="N152" s="8"/>
      <c r="O152" s="8"/>
      <c r="P152" s="8"/>
      <c r="Q152" s="8"/>
      <c r="R152" s="8"/>
    </row>
    <row r="153" spans="1:18" x14ac:dyDescent="0.2">
      <c r="A153" s="44" t="s">
        <v>138</v>
      </c>
      <c r="B153" s="97">
        <f>B145+B146+B147+B148</f>
        <v>13018</v>
      </c>
      <c r="C153" s="14">
        <f t="shared" si="14"/>
        <v>4.8232546903937523E-2</v>
      </c>
      <c r="D153" s="97">
        <f>D145+D146+D147+D148</f>
        <v>12419</v>
      </c>
      <c r="E153" s="16"/>
      <c r="F153" s="98"/>
      <c r="G153" s="16"/>
      <c r="H153" s="34"/>
      <c r="I153" s="18"/>
      <c r="J153" s="34"/>
    </row>
    <row r="154" spans="1:18" s="4" customFormat="1" x14ac:dyDescent="0.2">
      <c r="A154" s="4" t="s">
        <v>139</v>
      </c>
      <c r="B154" s="106">
        <f>SUM(B149:B153)</f>
        <v>72906</v>
      </c>
      <c r="C154" s="5">
        <f t="shared" si="14"/>
        <v>-2.653898768809837E-3</v>
      </c>
      <c r="D154" s="106">
        <f>SUM(D149:D153)</f>
        <v>73100</v>
      </c>
      <c r="E154" s="7">
        <f>(D154-F154)/F154</f>
        <v>-1.229563572490204E-2</v>
      </c>
      <c r="F154" s="107">
        <v>74010</v>
      </c>
      <c r="G154" s="7">
        <v>-3.715556943251893E-2</v>
      </c>
      <c r="H154" s="107">
        <v>76866</v>
      </c>
      <c r="I154" s="9">
        <v>4.4375000000000053E-2</v>
      </c>
      <c r="J154" s="107">
        <v>73600</v>
      </c>
      <c r="K154" s="8"/>
      <c r="L154" s="8"/>
      <c r="M154" s="8"/>
      <c r="N154" s="8"/>
      <c r="O154" s="8"/>
      <c r="P154" s="8"/>
      <c r="Q154" s="8"/>
      <c r="R154" s="8"/>
    </row>
    <row r="155" spans="1:18" x14ac:dyDescent="0.2">
      <c r="B155" s="108"/>
      <c r="C155" s="16"/>
      <c r="D155" s="108"/>
      <c r="E155" s="16"/>
      <c r="F155" s="109"/>
      <c r="G155" s="7"/>
      <c r="H155" s="109"/>
      <c r="I155" s="36"/>
      <c r="J155" s="110"/>
    </row>
    <row r="156" spans="1:18" x14ac:dyDescent="0.2">
      <c r="A156" s="13" t="s">
        <v>140</v>
      </c>
      <c r="B156" s="111">
        <v>27887</v>
      </c>
      <c r="C156" s="16">
        <f>(B156-D156)/D156</f>
        <v>-7.2621124203481541E-3</v>
      </c>
      <c r="D156" s="111">
        <v>28091</v>
      </c>
      <c r="E156" s="16">
        <f>(D156-F156)/F156</f>
        <v>-7.2097543735642339E-3</v>
      </c>
      <c r="F156" s="112">
        <v>28295</v>
      </c>
      <c r="G156" s="16">
        <f>(F156-H156)/H156</f>
        <v>-0.11669216120875348</v>
      </c>
      <c r="H156" s="112">
        <v>32033</v>
      </c>
      <c r="I156" s="18">
        <f>(H156/J156)-1</f>
        <v>-6.2396655539265211E-4</v>
      </c>
      <c r="J156" s="96">
        <v>32053</v>
      </c>
    </row>
    <row r="157" spans="1:18" x14ac:dyDescent="0.2">
      <c r="A157" s="13" t="s">
        <v>141</v>
      </c>
      <c r="B157" s="111">
        <v>45019</v>
      </c>
      <c r="C157" s="16">
        <f>(B157-D157)/D157</f>
        <v>2.2217778666488923E-4</v>
      </c>
      <c r="D157" s="111">
        <v>45009</v>
      </c>
      <c r="E157" s="16">
        <f>(D157-F157)/F157</f>
        <v>-1.5443508695176638E-2</v>
      </c>
      <c r="F157" s="112">
        <v>45715</v>
      </c>
      <c r="G157" s="16">
        <f>(F157-H157)/H157</f>
        <v>1.9673008721254433E-2</v>
      </c>
      <c r="H157" s="112">
        <v>44833</v>
      </c>
      <c r="I157" s="18">
        <f>(H157/J157)-1</f>
        <v>7.9091149782174464E-2</v>
      </c>
      <c r="J157" s="96">
        <v>41547</v>
      </c>
    </row>
    <row r="158" spans="1:18" x14ac:dyDescent="0.2">
      <c r="B158" s="113"/>
      <c r="C158" s="114"/>
      <c r="D158" s="113"/>
      <c r="E158" s="114"/>
      <c r="F158" s="114"/>
      <c r="G158" s="16"/>
      <c r="H158" s="114"/>
      <c r="I158" s="36"/>
    </row>
    <row r="159" spans="1:18" s="4" customFormat="1" x14ac:dyDescent="0.2">
      <c r="A159" s="4" t="s">
        <v>5</v>
      </c>
      <c r="B159" s="35"/>
      <c r="C159" s="26"/>
      <c r="D159" s="35"/>
      <c r="E159" s="26"/>
      <c r="F159" s="26"/>
      <c r="G159" s="16"/>
      <c r="H159" s="26"/>
      <c r="I159" s="36"/>
      <c r="J159" s="26"/>
      <c r="K159" s="8"/>
      <c r="L159" s="8"/>
      <c r="M159" s="8"/>
      <c r="N159" s="8"/>
      <c r="O159" s="8"/>
      <c r="P159" s="8"/>
      <c r="Q159" s="8"/>
      <c r="R159" s="8"/>
    </row>
    <row r="160" spans="1:18" s="4" customFormat="1" x14ac:dyDescent="0.2">
      <c r="A160" s="13" t="s">
        <v>113</v>
      </c>
      <c r="B160" s="115">
        <v>6080.29</v>
      </c>
      <c r="C160" s="14">
        <f t="shared" ref="C160:C188" si="15">IF((+B160/D160)&lt;0,"n.m.",IF(B160&lt;0,(+B160/D160-1)*-1,(+B160/D160-1)))</f>
        <v>5.0352317661142676E-2</v>
      </c>
      <c r="D160" s="115">
        <v>5788.81</v>
      </c>
      <c r="E160" s="317"/>
      <c r="F160" s="95"/>
      <c r="G160" s="16"/>
      <c r="H160" s="95"/>
      <c r="I160" s="18"/>
      <c r="J160" s="96"/>
      <c r="K160" s="8"/>
      <c r="L160" s="8"/>
      <c r="M160" s="8"/>
      <c r="N160" s="8"/>
      <c r="O160" s="8"/>
      <c r="P160" s="8"/>
      <c r="Q160" s="8"/>
      <c r="R160" s="8"/>
    </row>
    <row r="161" spans="1:18" s="4" customFormat="1" x14ac:dyDescent="0.2">
      <c r="A161" s="13" t="s">
        <v>114</v>
      </c>
      <c r="B161" s="115">
        <v>2057.59</v>
      </c>
      <c r="C161" s="14">
        <f t="shared" si="15"/>
        <v>3.8400201867272443E-2</v>
      </c>
      <c r="D161" s="115">
        <v>1981.5</v>
      </c>
      <c r="E161" s="317"/>
      <c r="F161" s="95"/>
      <c r="G161" s="16"/>
      <c r="H161" s="95"/>
      <c r="I161" s="18"/>
      <c r="J161" s="96"/>
      <c r="K161" s="8"/>
      <c r="L161" s="8"/>
      <c r="M161" s="8"/>
      <c r="N161" s="8"/>
      <c r="O161" s="8"/>
      <c r="P161" s="8"/>
      <c r="Q161" s="8"/>
      <c r="R161" s="8"/>
    </row>
    <row r="162" spans="1:18" s="4" customFormat="1" x14ac:dyDescent="0.2">
      <c r="A162" s="23" t="s">
        <v>115</v>
      </c>
      <c r="B162" s="115">
        <v>816.82</v>
      </c>
      <c r="C162" s="14">
        <f t="shared" si="15"/>
        <v>3.7495236885558114E-2</v>
      </c>
      <c r="D162" s="115">
        <v>787.30000000000007</v>
      </c>
      <c r="E162" s="317"/>
      <c r="F162" s="95"/>
      <c r="G162" s="16"/>
      <c r="H162" s="95"/>
      <c r="I162" s="18"/>
      <c r="J162" s="96"/>
      <c r="K162" s="8"/>
      <c r="L162" s="8"/>
      <c r="M162" s="8"/>
      <c r="N162" s="8"/>
      <c r="O162" s="8"/>
      <c r="P162" s="8"/>
      <c r="Q162" s="8"/>
      <c r="R162" s="8"/>
    </row>
    <row r="163" spans="1:18" s="4" customFormat="1" x14ac:dyDescent="0.2">
      <c r="A163" s="23" t="s">
        <v>116</v>
      </c>
      <c r="B163" s="115">
        <v>619.58000000000004</v>
      </c>
      <c r="C163" s="14">
        <f t="shared" si="15"/>
        <v>-3.8904228585610934E-2</v>
      </c>
      <c r="D163" s="115">
        <v>644.66</v>
      </c>
      <c r="E163" s="317"/>
      <c r="F163" s="95"/>
      <c r="G163" s="16"/>
      <c r="H163" s="95"/>
      <c r="I163" s="18"/>
      <c r="J163" s="96"/>
      <c r="K163" s="8"/>
      <c r="L163" s="8"/>
      <c r="M163" s="8"/>
      <c r="N163" s="8"/>
      <c r="O163" s="8"/>
      <c r="P163" s="8"/>
      <c r="Q163" s="8"/>
      <c r="R163" s="8"/>
    </row>
    <row r="164" spans="1:18" x14ac:dyDescent="0.2">
      <c r="A164" s="23" t="s">
        <v>117</v>
      </c>
      <c r="B164" s="115">
        <v>544.28</v>
      </c>
      <c r="C164" s="14">
        <f t="shared" si="15"/>
        <v>9.7471468322780863E-2</v>
      </c>
      <c r="D164" s="115">
        <v>495.94</v>
      </c>
      <c r="E164" s="317"/>
      <c r="F164" s="95"/>
      <c r="G164" s="16"/>
      <c r="H164" s="95"/>
      <c r="I164" s="18"/>
      <c r="J164" s="96"/>
    </row>
    <row r="165" spans="1:18" x14ac:dyDescent="0.2">
      <c r="A165" s="23" t="s">
        <v>118</v>
      </c>
      <c r="B165" s="115">
        <v>302.07</v>
      </c>
      <c r="C165" s="14">
        <f t="shared" si="15"/>
        <v>-0.46183858898984509</v>
      </c>
      <c r="D165" s="115">
        <v>561.30000000000007</v>
      </c>
      <c r="E165" s="317"/>
      <c r="F165" s="95"/>
      <c r="G165" s="16"/>
      <c r="H165" s="95"/>
      <c r="I165" s="18"/>
      <c r="J165" s="96"/>
    </row>
    <row r="166" spans="1:18" x14ac:dyDescent="0.2">
      <c r="A166" s="23" t="s">
        <v>119</v>
      </c>
      <c r="B166" s="115">
        <v>427.13</v>
      </c>
      <c r="C166" s="14">
        <f t="shared" si="15"/>
        <v>0.25471476411491678</v>
      </c>
      <c r="D166" s="115">
        <v>340.42</v>
      </c>
      <c r="E166" s="317"/>
      <c r="F166" s="95"/>
      <c r="G166" s="16"/>
      <c r="H166" s="95"/>
      <c r="I166" s="18"/>
      <c r="J166" s="96"/>
    </row>
    <row r="167" spans="1:18" x14ac:dyDescent="0.2">
      <c r="A167" s="23" t="s">
        <v>120</v>
      </c>
      <c r="B167" s="115">
        <v>181.34</v>
      </c>
      <c r="C167" s="14">
        <f t="shared" si="15"/>
        <v>-0.43653481651803749</v>
      </c>
      <c r="D167" s="115">
        <v>321.83000000000004</v>
      </c>
      <c r="E167" s="317"/>
      <c r="F167" s="95"/>
      <c r="G167" s="16"/>
      <c r="H167" s="95"/>
      <c r="I167" s="18"/>
      <c r="J167" s="96"/>
    </row>
    <row r="168" spans="1:18" x14ac:dyDescent="0.2">
      <c r="A168" s="23" t="s">
        <v>121</v>
      </c>
      <c r="B168" s="115">
        <v>120.74</v>
      </c>
      <c r="C168" s="14">
        <f t="shared" si="15"/>
        <v>-9.5241663544398558E-2</v>
      </c>
      <c r="D168" s="115">
        <v>133.44999999999999</v>
      </c>
      <c r="E168" s="317"/>
      <c r="F168" s="95"/>
      <c r="G168" s="16"/>
      <c r="H168" s="95"/>
      <c r="I168" s="18"/>
      <c r="J168" s="96"/>
    </row>
    <row r="169" spans="1:18" x14ac:dyDescent="0.2">
      <c r="A169" s="23" t="s">
        <v>122</v>
      </c>
      <c r="B169" s="115">
        <v>68.17</v>
      </c>
      <c r="C169" s="14">
        <f t="shared" si="15"/>
        <v>1.1424332344213584E-2</v>
      </c>
      <c r="D169" s="115">
        <v>67.400000000000006</v>
      </c>
      <c r="E169" s="317"/>
      <c r="F169" s="95"/>
      <c r="G169" s="16"/>
      <c r="H169" s="95"/>
      <c r="I169" s="18"/>
      <c r="J169" s="96"/>
    </row>
    <row r="170" spans="1:18" x14ac:dyDescent="0.2">
      <c r="A170" s="23" t="s">
        <v>123</v>
      </c>
      <c r="B170" s="115">
        <v>37.96</v>
      </c>
      <c r="C170" s="14">
        <f t="shared" si="15"/>
        <v>0.21433141394753696</v>
      </c>
      <c r="D170" s="115">
        <v>31.259999999999998</v>
      </c>
      <c r="E170" s="317"/>
      <c r="F170" s="316"/>
      <c r="G170" s="16"/>
      <c r="H170" s="95"/>
      <c r="I170" s="18"/>
      <c r="J170" s="96"/>
    </row>
    <row r="171" spans="1:18" x14ac:dyDescent="0.2">
      <c r="A171" s="23" t="s">
        <v>124</v>
      </c>
      <c r="B171" s="115">
        <v>33.5</v>
      </c>
      <c r="C171" s="14">
        <f t="shared" si="15"/>
        <v>0.84268426842684274</v>
      </c>
      <c r="D171" s="115">
        <v>18.18</v>
      </c>
      <c r="E171" s="317"/>
      <c r="F171" s="318"/>
      <c r="G171" s="16"/>
      <c r="H171" s="95"/>
      <c r="I171" s="18"/>
      <c r="J171" s="96"/>
    </row>
    <row r="172" spans="1:18" x14ac:dyDescent="0.2">
      <c r="A172" s="23" t="s">
        <v>125</v>
      </c>
      <c r="B172" s="115">
        <v>39.32</v>
      </c>
      <c r="C172" s="14">
        <f t="shared" si="15"/>
        <v>0.98887202832574617</v>
      </c>
      <c r="D172" s="115">
        <v>19.77</v>
      </c>
      <c r="E172" s="317"/>
      <c r="F172" s="318"/>
      <c r="G172" s="16"/>
      <c r="H172" s="95"/>
      <c r="I172" s="18"/>
      <c r="J172" s="96"/>
    </row>
    <row r="173" spans="1:18" x14ac:dyDescent="0.2">
      <c r="A173" s="23" t="s">
        <v>126</v>
      </c>
      <c r="B173" s="115">
        <v>358.65</v>
      </c>
      <c r="C173" s="14">
        <f t="shared" si="15"/>
        <v>-7.138418517943157E-2</v>
      </c>
      <c r="D173" s="115">
        <v>386.22</v>
      </c>
      <c r="E173" s="317"/>
      <c r="G173" s="16"/>
      <c r="H173" s="95"/>
      <c r="I173" s="18"/>
      <c r="J173" s="96"/>
    </row>
    <row r="174" spans="1:18" x14ac:dyDescent="0.2">
      <c r="A174" s="13" t="s">
        <v>127</v>
      </c>
      <c r="B174" s="67">
        <v>324.07</v>
      </c>
      <c r="C174" s="14">
        <f t="shared" si="15"/>
        <v>-0.18913576540059052</v>
      </c>
      <c r="D174" s="67">
        <v>399.66</v>
      </c>
      <c r="E174" s="317"/>
      <c r="G174" s="16"/>
      <c r="I174" s="18"/>
      <c r="J174" s="96"/>
    </row>
    <row r="175" spans="1:18" x14ac:dyDescent="0.2">
      <c r="A175" s="13" t="s">
        <v>128</v>
      </c>
      <c r="B175" s="115">
        <v>270.82</v>
      </c>
      <c r="C175" s="14">
        <f t="shared" si="15"/>
        <v>-0.14085400672546156</v>
      </c>
      <c r="D175" s="115">
        <v>315.21999999999997</v>
      </c>
      <c r="E175" s="317"/>
      <c r="F175" s="319"/>
      <c r="G175" s="16"/>
      <c r="H175" s="95"/>
      <c r="I175" s="18"/>
      <c r="J175" s="96"/>
    </row>
    <row r="176" spans="1:18" s="4" customFormat="1" x14ac:dyDescent="0.2">
      <c r="A176" s="13" t="s">
        <v>129</v>
      </c>
      <c r="B176" s="115">
        <v>179.1</v>
      </c>
      <c r="C176" s="14">
        <f t="shared" si="15"/>
        <v>6.4044676806083611E-2</v>
      </c>
      <c r="D176" s="115">
        <v>168.32</v>
      </c>
      <c r="E176" s="317"/>
      <c r="F176" s="95"/>
      <c r="G176" s="16"/>
      <c r="H176" s="95"/>
      <c r="I176" s="18"/>
      <c r="J176" s="96"/>
      <c r="K176" s="8"/>
      <c r="L176" s="8"/>
      <c r="M176" s="8"/>
      <c r="N176" s="8"/>
      <c r="O176" s="8"/>
      <c r="P176" s="8"/>
      <c r="Q176" s="8"/>
      <c r="R176" s="8"/>
    </row>
    <row r="177" spans="1:18" x14ac:dyDescent="0.2">
      <c r="A177" s="13" t="s">
        <v>130</v>
      </c>
      <c r="B177" s="115">
        <v>196.76</v>
      </c>
      <c r="C177" s="14">
        <f t="shared" si="15"/>
        <v>0.29806043013590178</v>
      </c>
      <c r="D177" s="115">
        <v>151.58000000000001</v>
      </c>
      <c r="E177" s="317"/>
      <c r="F177" s="95"/>
      <c r="G177" s="16"/>
      <c r="H177" s="95"/>
      <c r="I177" s="18"/>
      <c r="J177" s="96"/>
    </row>
    <row r="178" spans="1:18" x14ac:dyDescent="0.2">
      <c r="A178" s="13" t="s">
        <v>131</v>
      </c>
      <c r="B178" s="115">
        <v>136.51</v>
      </c>
      <c r="C178" s="14">
        <f t="shared" si="15"/>
        <v>0.28118254340685112</v>
      </c>
      <c r="D178" s="115">
        <v>106.55</v>
      </c>
      <c r="E178" s="317"/>
      <c r="F178" s="95"/>
      <c r="G178" s="16"/>
      <c r="H178" s="95"/>
      <c r="I178" s="18"/>
      <c r="J178" s="96"/>
    </row>
    <row r="179" spans="1:18" x14ac:dyDescent="0.2">
      <c r="A179" s="13" t="s">
        <v>132</v>
      </c>
      <c r="B179" s="115">
        <v>271.63</v>
      </c>
      <c r="C179" s="14">
        <f t="shared" si="15"/>
        <v>-0.15940459243671468</v>
      </c>
      <c r="D179" s="115">
        <v>323.14</v>
      </c>
      <c r="E179" s="317"/>
      <c r="F179" s="95"/>
      <c r="G179" s="16"/>
      <c r="H179" s="95"/>
      <c r="I179" s="18"/>
      <c r="J179" s="96"/>
    </row>
    <row r="180" spans="1:18" x14ac:dyDescent="0.2">
      <c r="A180" s="13" t="s">
        <v>133</v>
      </c>
      <c r="B180" s="115">
        <v>254.76</v>
      </c>
      <c r="C180" s="14">
        <f t="shared" si="15"/>
        <v>-2.9781399954299625E-2</v>
      </c>
      <c r="D180" s="115">
        <v>262.58</v>
      </c>
      <c r="E180" s="317"/>
      <c r="F180" s="95"/>
      <c r="G180" s="99"/>
      <c r="H180" s="95"/>
      <c r="I180" s="100"/>
      <c r="J180" s="101"/>
    </row>
    <row r="181" spans="1:18" x14ac:dyDescent="0.2">
      <c r="A181" s="13" t="s">
        <v>134</v>
      </c>
      <c r="B181" s="116">
        <v>158</v>
      </c>
      <c r="C181" s="14">
        <f t="shared" si="15"/>
        <v>-4.1611063933034043E-2</v>
      </c>
      <c r="D181" s="116">
        <v>164.85999999999999</v>
      </c>
      <c r="E181" s="317"/>
      <c r="F181" s="102"/>
      <c r="G181" s="16"/>
      <c r="H181" s="102"/>
      <c r="I181" s="16"/>
      <c r="J181" s="96"/>
    </row>
    <row r="182" spans="1:18" x14ac:dyDescent="0.2">
      <c r="A182" s="13" t="s">
        <v>135</v>
      </c>
      <c r="B182" s="116">
        <v>86.91</v>
      </c>
      <c r="C182" s="14">
        <f t="shared" si="15"/>
        <v>-0.15719550038789765</v>
      </c>
      <c r="D182" s="116">
        <v>103.12</v>
      </c>
      <c r="E182" s="317"/>
      <c r="F182" s="102"/>
      <c r="G182" s="16"/>
      <c r="H182" s="102"/>
      <c r="I182" s="16"/>
      <c r="J182" s="96"/>
    </row>
    <row r="183" spans="1:18" x14ac:dyDescent="0.2">
      <c r="A183" s="320" t="s">
        <v>113</v>
      </c>
      <c r="B183" s="117">
        <f>B160</f>
        <v>6080.29</v>
      </c>
      <c r="C183" s="14">
        <f t="shared" si="15"/>
        <v>5.0352317661142676E-2</v>
      </c>
      <c r="D183" s="117">
        <f>D160</f>
        <v>5788.81</v>
      </c>
      <c r="E183" s="41"/>
      <c r="F183" s="102"/>
      <c r="G183" s="16"/>
      <c r="H183" s="102"/>
      <c r="I183" s="18"/>
      <c r="J183" s="96"/>
    </row>
    <row r="184" spans="1:18" x14ac:dyDescent="0.2">
      <c r="A184" s="320" t="s">
        <v>114</v>
      </c>
      <c r="B184" s="117">
        <f>B161</f>
        <v>2057.59</v>
      </c>
      <c r="C184" s="14">
        <f t="shared" si="15"/>
        <v>3.8400201867272443E-2</v>
      </c>
      <c r="D184" s="117">
        <f>D161</f>
        <v>1981.5</v>
      </c>
      <c r="E184" s="41"/>
      <c r="F184" s="102"/>
      <c r="G184" s="16"/>
      <c r="H184" s="102"/>
      <c r="I184" s="18"/>
      <c r="J184" s="96"/>
    </row>
    <row r="185" spans="1:18" s="4" customFormat="1" x14ac:dyDescent="0.2">
      <c r="A185" s="320" t="s">
        <v>136</v>
      </c>
      <c r="B185" s="67">
        <f>B162+B163+B164+B165+B166+B167+B168+B169+B170+B171+B172</f>
        <v>3190.9100000000003</v>
      </c>
      <c r="C185" s="14">
        <f t="shared" si="15"/>
        <v>-6.7397143366525247E-2</v>
      </c>
      <c r="D185" s="67">
        <f>D162+D163+D164+D165+D166+D167+D168+D169+D170+D171+D172</f>
        <v>3421.51</v>
      </c>
      <c r="E185" s="41"/>
      <c r="F185" s="34"/>
      <c r="G185" s="16"/>
      <c r="H185" s="34"/>
      <c r="I185" s="18"/>
      <c r="J185" s="34"/>
      <c r="K185" s="8"/>
      <c r="L185" s="8"/>
      <c r="M185" s="8"/>
      <c r="N185" s="8"/>
      <c r="O185" s="8"/>
      <c r="P185" s="8"/>
      <c r="Q185" s="8"/>
      <c r="R185" s="8"/>
    </row>
    <row r="186" spans="1:18" s="4" customFormat="1" x14ac:dyDescent="0.2">
      <c r="A186" s="320" t="s">
        <v>137</v>
      </c>
      <c r="B186" s="67">
        <f>B173+B174+B175+B176+B177+B178</f>
        <v>1465.9099999999999</v>
      </c>
      <c r="C186" s="14">
        <f t="shared" si="15"/>
        <v>-4.0352197964060199E-2</v>
      </c>
      <c r="D186" s="67">
        <f>D173+D174+D175+D176+D177+D178</f>
        <v>1527.55</v>
      </c>
      <c r="E186" s="41"/>
      <c r="F186" s="34"/>
      <c r="G186" s="16"/>
      <c r="H186" s="34"/>
      <c r="I186" s="18"/>
      <c r="J186" s="34"/>
      <c r="K186" s="8"/>
      <c r="L186" s="8"/>
      <c r="M186" s="8"/>
      <c r="N186" s="8"/>
      <c r="O186" s="8"/>
      <c r="P186" s="8"/>
      <c r="Q186" s="8"/>
      <c r="R186" s="8"/>
    </row>
    <row r="187" spans="1:18" x14ac:dyDescent="0.2">
      <c r="A187" s="320" t="s">
        <v>138</v>
      </c>
      <c r="B187" s="67">
        <f>B179+B180+B181+B182</f>
        <v>771.3</v>
      </c>
      <c r="C187" s="14">
        <f t="shared" si="15"/>
        <v>-9.6521026121588527E-2</v>
      </c>
      <c r="D187" s="67">
        <f>D179+D180+D181+D182</f>
        <v>853.7</v>
      </c>
      <c r="E187" s="41"/>
      <c r="F187" s="34"/>
      <c r="G187" s="16"/>
      <c r="H187" s="34"/>
      <c r="I187" s="18"/>
      <c r="J187" s="34"/>
    </row>
    <row r="188" spans="1:18" s="4" customFormat="1" x14ac:dyDescent="0.2">
      <c r="A188" s="4" t="s">
        <v>142</v>
      </c>
      <c r="B188" s="12">
        <f>SUM(B183:B187)</f>
        <v>13566</v>
      </c>
      <c r="C188" s="5">
        <f t="shared" si="15"/>
        <v>-5.2088436882735678E-4</v>
      </c>
      <c r="D188" s="12">
        <f>SUM(D183:D187)</f>
        <v>13573.07</v>
      </c>
      <c r="E188" s="7">
        <f>(D188-F188)/F188</f>
        <v>-3.3436115819008044E-2</v>
      </c>
      <c r="F188" s="12">
        <v>14042.600000000002</v>
      </c>
      <c r="G188" s="7">
        <v>-1.9771950704495715E-2</v>
      </c>
      <c r="H188" s="12">
        <v>14325.850000000002</v>
      </c>
      <c r="I188" s="9">
        <v>0.12122172653987695</v>
      </c>
      <c r="J188" s="12">
        <v>12776.999999999995</v>
      </c>
      <c r="K188" s="8"/>
      <c r="L188" s="8"/>
      <c r="M188" s="8"/>
      <c r="N188" s="8"/>
      <c r="O188" s="8"/>
      <c r="P188" s="8"/>
      <c r="Q188" s="8"/>
      <c r="R188" s="8"/>
    </row>
    <row r="189" spans="1:18" x14ac:dyDescent="0.2">
      <c r="C189" s="16"/>
      <c r="E189" s="16"/>
      <c r="G189" s="16"/>
      <c r="I189" s="18"/>
    </row>
    <row r="190" spans="1:18" x14ac:dyDescent="0.2">
      <c r="A190" s="12" t="s">
        <v>6</v>
      </c>
      <c r="B190" s="6"/>
      <c r="C190" s="16"/>
      <c r="D190" s="6"/>
      <c r="E190" s="16"/>
      <c r="F190" s="6"/>
      <c r="G190" s="16"/>
      <c r="H190" s="6"/>
      <c r="I190" s="18"/>
      <c r="J190" s="6"/>
    </row>
    <row r="191" spans="1:18" s="4" customFormat="1" x14ac:dyDescent="0.2">
      <c r="A191" s="13" t="s">
        <v>113</v>
      </c>
      <c r="B191" s="115">
        <v>4937.9799999999996</v>
      </c>
      <c r="C191" s="14">
        <f t="shared" ref="C191:C219" si="16">IF((+B191/D191)&lt;0,"n.m.",IF(B191&lt;0,(+B191/D191-1)*-1,(+B191/D191-1)))</f>
        <v>-2.2642794089122509E-2</v>
      </c>
      <c r="D191" s="115">
        <v>5052.38</v>
      </c>
      <c r="E191" s="16"/>
      <c r="F191" s="95"/>
      <c r="G191" s="16"/>
      <c r="H191" s="95"/>
      <c r="I191" s="18"/>
      <c r="J191" s="96"/>
      <c r="K191" s="8"/>
      <c r="L191" s="8"/>
      <c r="M191" s="8"/>
      <c r="N191" s="8"/>
      <c r="O191" s="8"/>
      <c r="P191" s="8"/>
      <c r="Q191" s="8"/>
      <c r="R191" s="8"/>
    </row>
    <row r="192" spans="1:18" s="4" customFormat="1" x14ac:dyDescent="0.2">
      <c r="A192" s="13" t="s">
        <v>114</v>
      </c>
      <c r="B192" s="115">
        <v>1541.7</v>
      </c>
      <c r="C192" s="14">
        <f t="shared" si="16"/>
        <v>2.5543803632009698E-2</v>
      </c>
      <c r="D192" s="115">
        <v>1503.3</v>
      </c>
      <c r="E192" s="16"/>
      <c r="F192" s="318"/>
      <c r="G192" s="16"/>
      <c r="H192" s="95"/>
      <c r="I192" s="18"/>
      <c r="J192" s="96"/>
      <c r="K192" s="8"/>
      <c r="L192" s="8"/>
      <c r="M192" s="8"/>
      <c r="N192" s="8"/>
      <c r="O192" s="8"/>
      <c r="P192" s="8"/>
      <c r="Q192" s="8"/>
      <c r="R192" s="8"/>
    </row>
    <row r="193" spans="1:18" s="4" customFormat="1" x14ac:dyDescent="0.2">
      <c r="A193" s="23" t="s">
        <v>115</v>
      </c>
      <c r="B193" s="115">
        <v>845.12</v>
      </c>
      <c r="C193" s="14">
        <f t="shared" si="16"/>
        <v>0.39783985841644776</v>
      </c>
      <c r="D193" s="115">
        <v>604.58999999999992</v>
      </c>
      <c r="E193" s="16"/>
      <c r="F193" s="95"/>
      <c r="G193" s="16"/>
      <c r="H193" s="95"/>
      <c r="I193" s="18"/>
      <c r="J193" s="96"/>
      <c r="K193" s="8"/>
      <c r="L193" s="8"/>
      <c r="M193" s="8"/>
      <c r="N193" s="8"/>
      <c r="O193" s="8"/>
      <c r="P193" s="8"/>
      <c r="Q193" s="8"/>
      <c r="R193" s="8"/>
    </row>
    <row r="194" spans="1:18" s="4" customFormat="1" x14ac:dyDescent="0.2">
      <c r="A194" s="23" t="s">
        <v>116</v>
      </c>
      <c r="B194" s="115">
        <v>347.61</v>
      </c>
      <c r="C194" s="14">
        <f t="shared" si="16"/>
        <v>-4.5787696615333995E-2</v>
      </c>
      <c r="D194" s="115">
        <v>364.29</v>
      </c>
      <c r="E194" s="16"/>
      <c r="F194" s="95"/>
      <c r="G194" s="16"/>
      <c r="H194" s="95"/>
      <c r="I194" s="18"/>
      <c r="J194" s="96"/>
      <c r="K194" s="8"/>
      <c r="L194" s="8"/>
      <c r="M194" s="8"/>
      <c r="N194" s="8"/>
      <c r="O194" s="8"/>
      <c r="P194" s="8"/>
      <c r="Q194" s="8"/>
      <c r="R194" s="8"/>
    </row>
    <row r="195" spans="1:18" x14ac:dyDescent="0.2">
      <c r="A195" s="23" t="s">
        <v>117</v>
      </c>
      <c r="B195" s="115">
        <v>507.91</v>
      </c>
      <c r="C195" s="14">
        <f t="shared" si="16"/>
        <v>-0.11357964362379791</v>
      </c>
      <c r="D195" s="115">
        <v>572.99</v>
      </c>
      <c r="E195" s="16"/>
      <c r="F195" s="95"/>
      <c r="G195" s="16"/>
      <c r="H195" s="95"/>
      <c r="I195" s="18"/>
      <c r="J195" s="96"/>
    </row>
    <row r="196" spans="1:18" x14ac:dyDescent="0.2">
      <c r="A196" s="23" t="s">
        <v>118</v>
      </c>
      <c r="B196" s="115">
        <v>723.46</v>
      </c>
      <c r="C196" s="14">
        <f t="shared" si="16"/>
        <v>1.2794757073539609</v>
      </c>
      <c r="D196" s="115">
        <v>317.38</v>
      </c>
      <c r="E196" s="16"/>
      <c r="F196" s="95"/>
      <c r="G196" s="16"/>
      <c r="H196" s="95"/>
      <c r="I196" s="18"/>
      <c r="J196" s="96"/>
    </row>
    <row r="197" spans="1:18" x14ac:dyDescent="0.2">
      <c r="A197" s="23" t="s">
        <v>119</v>
      </c>
      <c r="B197" s="115">
        <v>553.29999999999995</v>
      </c>
      <c r="C197" s="14">
        <f t="shared" si="16"/>
        <v>0.24292389253302171</v>
      </c>
      <c r="D197" s="115">
        <v>445.16</v>
      </c>
      <c r="E197" s="16"/>
      <c r="F197" s="95"/>
      <c r="G197" s="16"/>
      <c r="H197" s="95"/>
      <c r="I197" s="18"/>
      <c r="J197" s="96"/>
    </row>
    <row r="198" spans="1:18" x14ac:dyDescent="0.2">
      <c r="A198" s="23" t="s">
        <v>120</v>
      </c>
      <c r="B198" s="115">
        <v>498.22</v>
      </c>
      <c r="C198" s="14">
        <f t="shared" si="16"/>
        <v>0.61591852620653875</v>
      </c>
      <c r="D198" s="115">
        <v>308.32</v>
      </c>
      <c r="E198" s="16"/>
      <c r="F198" s="95"/>
      <c r="G198" s="16"/>
      <c r="H198" s="95"/>
      <c r="I198" s="18"/>
      <c r="J198" s="96"/>
    </row>
    <row r="199" spans="1:18" x14ac:dyDescent="0.2">
      <c r="A199" s="23" t="s">
        <v>121</v>
      </c>
      <c r="B199" s="115">
        <v>52.63</v>
      </c>
      <c r="C199" s="14">
        <f t="shared" si="16"/>
        <v>-0.31265508684863519</v>
      </c>
      <c r="D199" s="115">
        <v>76.569999999999993</v>
      </c>
      <c r="E199" s="16"/>
      <c r="F199" s="95"/>
      <c r="G199" s="16"/>
      <c r="H199" s="95"/>
      <c r="I199" s="18"/>
      <c r="J199" s="96"/>
    </row>
    <row r="200" spans="1:18" x14ac:dyDescent="0.2">
      <c r="A200" s="23" t="s">
        <v>122</v>
      </c>
      <c r="B200" s="115">
        <v>112.89</v>
      </c>
      <c r="C200" s="14">
        <f t="shared" si="16"/>
        <v>-0.24950139609094546</v>
      </c>
      <c r="D200" s="115">
        <v>150.42000000000002</v>
      </c>
      <c r="E200" s="16"/>
      <c r="F200" s="95"/>
      <c r="G200" s="16"/>
      <c r="H200" s="95"/>
      <c r="I200" s="18"/>
      <c r="J200" s="96"/>
    </row>
    <row r="201" spans="1:18" x14ac:dyDescent="0.2">
      <c r="A201" s="23" t="s">
        <v>123</v>
      </c>
      <c r="B201" s="115">
        <v>23.97</v>
      </c>
      <c r="C201" s="14">
        <f t="shared" si="16"/>
        <v>0.11957029425502097</v>
      </c>
      <c r="D201" s="115">
        <v>21.41</v>
      </c>
      <c r="E201" s="16"/>
      <c r="F201" s="95"/>
      <c r="G201" s="16"/>
      <c r="H201" s="95"/>
      <c r="I201" s="18"/>
      <c r="J201" s="96"/>
    </row>
    <row r="202" spans="1:18" x14ac:dyDescent="0.2">
      <c r="A202" s="23" t="s">
        <v>124</v>
      </c>
      <c r="B202" s="115">
        <v>35.49</v>
      </c>
      <c r="C202" s="14">
        <f t="shared" si="16"/>
        <v>-0.32834973504920517</v>
      </c>
      <c r="D202" s="115">
        <v>52.84</v>
      </c>
      <c r="E202" s="16"/>
      <c r="F202" s="95"/>
      <c r="G202" s="16"/>
      <c r="H202" s="95"/>
      <c r="I202" s="18"/>
      <c r="J202" s="96"/>
    </row>
    <row r="203" spans="1:18" x14ac:dyDescent="0.2">
      <c r="A203" s="23" t="s">
        <v>125</v>
      </c>
      <c r="B203" s="115">
        <v>14.35</v>
      </c>
      <c r="C203" s="14">
        <f t="shared" si="16"/>
        <v>-0.58894299627613855</v>
      </c>
      <c r="D203" s="115">
        <v>34.909999999999997</v>
      </c>
      <c r="E203" s="16"/>
      <c r="F203" s="95"/>
      <c r="G203" s="16"/>
      <c r="H203" s="95"/>
      <c r="I203" s="18"/>
      <c r="J203" s="96"/>
    </row>
    <row r="204" spans="1:18" x14ac:dyDescent="0.2">
      <c r="A204" s="23" t="s">
        <v>126</v>
      </c>
      <c r="B204" s="115">
        <v>169.15</v>
      </c>
      <c r="C204" s="14">
        <f t="shared" si="16"/>
        <v>-0.22140391254315306</v>
      </c>
      <c r="D204" s="115">
        <v>217.25</v>
      </c>
      <c r="E204" s="16"/>
      <c r="G204" s="16"/>
      <c r="H204" s="95"/>
      <c r="I204" s="18"/>
      <c r="J204" s="96"/>
    </row>
    <row r="205" spans="1:18" x14ac:dyDescent="0.2">
      <c r="A205" s="13" t="s">
        <v>127</v>
      </c>
      <c r="B205" s="67">
        <v>398.23</v>
      </c>
      <c r="C205" s="14">
        <f t="shared" si="16"/>
        <v>0.13491407563623925</v>
      </c>
      <c r="D205" s="67">
        <v>350.89000000000004</v>
      </c>
      <c r="E205" s="16"/>
      <c r="G205" s="16"/>
      <c r="I205" s="18"/>
      <c r="J205" s="96"/>
    </row>
    <row r="206" spans="1:18" x14ac:dyDescent="0.2">
      <c r="A206" s="13" t="s">
        <v>128</v>
      </c>
      <c r="B206" s="115">
        <v>311.06</v>
      </c>
      <c r="C206" s="14">
        <f t="shared" si="16"/>
        <v>0.15682993045483284</v>
      </c>
      <c r="D206" s="115">
        <v>268.89</v>
      </c>
      <c r="E206" s="16"/>
      <c r="F206" s="95"/>
      <c r="G206" s="16"/>
      <c r="H206" s="95"/>
      <c r="I206" s="18"/>
      <c r="J206" s="96"/>
    </row>
    <row r="207" spans="1:18" s="4" customFormat="1" x14ac:dyDescent="0.2">
      <c r="A207" s="13" t="s">
        <v>129</v>
      </c>
      <c r="B207" s="115">
        <v>1237</v>
      </c>
      <c r="C207" s="14">
        <f t="shared" si="16"/>
        <v>-1.4907781989615509E-2</v>
      </c>
      <c r="D207" s="115">
        <v>1255.72</v>
      </c>
      <c r="E207" s="16"/>
      <c r="F207" s="95"/>
      <c r="G207" s="16"/>
      <c r="H207" s="95"/>
      <c r="I207" s="18"/>
      <c r="J207" s="96"/>
      <c r="K207" s="8"/>
      <c r="L207" s="8"/>
      <c r="M207" s="8"/>
      <c r="N207" s="8"/>
      <c r="O207" s="8"/>
      <c r="P207" s="8"/>
      <c r="Q207" s="8"/>
      <c r="R207" s="8"/>
    </row>
    <row r="208" spans="1:18" x14ac:dyDescent="0.2">
      <c r="A208" s="13" t="s">
        <v>130</v>
      </c>
      <c r="B208" s="115">
        <v>455.95</v>
      </c>
      <c r="C208" s="14">
        <f t="shared" si="16"/>
        <v>0.61033411033411045</v>
      </c>
      <c r="D208" s="115">
        <v>283.14</v>
      </c>
      <c r="E208" s="16"/>
      <c r="F208" s="95"/>
      <c r="G208" s="16"/>
      <c r="H208" s="95"/>
      <c r="I208" s="18"/>
      <c r="J208" s="96"/>
    </row>
    <row r="209" spans="1:18" x14ac:dyDescent="0.2">
      <c r="A209" s="13" t="s">
        <v>131</v>
      </c>
      <c r="B209" s="115">
        <v>227.54</v>
      </c>
      <c r="C209" s="14">
        <f t="shared" si="16"/>
        <v>0.90505693235097118</v>
      </c>
      <c r="D209" s="115">
        <v>119.44</v>
      </c>
      <c r="E209" s="16"/>
      <c r="F209" s="95"/>
      <c r="G209" s="16"/>
      <c r="H209" s="95"/>
      <c r="I209" s="18"/>
      <c r="J209" s="96"/>
    </row>
    <row r="210" spans="1:18" x14ac:dyDescent="0.2">
      <c r="A210" s="13" t="s">
        <v>132</v>
      </c>
      <c r="B210" s="115">
        <v>525.16999999999996</v>
      </c>
      <c r="C210" s="14">
        <f t="shared" si="16"/>
        <v>-0.10181289550196693</v>
      </c>
      <c r="D210" s="115">
        <v>584.70000000000005</v>
      </c>
      <c r="E210" s="16"/>
      <c r="F210" s="95"/>
      <c r="G210" s="16"/>
      <c r="H210" s="95"/>
      <c r="I210" s="18"/>
      <c r="J210" s="96"/>
    </row>
    <row r="211" spans="1:18" x14ac:dyDescent="0.2">
      <c r="A211" s="13" t="s">
        <v>133</v>
      </c>
      <c r="B211" s="115">
        <v>583.4</v>
      </c>
      <c r="C211" s="14">
        <f t="shared" si="16"/>
        <v>-8.7981490745372648E-2</v>
      </c>
      <c r="D211" s="115">
        <v>639.67999999999995</v>
      </c>
      <c r="E211" s="99"/>
      <c r="F211" s="95"/>
      <c r="G211" s="99"/>
      <c r="H211" s="95"/>
      <c r="I211" s="100"/>
      <c r="J211" s="101"/>
    </row>
    <row r="212" spans="1:18" x14ac:dyDescent="0.2">
      <c r="A212" s="13" t="s">
        <v>134</v>
      </c>
      <c r="B212" s="116">
        <v>107.56</v>
      </c>
      <c r="C212" s="14">
        <f t="shared" si="16"/>
        <v>-0.19545216545740141</v>
      </c>
      <c r="D212" s="116">
        <v>133.69</v>
      </c>
      <c r="E212" s="16"/>
      <c r="F212" s="102"/>
      <c r="G212" s="16"/>
      <c r="H212" s="102"/>
      <c r="I212" s="16"/>
      <c r="J212" s="96"/>
    </row>
    <row r="213" spans="1:18" x14ac:dyDescent="0.2">
      <c r="A213" s="13" t="s">
        <v>135</v>
      </c>
      <c r="B213" s="116">
        <v>193.75</v>
      </c>
      <c r="C213" s="14">
        <f t="shared" si="16"/>
        <v>0.73424633011099161</v>
      </c>
      <c r="D213" s="116">
        <v>111.72000000000001</v>
      </c>
      <c r="E213" s="16"/>
      <c r="F213" s="102"/>
      <c r="G213" s="16"/>
      <c r="H213" s="102"/>
      <c r="I213" s="16"/>
      <c r="J213" s="96"/>
    </row>
    <row r="214" spans="1:18" x14ac:dyDescent="0.2">
      <c r="A214" s="44" t="s">
        <v>113</v>
      </c>
      <c r="B214" s="117">
        <f>B191</f>
        <v>4937.9799999999996</v>
      </c>
      <c r="C214" s="14">
        <f t="shared" si="16"/>
        <v>-2.2642794089122509E-2</v>
      </c>
      <c r="D214" s="117">
        <f>D191</f>
        <v>5052.38</v>
      </c>
      <c r="E214" s="16"/>
      <c r="F214" s="102"/>
      <c r="G214" s="16"/>
      <c r="H214" s="102"/>
      <c r="I214" s="18"/>
      <c r="J214" s="96"/>
    </row>
    <row r="215" spans="1:18" x14ac:dyDescent="0.2">
      <c r="A215" s="44" t="s">
        <v>114</v>
      </c>
      <c r="B215" s="117">
        <f>B192</f>
        <v>1541.7</v>
      </c>
      <c r="C215" s="14">
        <f t="shared" si="16"/>
        <v>2.5543803632009698E-2</v>
      </c>
      <c r="D215" s="117">
        <f>D192</f>
        <v>1503.3</v>
      </c>
      <c r="E215" s="16"/>
      <c r="F215" s="102"/>
      <c r="G215" s="16"/>
      <c r="H215" s="102"/>
      <c r="I215" s="18"/>
      <c r="J215" s="96"/>
    </row>
    <row r="216" spans="1:18" s="4" customFormat="1" x14ac:dyDescent="0.2">
      <c r="A216" s="44" t="s">
        <v>136</v>
      </c>
      <c r="B216" s="67">
        <f>B193+B194+B195+B196+B197+B198+B199+B200+B201+B202+B203</f>
        <v>3714.9500000000003</v>
      </c>
      <c r="C216" s="14">
        <f t="shared" si="16"/>
        <v>0.2597833753831964</v>
      </c>
      <c r="D216" s="67">
        <f>D193+D194+D195+D196+D197+D198+D199+D200+D201+D202+D203</f>
        <v>2948.88</v>
      </c>
      <c r="E216" s="16"/>
      <c r="F216" s="34"/>
      <c r="G216" s="16"/>
      <c r="H216" s="34"/>
      <c r="I216" s="18"/>
      <c r="J216" s="34"/>
      <c r="K216" s="8"/>
      <c r="L216" s="8"/>
      <c r="M216" s="8"/>
      <c r="N216" s="8"/>
      <c r="O216" s="8"/>
      <c r="P216" s="8"/>
      <c r="Q216" s="8"/>
      <c r="R216" s="8"/>
    </row>
    <row r="217" spans="1:18" s="4" customFormat="1" x14ac:dyDescent="0.2">
      <c r="A217" s="44" t="s">
        <v>137</v>
      </c>
      <c r="B217" s="67">
        <f>B204+B205+B206+B207+B208+B209</f>
        <v>2798.93</v>
      </c>
      <c r="C217" s="14">
        <f t="shared" si="16"/>
        <v>0.12166727446870751</v>
      </c>
      <c r="D217" s="67">
        <f>D204+D205+D206+D207+D208+D209</f>
        <v>2495.33</v>
      </c>
      <c r="E217" s="16"/>
      <c r="F217" s="34"/>
      <c r="G217" s="16"/>
      <c r="H217" s="34"/>
      <c r="I217" s="18"/>
      <c r="J217" s="34"/>
      <c r="K217" s="8"/>
      <c r="L217" s="8"/>
      <c r="M217" s="8"/>
      <c r="N217" s="8"/>
      <c r="O217" s="8"/>
      <c r="P217" s="8"/>
      <c r="Q217" s="8"/>
      <c r="R217" s="8"/>
    </row>
    <row r="218" spans="1:18" x14ac:dyDescent="0.2">
      <c r="A218" s="44" t="s">
        <v>138</v>
      </c>
      <c r="B218" s="334">
        <f>B210+B211+B212+B213</f>
        <v>1409.8799999999999</v>
      </c>
      <c r="C218" s="14">
        <f t="shared" si="16"/>
        <v>-4.0760925030106532E-2</v>
      </c>
      <c r="D218" s="334">
        <f>D210+D211+D212+D213</f>
        <v>1469.7900000000002</v>
      </c>
      <c r="E218" s="16"/>
      <c r="F218" s="34"/>
      <c r="G218" s="16"/>
      <c r="H218" s="34"/>
      <c r="I218" s="18"/>
      <c r="J218" s="34"/>
    </row>
    <row r="219" spans="1:18" s="4" customFormat="1" x14ac:dyDescent="0.2">
      <c r="A219" s="118" t="s">
        <v>143</v>
      </c>
      <c r="B219" s="119">
        <f>SUM(B214:B218)</f>
        <v>14403.439999999999</v>
      </c>
      <c r="C219" s="337">
        <f t="shared" si="16"/>
        <v>6.9323101959363198E-2</v>
      </c>
      <c r="D219" s="119">
        <f>SUM(D214:D218)</f>
        <v>13469.680000000002</v>
      </c>
      <c r="E219" s="7">
        <f>(D219-F219)/F219</f>
        <v>2.0224712292826012E-2</v>
      </c>
      <c r="F219" s="119">
        <v>13202.66</v>
      </c>
      <c r="G219" s="7">
        <v>-1.1332933952373831E-2</v>
      </c>
      <c r="H219" s="119">
        <v>13354</v>
      </c>
      <c r="I219" s="9">
        <v>-9.3952400273021985E-2</v>
      </c>
      <c r="J219" s="119">
        <v>14738.74</v>
      </c>
      <c r="K219" s="8"/>
      <c r="L219" s="8"/>
      <c r="M219" s="8"/>
      <c r="N219" s="8"/>
      <c r="O219" s="8"/>
      <c r="P219" s="8"/>
      <c r="Q219" s="8"/>
      <c r="R219" s="8"/>
    </row>
    <row r="220" spans="1:18" s="19" customFormat="1" x14ac:dyDescent="0.2">
      <c r="B220" s="335"/>
      <c r="C220" s="336"/>
      <c r="D220" s="335"/>
      <c r="E220" s="120"/>
      <c r="F220" s="120"/>
      <c r="G220" s="120"/>
      <c r="H220" s="120"/>
      <c r="I220" s="120"/>
      <c r="J220" s="120"/>
    </row>
    <row r="221" spans="1:18" s="19" customFormat="1" x14ac:dyDescent="0.2">
      <c r="B221" s="120"/>
      <c r="C221" s="120"/>
      <c r="D221" s="120"/>
      <c r="E221" s="120"/>
      <c r="F221" s="120"/>
      <c r="G221" s="120"/>
      <c r="H221" s="120"/>
      <c r="I221" s="120"/>
      <c r="J221" s="120"/>
    </row>
    <row r="222" spans="1:18" s="19" customFormat="1" x14ac:dyDescent="0.2">
      <c r="B222" s="120"/>
      <c r="C222" s="120"/>
      <c r="D222" s="120"/>
      <c r="E222" s="120"/>
      <c r="F222" s="120"/>
      <c r="G222" s="120"/>
      <c r="H222" s="120"/>
      <c r="I222" s="120"/>
      <c r="J222" s="120"/>
    </row>
    <row r="223" spans="1:18" s="19" customFormat="1" x14ac:dyDescent="0.2">
      <c r="B223" s="120"/>
      <c r="C223" s="120"/>
      <c r="D223" s="120"/>
      <c r="E223" s="120"/>
      <c r="F223" s="120"/>
      <c r="G223" s="120"/>
      <c r="H223" s="120"/>
      <c r="I223" s="120"/>
      <c r="J223" s="120"/>
    </row>
    <row r="224" spans="1:18" s="19" customFormat="1" x14ac:dyDescent="0.2">
      <c r="B224" s="120"/>
      <c r="C224" s="120"/>
      <c r="D224" s="120"/>
      <c r="E224" s="120"/>
      <c r="F224" s="120"/>
      <c r="G224" s="120"/>
      <c r="H224" s="120"/>
      <c r="I224" s="120"/>
      <c r="J224" s="120"/>
    </row>
    <row r="225" spans="2:10" s="19" customFormat="1" x14ac:dyDescent="0.2">
      <c r="B225" s="120"/>
      <c r="C225" s="120"/>
      <c r="D225" s="120"/>
      <c r="E225" s="120"/>
      <c r="F225" s="120"/>
      <c r="G225" s="120"/>
      <c r="H225" s="120"/>
      <c r="I225" s="120"/>
      <c r="J225" s="120"/>
    </row>
    <row r="226" spans="2:10" s="19" customFormat="1" x14ac:dyDescent="0.2">
      <c r="B226" s="120"/>
      <c r="C226" s="120"/>
      <c r="D226" s="120"/>
      <c r="E226" s="120"/>
      <c r="F226" s="120"/>
      <c r="G226" s="120"/>
      <c r="H226" s="120"/>
      <c r="I226" s="120"/>
      <c r="J226" s="120"/>
    </row>
    <row r="227" spans="2:10" s="19" customFormat="1" x14ac:dyDescent="0.2">
      <c r="B227" s="120"/>
      <c r="C227" s="120"/>
      <c r="D227" s="120"/>
      <c r="E227" s="120"/>
      <c r="F227" s="120"/>
      <c r="G227" s="120"/>
      <c r="H227" s="120"/>
      <c r="I227" s="120"/>
      <c r="J227" s="120"/>
    </row>
    <row r="228" spans="2:10" s="19" customFormat="1" x14ac:dyDescent="0.2">
      <c r="B228" s="120"/>
      <c r="C228" s="120"/>
      <c r="D228" s="120"/>
      <c r="E228" s="120"/>
      <c r="F228" s="120"/>
      <c r="G228" s="120"/>
      <c r="H228" s="120"/>
      <c r="I228" s="120"/>
      <c r="J228" s="120"/>
    </row>
    <row r="229" spans="2:10" s="19" customFormat="1" x14ac:dyDescent="0.2">
      <c r="B229" s="120"/>
      <c r="C229" s="120"/>
      <c r="D229" s="120"/>
      <c r="E229" s="120"/>
      <c r="F229" s="120"/>
      <c r="G229" s="120"/>
      <c r="H229" s="120"/>
      <c r="I229" s="120"/>
      <c r="J229" s="120"/>
    </row>
    <row r="230" spans="2:10" s="19" customFormat="1" x14ac:dyDescent="0.2">
      <c r="B230" s="120"/>
      <c r="C230" s="120"/>
      <c r="D230" s="120"/>
      <c r="E230" s="120"/>
      <c r="F230" s="120"/>
      <c r="G230" s="120"/>
      <c r="H230" s="120"/>
      <c r="I230" s="120"/>
      <c r="J230" s="120"/>
    </row>
    <row r="231" spans="2:10" s="19" customFormat="1" x14ac:dyDescent="0.2">
      <c r="B231" s="120"/>
      <c r="C231" s="120"/>
      <c r="D231" s="120"/>
      <c r="E231" s="120"/>
      <c r="F231" s="120"/>
      <c r="G231" s="120"/>
      <c r="H231" s="120"/>
      <c r="I231" s="120"/>
      <c r="J231" s="120"/>
    </row>
    <row r="232" spans="2:10" s="19" customFormat="1" x14ac:dyDescent="0.2">
      <c r="B232" s="120"/>
      <c r="C232" s="120"/>
      <c r="D232" s="120"/>
      <c r="E232" s="120"/>
      <c r="F232" s="120"/>
      <c r="G232" s="120"/>
      <c r="H232" s="120"/>
      <c r="I232" s="120"/>
      <c r="J232" s="120"/>
    </row>
    <row r="233" spans="2:10" s="19" customFormat="1" x14ac:dyDescent="0.2">
      <c r="B233" s="120"/>
      <c r="C233" s="120"/>
      <c r="D233" s="120"/>
      <c r="E233" s="120"/>
      <c r="F233" s="120"/>
      <c r="G233" s="120"/>
      <c r="H233" s="120"/>
      <c r="I233" s="120"/>
      <c r="J233" s="120"/>
    </row>
    <row r="234" spans="2:10" s="19" customFormat="1" x14ac:dyDescent="0.2">
      <c r="B234" s="120"/>
      <c r="C234" s="120"/>
      <c r="D234" s="120"/>
      <c r="E234" s="120"/>
      <c r="F234" s="120"/>
      <c r="G234" s="120"/>
      <c r="H234" s="120"/>
      <c r="I234" s="120"/>
      <c r="J234" s="120"/>
    </row>
    <row r="235" spans="2:10" s="19" customFormat="1" x14ac:dyDescent="0.2">
      <c r="B235" s="120"/>
      <c r="C235" s="120"/>
      <c r="D235" s="120"/>
      <c r="E235" s="120"/>
      <c r="F235" s="120"/>
      <c r="G235" s="120"/>
      <c r="H235" s="120"/>
      <c r="I235" s="120"/>
      <c r="J235" s="120"/>
    </row>
    <row r="236" spans="2:10" s="19" customFormat="1" x14ac:dyDescent="0.2">
      <c r="B236" s="120"/>
      <c r="C236" s="120"/>
      <c r="D236" s="120"/>
      <c r="E236" s="120"/>
      <c r="F236" s="120"/>
      <c r="G236" s="120"/>
      <c r="H236" s="120"/>
      <c r="I236" s="120"/>
      <c r="J236" s="120"/>
    </row>
    <row r="237" spans="2:10" s="19" customFormat="1" x14ac:dyDescent="0.2">
      <c r="B237" s="120"/>
      <c r="C237" s="120"/>
      <c r="D237" s="120"/>
      <c r="E237" s="120"/>
      <c r="F237" s="120"/>
      <c r="G237" s="120"/>
      <c r="H237" s="120"/>
      <c r="I237" s="120"/>
      <c r="J237" s="120"/>
    </row>
    <row r="238" spans="2:10" s="19" customFormat="1" x14ac:dyDescent="0.2">
      <c r="B238" s="120"/>
      <c r="C238" s="120"/>
      <c r="D238" s="120"/>
      <c r="E238" s="120"/>
      <c r="F238" s="120"/>
      <c r="G238" s="120"/>
      <c r="H238" s="120"/>
      <c r="I238" s="120"/>
      <c r="J238" s="120"/>
    </row>
    <row r="239" spans="2:10" s="19" customFormat="1" x14ac:dyDescent="0.2">
      <c r="B239" s="120"/>
      <c r="C239" s="120"/>
      <c r="D239" s="120"/>
      <c r="E239" s="120"/>
      <c r="F239" s="120"/>
      <c r="G239" s="120"/>
      <c r="H239" s="120"/>
      <c r="I239" s="120"/>
      <c r="J239" s="120"/>
    </row>
    <row r="240" spans="2:10" s="19" customFormat="1" x14ac:dyDescent="0.2">
      <c r="B240" s="120"/>
      <c r="C240" s="120"/>
      <c r="D240" s="120"/>
      <c r="E240" s="120"/>
      <c r="F240" s="120"/>
      <c r="G240" s="120"/>
      <c r="H240" s="120"/>
      <c r="I240" s="120"/>
      <c r="J240" s="120"/>
    </row>
    <row r="241" spans="2:10" s="19" customFormat="1" x14ac:dyDescent="0.2">
      <c r="B241" s="120"/>
      <c r="C241" s="120"/>
      <c r="D241" s="120"/>
      <c r="E241" s="120"/>
      <c r="F241" s="120"/>
      <c r="G241" s="120"/>
      <c r="H241" s="120"/>
      <c r="I241" s="120"/>
      <c r="J241" s="120"/>
    </row>
    <row r="242" spans="2:10" s="19" customFormat="1" x14ac:dyDescent="0.2">
      <c r="B242" s="120"/>
      <c r="C242" s="120"/>
      <c r="D242" s="120"/>
      <c r="E242" s="120"/>
      <c r="F242" s="120"/>
      <c r="G242" s="120"/>
      <c r="H242" s="120"/>
      <c r="I242" s="120"/>
      <c r="J242" s="120"/>
    </row>
    <row r="243" spans="2:10" s="19" customFormat="1" x14ac:dyDescent="0.2">
      <c r="B243" s="120"/>
      <c r="C243" s="120"/>
      <c r="D243" s="120"/>
      <c r="E243" s="120"/>
      <c r="F243" s="120"/>
      <c r="G243" s="120"/>
      <c r="H243" s="120"/>
      <c r="I243" s="120"/>
      <c r="J243" s="120"/>
    </row>
    <row r="244" spans="2:10" s="19" customFormat="1" x14ac:dyDescent="0.2">
      <c r="B244" s="120"/>
      <c r="C244" s="120"/>
      <c r="D244" s="120"/>
      <c r="E244" s="120"/>
      <c r="F244" s="120"/>
      <c r="G244" s="120"/>
      <c r="H244" s="120"/>
      <c r="I244" s="120"/>
      <c r="J244" s="120"/>
    </row>
    <row r="245" spans="2:10" s="19" customFormat="1" x14ac:dyDescent="0.2">
      <c r="B245" s="120"/>
      <c r="C245" s="120"/>
      <c r="D245" s="120"/>
      <c r="E245" s="120"/>
      <c r="F245" s="120"/>
      <c r="G245" s="120"/>
      <c r="H245" s="120"/>
      <c r="I245" s="120"/>
      <c r="J245" s="120"/>
    </row>
    <row r="246" spans="2:10" s="19" customFormat="1" x14ac:dyDescent="0.2">
      <c r="B246" s="120"/>
      <c r="C246" s="120"/>
      <c r="D246" s="120"/>
      <c r="E246" s="120"/>
      <c r="F246" s="120"/>
      <c r="G246" s="120"/>
      <c r="H246" s="120"/>
      <c r="I246" s="120"/>
      <c r="J246" s="120"/>
    </row>
    <row r="247" spans="2:10" s="19" customFormat="1" x14ac:dyDescent="0.2">
      <c r="B247" s="120"/>
      <c r="C247" s="120"/>
      <c r="D247" s="120"/>
      <c r="E247" s="120"/>
      <c r="F247" s="120"/>
      <c r="G247" s="120"/>
      <c r="H247" s="120"/>
      <c r="I247" s="120"/>
      <c r="J247" s="120"/>
    </row>
    <row r="248" spans="2:10" s="19" customFormat="1" x14ac:dyDescent="0.2">
      <c r="B248" s="120"/>
      <c r="C248" s="120"/>
      <c r="D248" s="120"/>
      <c r="E248" s="120"/>
      <c r="F248" s="120"/>
      <c r="G248" s="120"/>
      <c r="H248" s="120"/>
      <c r="I248" s="120"/>
      <c r="J248" s="120"/>
    </row>
    <row r="249" spans="2:10" s="19" customFormat="1" x14ac:dyDescent="0.2">
      <c r="B249" s="120"/>
      <c r="C249" s="120"/>
      <c r="D249" s="120"/>
      <c r="E249" s="120"/>
      <c r="F249" s="120"/>
      <c r="G249" s="120"/>
      <c r="H249" s="120"/>
      <c r="I249" s="120"/>
      <c r="J249" s="120"/>
    </row>
    <row r="250" spans="2:10" s="19" customFormat="1" x14ac:dyDescent="0.2">
      <c r="B250" s="120"/>
      <c r="C250" s="120"/>
      <c r="D250" s="120"/>
      <c r="E250" s="120"/>
      <c r="F250" s="120"/>
      <c r="G250" s="120"/>
      <c r="H250" s="120"/>
      <c r="I250" s="120"/>
      <c r="J250" s="120"/>
    </row>
    <row r="251" spans="2:10" s="19" customFormat="1" x14ac:dyDescent="0.2">
      <c r="B251" s="120"/>
      <c r="C251" s="120"/>
      <c r="D251" s="120"/>
      <c r="E251" s="120"/>
      <c r="F251" s="120"/>
      <c r="G251" s="120"/>
      <c r="H251" s="120"/>
      <c r="I251" s="120"/>
      <c r="J251" s="120"/>
    </row>
    <row r="252" spans="2:10" s="19" customFormat="1" x14ac:dyDescent="0.2">
      <c r="B252" s="120"/>
      <c r="C252" s="120"/>
      <c r="D252" s="120"/>
      <c r="E252" s="120"/>
      <c r="F252" s="120"/>
      <c r="G252" s="120"/>
      <c r="H252" s="120"/>
      <c r="I252" s="120"/>
      <c r="J252" s="120"/>
    </row>
    <row r="253" spans="2:10" s="19" customFormat="1" x14ac:dyDescent="0.2">
      <c r="B253" s="120"/>
      <c r="C253" s="120"/>
      <c r="D253" s="120"/>
      <c r="E253" s="120"/>
      <c r="F253" s="120"/>
      <c r="G253" s="120"/>
      <c r="H253" s="120"/>
      <c r="I253" s="120"/>
      <c r="J253" s="120"/>
    </row>
    <row r="254" spans="2:10" s="19" customFormat="1" x14ac:dyDescent="0.2">
      <c r="B254" s="120"/>
      <c r="C254" s="120"/>
      <c r="D254" s="120"/>
      <c r="E254" s="120"/>
      <c r="F254" s="120"/>
      <c r="G254" s="120"/>
      <c r="H254" s="120"/>
      <c r="I254" s="120"/>
      <c r="J254" s="120"/>
    </row>
    <row r="255" spans="2:10" s="19" customFormat="1" x14ac:dyDescent="0.2">
      <c r="B255" s="120"/>
      <c r="C255" s="120"/>
      <c r="D255" s="120"/>
      <c r="E255" s="120"/>
      <c r="F255" s="120"/>
      <c r="G255" s="120"/>
      <c r="H255" s="120"/>
      <c r="I255" s="120"/>
      <c r="J255" s="120"/>
    </row>
    <row r="256" spans="2:10" s="19" customFormat="1" x14ac:dyDescent="0.2">
      <c r="B256" s="120"/>
      <c r="C256" s="120"/>
      <c r="D256" s="120"/>
      <c r="E256" s="120"/>
      <c r="F256" s="120"/>
      <c r="G256" s="120"/>
      <c r="H256" s="120"/>
      <c r="I256" s="120"/>
      <c r="J256" s="120"/>
    </row>
    <row r="257" spans="2:10" s="19" customFormat="1" x14ac:dyDescent="0.2">
      <c r="B257" s="120"/>
      <c r="C257" s="120"/>
      <c r="D257" s="120"/>
      <c r="E257" s="120"/>
      <c r="F257" s="120"/>
      <c r="G257" s="120"/>
      <c r="H257" s="120"/>
      <c r="I257" s="120"/>
      <c r="J257" s="120"/>
    </row>
    <row r="258" spans="2:10" s="19" customFormat="1" x14ac:dyDescent="0.2">
      <c r="B258" s="120"/>
      <c r="C258" s="120"/>
      <c r="D258" s="120"/>
      <c r="E258" s="120"/>
      <c r="F258" s="120"/>
      <c r="G258" s="120"/>
      <c r="H258" s="120"/>
      <c r="I258" s="120"/>
      <c r="J258" s="120"/>
    </row>
    <row r="259" spans="2:10" s="19" customFormat="1" x14ac:dyDescent="0.2">
      <c r="B259" s="120"/>
      <c r="C259" s="120"/>
      <c r="D259" s="120"/>
      <c r="E259" s="120"/>
      <c r="F259" s="120"/>
      <c r="G259" s="120"/>
      <c r="H259" s="120"/>
      <c r="I259" s="120"/>
      <c r="J259" s="120"/>
    </row>
    <row r="260" spans="2:10" s="19" customFormat="1" x14ac:dyDescent="0.2">
      <c r="B260" s="120"/>
      <c r="C260" s="120"/>
      <c r="D260" s="120"/>
      <c r="E260" s="120"/>
      <c r="F260" s="120"/>
      <c r="G260" s="120"/>
      <c r="H260" s="120"/>
      <c r="I260" s="120"/>
      <c r="J260" s="120"/>
    </row>
    <row r="261" spans="2:10" s="19" customFormat="1" x14ac:dyDescent="0.2">
      <c r="B261" s="120"/>
      <c r="C261" s="120"/>
      <c r="D261" s="120"/>
      <c r="E261" s="120"/>
      <c r="F261" s="120"/>
      <c r="G261" s="120"/>
      <c r="H261" s="120"/>
      <c r="I261" s="120"/>
      <c r="J261" s="120"/>
    </row>
    <row r="262" spans="2:10" s="19" customFormat="1" x14ac:dyDescent="0.2">
      <c r="B262" s="120"/>
      <c r="C262" s="120"/>
      <c r="D262" s="120"/>
      <c r="E262" s="120"/>
      <c r="F262" s="120"/>
      <c r="G262" s="120"/>
      <c r="H262" s="120"/>
      <c r="I262" s="120"/>
      <c r="J262" s="120"/>
    </row>
    <row r="263" spans="2:10" s="19" customFormat="1" x14ac:dyDescent="0.2">
      <c r="B263" s="120"/>
      <c r="C263" s="120"/>
      <c r="D263" s="120"/>
      <c r="E263" s="120"/>
      <c r="F263" s="120"/>
      <c r="G263" s="120"/>
      <c r="H263" s="120"/>
      <c r="I263" s="120"/>
      <c r="J263" s="120"/>
    </row>
    <row r="264" spans="2:10" s="19" customFormat="1" x14ac:dyDescent="0.2">
      <c r="B264" s="120"/>
      <c r="C264" s="120"/>
      <c r="D264" s="120"/>
      <c r="E264" s="120"/>
      <c r="F264" s="120"/>
      <c r="G264" s="120"/>
      <c r="H264" s="120"/>
      <c r="I264" s="120"/>
      <c r="J264" s="120"/>
    </row>
    <row r="265" spans="2:10" s="19" customFormat="1" x14ac:dyDescent="0.2">
      <c r="B265" s="120"/>
      <c r="C265" s="120"/>
      <c r="D265" s="120"/>
      <c r="E265" s="120"/>
      <c r="F265" s="120"/>
      <c r="G265" s="120"/>
      <c r="H265" s="120"/>
      <c r="I265" s="120"/>
      <c r="J265" s="120"/>
    </row>
    <row r="266" spans="2:10" s="19" customFormat="1" x14ac:dyDescent="0.2">
      <c r="B266" s="120"/>
      <c r="C266" s="120"/>
      <c r="D266" s="120"/>
      <c r="E266" s="120"/>
      <c r="F266" s="120"/>
      <c r="G266" s="120"/>
      <c r="H266" s="120"/>
      <c r="I266" s="120"/>
      <c r="J266" s="120"/>
    </row>
    <row r="267" spans="2:10" s="19" customFormat="1" x14ac:dyDescent="0.2">
      <c r="B267" s="120"/>
      <c r="C267" s="120"/>
      <c r="D267" s="120"/>
      <c r="E267" s="120"/>
      <c r="F267" s="120"/>
      <c r="G267" s="120"/>
      <c r="H267" s="120"/>
      <c r="I267" s="120"/>
      <c r="J267" s="120"/>
    </row>
    <row r="268" spans="2:10" s="19" customFormat="1" x14ac:dyDescent="0.2">
      <c r="B268" s="120"/>
      <c r="C268" s="120"/>
      <c r="D268" s="120"/>
      <c r="E268" s="120"/>
      <c r="F268" s="120"/>
      <c r="G268" s="120"/>
      <c r="H268" s="120"/>
      <c r="I268" s="120"/>
      <c r="J268" s="120"/>
    </row>
    <row r="269" spans="2:10" s="19" customFormat="1" x14ac:dyDescent="0.2">
      <c r="B269" s="120"/>
      <c r="C269" s="120"/>
      <c r="D269" s="120"/>
      <c r="E269" s="120"/>
      <c r="F269" s="120"/>
      <c r="G269" s="120"/>
      <c r="H269" s="120"/>
      <c r="I269" s="120"/>
      <c r="J269" s="120"/>
    </row>
    <row r="270" spans="2:10" s="19" customFormat="1" x14ac:dyDescent="0.2">
      <c r="B270" s="120"/>
      <c r="C270" s="120"/>
      <c r="D270" s="120"/>
      <c r="E270" s="120"/>
      <c r="F270" s="120"/>
      <c r="G270" s="120"/>
      <c r="H270" s="120"/>
      <c r="I270" s="120"/>
      <c r="J270" s="120"/>
    </row>
    <row r="271" spans="2:10" s="19" customFormat="1" x14ac:dyDescent="0.2">
      <c r="B271" s="120"/>
      <c r="C271" s="120"/>
      <c r="D271" s="120"/>
      <c r="E271" s="120"/>
      <c r="F271" s="120"/>
      <c r="G271" s="120"/>
      <c r="H271" s="120"/>
      <c r="I271" s="120"/>
      <c r="J271" s="120"/>
    </row>
    <row r="272" spans="2:10" s="19" customFormat="1" x14ac:dyDescent="0.2">
      <c r="B272" s="120"/>
      <c r="C272" s="120"/>
      <c r="D272" s="120"/>
      <c r="E272" s="120"/>
      <c r="F272" s="120"/>
      <c r="G272" s="120"/>
      <c r="H272" s="120"/>
      <c r="I272" s="120"/>
      <c r="J272" s="120"/>
    </row>
    <row r="273" spans="2:10" s="19" customFormat="1" x14ac:dyDescent="0.2">
      <c r="B273" s="120"/>
      <c r="C273" s="120"/>
      <c r="D273" s="120"/>
      <c r="E273" s="120"/>
      <c r="F273" s="120"/>
      <c r="G273" s="120"/>
      <c r="H273" s="120"/>
      <c r="I273" s="120"/>
      <c r="J273" s="120"/>
    </row>
    <row r="274" spans="2:10" s="19" customFormat="1" x14ac:dyDescent="0.2">
      <c r="B274" s="120"/>
      <c r="C274" s="120"/>
      <c r="D274" s="120"/>
      <c r="E274" s="120"/>
      <c r="F274" s="120"/>
      <c r="G274" s="120"/>
      <c r="H274" s="120"/>
      <c r="I274" s="120"/>
      <c r="J274" s="120"/>
    </row>
    <row r="275" spans="2:10" s="19" customFormat="1" x14ac:dyDescent="0.2">
      <c r="B275" s="120"/>
      <c r="C275" s="120"/>
      <c r="D275" s="120"/>
      <c r="E275" s="120"/>
      <c r="F275" s="120"/>
      <c r="G275" s="120"/>
      <c r="H275" s="120"/>
      <c r="I275" s="120"/>
      <c r="J275" s="120"/>
    </row>
    <row r="276" spans="2:10" s="19" customFormat="1" x14ac:dyDescent="0.2">
      <c r="B276" s="120"/>
      <c r="C276" s="120"/>
      <c r="D276" s="120"/>
      <c r="E276" s="120"/>
      <c r="F276" s="120"/>
      <c r="G276" s="120"/>
      <c r="H276" s="120"/>
      <c r="I276" s="120"/>
      <c r="J276" s="120"/>
    </row>
    <row r="277" spans="2:10" s="19" customFormat="1" x14ac:dyDescent="0.2">
      <c r="B277" s="120"/>
      <c r="C277" s="120"/>
      <c r="D277" s="120"/>
      <c r="E277" s="120"/>
      <c r="F277" s="120"/>
      <c r="G277" s="120"/>
      <c r="H277" s="120"/>
      <c r="I277" s="120"/>
      <c r="J277" s="120"/>
    </row>
    <row r="278" spans="2:10" s="19" customFormat="1" x14ac:dyDescent="0.2">
      <c r="B278" s="120"/>
      <c r="C278" s="120"/>
      <c r="D278" s="120"/>
      <c r="E278" s="120"/>
      <c r="F278" s="120"/>
      <c r="G278" s="120"/>
      <c r="H278" s="120"/>
      <c r="I278" s="120"/>
      <c r="J278" s="120"/>
    </row>
    <row r="279" spans="2:10" s="19" customFormat="1" x14ac:dyDescent="0.2">
      <c r="B279" s="120"/>
      <c r="C279" s="120"/>
      <c r="D279" s="120"/>
      <c r="E279" s="120"/>
      <c r="F279" s="120"/>
      <c r="G279" s="120"/>
      <c r="H279" s="120"/>
      <c r="I279" s="120"/>
      <c r="J279" s="120"/>
    </row>
    <row r="280" spans="2:10" s="19" customFormat="1" x14ac:dyDescent="0.2">
      <c r="B280" s="120"/>
      <c r="C280" s="120"/>
      <c r="D280" s="120"/>
      <c r="E280" s="120"/>
      <c r="F280" s="120"/>
      <c r="G280" s="120"/>
      <c r="H280" s="120"/>
      <c r="I280" s="120"/>
      <c r="J280" s="120"/>
    </row>
    <row r="281" spans="2:10" s="19" customFormat="1" x14ac:dyDescent="0.2">
      <c r="B281" s="120"/>
      <c r="C281" s="120"/>
      <c r="D281" s="120"/>
      <c r="E281" s="120"/>
      <c r="F281" s="120"/>
      <c r="G281" s="120"/>
      <c r="H281" s="120"/>
      <c r="I281" s="120"/>
      <c r="J281" s="120"/>
    </row>
    <row r="282" spans="2:10" s="19" customFormat="1" x14ac:dyDescent="0.2">
      <c r="B282" s="120"/>
      <c r="C282" s="120"/>
      <c r="D282" s="120"/>
      <c r="E282" s="120"/>
      <c r="F282" s="120"/>
      <c r="G282" s="120"/>
      <c r="H282" s="120"/>
      <c r="I282" s="120"/>
      <c r="J282" s="120"/>
    </row>
    <row r="283" spans="2:10" s="19" customFormat="1" x14ac:dyDescent="0.2">
      <c r="B283" s="120"/>
      <c r="C283" s="120"/>
      <c r="D283" s="120"/>
      <c r="E283" s="120"/>
      <c r="F283" s="120"/>
      <c r="G283" s="120"/>
      <c r="H283" s="120"/>
      <c r="I283" s="120"/>
      <c r="J283" s="120"/>
    </row>
    <row r="284" spans="2:10" s="19" customFormat="1" x14ac:dyDescent="0.2">
      <c r="B284" s="120"/>
      <c r="C284" s="120"/>
      <c r="D284" s="120"/>
      <c r="E284" s="120"/>
      <c r="F284" s="120"/>
      <c r="G284" s="120"/>
      <c r="H284" s="120"/>
      <c r="I284" s="120"/>
      <c r="J284" s="120"/>
    </row>
    <row r="285" spans="2:10" s="19" customFormat="1" x14ac:dyDescent="0.2">
      <c r="B285" s="120"/>
      <c r="C285" s="120"/>
      <c r="D285" s="120"/>
      <c r="E285" s="120"/>
      <c r="F285" s="120"/>
      <c r="G285" s="120"/>
      <c r="H285" s="120"/>
      <c r="I285" s="120"/>
      <c r="J285" s="120"/>
    </row>
    <row r="286" spans="2:10" s="19" customFormat="1" x14ac:dyDescent="0.2">
      <c r="B286" s="120"/>
      <c r="C286" s="120"/>
      <c r="D286" s="120"/>
      <c r="E286" s="120"/>
      <c r="F286" s="120"/>
      <c r="G286" s="120"/>
      <c r="H286" s="120"/>
      <c r="I286" s="120"/>
      <c r="J286" s="120"/>
    </row>
    <row r="287" spans="2:10" s="19" customFormat="1" x14ac:dyDescent="0.2">
      <c r="B287" s="120"/>
      <c r="C287" s="120"/>
      <c r="D287" s="120"/>
      <c r="E287" s="120"/>
      <c r="F287" s="120"/>
      <c r="G287" s="120"/>
      <c r="H287" s="120"/>
      <c r="I287" s="120"/>
      <c r="J287" s="120"/>
    </row>
    <row r="288" spans="2:10" s="19" customFormat="1" x14ac:dyDescent="0.2">
      <c r="B288" s="120"/>
      <c r="C288" s="120"/>
      <c r="D288" s="120"/>
      <c r="E288" s="120"/>
      <c r="F288" s="120"/>
      <c r="G288" s="120"/>
      <c r="H288" s="120"/>
      <c r="I288" s="120"/>
      <c r="J288" s="120"/>
    </row>
    <row r="289" spans="2:10" s="19" customFormat="1" x14ac:dyDescent="0.2">
      <c r="B289" s="120"/>
      <c r="C289" s="120"/>
      <c r="D289" s="120"/>
      <c r="E289" s="120"/>
      <c r="F289" s="120"/>
      <c r="G289" s="120"/>
      <c r="H289" s="120"/>
      <c r="I289" s="120"/>
      <c r="J289" s="120"/>
    </row>
    <row r="290" spans="2:10" s="19" customFormat="1" x14ac:dyDescent="0.2">
      <c r="B290" s="120"/>
      <c r="C290" s="120"/>
      <c r="D290" s="120"/>
      <c r="E290" s="120"/>
      <c r="F290" s="120"/>
      <c r="G290" s="120"/>
      <c r="H290" s="120"/>
      <c r="I290" s="120"/>
      <c r="J290" s="120"/>
    </row>
    <row r="291" spans="2:10" s="19" customFormat="1" x14ac:dyDescent="0.2">
      <c r="B291" s="120"/>
      <c r="C291" s="120"/>
      <c r="D291" s="120"/>
      <c r="E291" s="120"/>
      <c r="F291" s="120"/>
      <c r="G291" s="120"/>
      <c r="H291" s="120"/>
      <c r="I291" s="120"/>
      <c r="J291" s="120"/>
    </row>
    <row r="292" spans="2:10" s="19" customFormat="1" x14ac:dyDescent="0.2">
      <c r="B292" s="120"/>
      <c r="C292" s="120"/>
      <c r="D292" s="120"/>
      <c r="E292" s="120"/>
      <c r="F292" s="120"/>
      <c r="G292" s="120"/>
      <c r="H292" s="120"/>
      <c r="I292" s="120"/>
      <c r="J292" s="120"/>
    </row>
    <row r="293" spans="2:10" s="19" customFormat="1" x14ac:dyDescent="0.2">
      <c r="B293" s="120"/>
      <c r="C293" s="120"/>
      <c r="D293" s="120"/>
      <c r="E293" s="120"/>
      <c r="F293" s="120"/>
      <c r="G293" s="120"/>
      <c r="H293" s="120"/>
      <c r="I293" s="120"/>
      <c r="J293" s="120"/>
    </row>
    <row r="294" spans="2:10" s="19" customFormat="1" x14ac:dyDescent="0.2">
      <c r="B294" s="120"/>
      <c r="C294" s="120"/>
      <c r="D294" s="120"/>
      <c r="E294" s="120"/>
      <c r="F294" s="120"/>
      <c r="G294" s="120"/>
      <c r="H294" s="120"/>
      <c r="I294" s="120"/>
      <c r="J294" s="120"/>
    </row>
    <row r="295" spans="2:10" s="19" customFormat="1" x14ac:dyDescent="0.2">
      <c r="B295" s="120"/>
      <c r="C295" s="120"/>
      <c r="D295" s="120"/>
      <c r="E295" s="120"/>
      <c r="F295" s="120"/>
      <c r="G295" s="120"/>
      <c r="H295" s="120"/>
      <c r="I295" s="120"/>
      <c r="J295" s="120"/>
    </row>
    <row r="296" spans="2:10" s="19" customFormat="1" x14ac:dyDescent="0.2">
      <c r="B296" s="120"/>
      <c r="C296" s="120"/>
      <c r="D296" s="120"/>
      <c r="E296" s="120"/>
      <c r="F296" s="120"/>
      <c r="G296" s="120"/>
      <c r="H296" s="120"/>
      <c r="I296" s="120"/>
      <c r="J296" s="120"/>
    </row>
    <row r="297" spans="2:10" s="19" customFormat="1" x14ac:dyDescent="0.2">
      <c r="B297" s="120"/>
      <c r="C297" s="120"/>
      <c r="D297" s="120"/>
      <c r="E297" s="120"/>
      <c r="F297" s="120"/>
      <c r="G297" s="120"/>
      <c r="H297" s="120"/>
      <c r="I297" s="120"/>
      <c r="J297" s="120"/>
    </row>
    <row r="298" spans="2:10" s="19" customFormat="1" x14ac:dyDescent="0.2">
      <c r="B298" s="120"/>
      <c r="C298" s="120"/>
      <c r="D298" s="120"/>
      <c r="E298" s="120"/>
      <c r="F298" s="120"/>
      <c r="G298" s="120"/>
      <c r="H298" s="120"/>
      <c r="I298" s="120"/>
      <c r="J298" s="120"/>
    </row>
    <row r="299" spans="2:10" s="19" customFormat="1" x14ac:dyDescent="0.2">
      <c r="B299" s="120"/>
      <c r="C299" s="120"/>
      <c r="D299" s="120"/>
      <c r="E299" s="120"/>
      <c r="F299" s="120"/>
      <c r="G299" s="120"/>
      <c r="H299" s="120"/>
      <c r="I299" s="120"/>
      <c r="J299" s="120"/>
    </row>
    <row r="300" spans="2:10" s="19" customFormat="1" x14ac:dyDescent="0.2">
      <c r="B300" s="120"/>
      <c r="C300" s="120"/>
      <c r="D300" s="120"/>
      <c r="E300" s="120"/>
      <c r="F300" s="120"/>
      <c r="G300" s="120"/>
      <c r="H300" s="120"/>
      <c r="I300" s="120"/>
      <c r="J300" s="120"/>
    </row>
    <row r="301" spans="2:10" s="19" customFormat="1" x14ac:dyDescent="0.2">
      <c r="B301" s="120"/>
      <c r="C301" s="120"/>
      <c r="D301" s="120"/>
      <c r="E301" s="120"/>
      <c r="F301" s="120"/>
      <c r="G301" s="120"/>
      <c r="H301" s="120"/>
      <c r="I301" s="120"/>
      <c r="J301" s="120"/>
    </row>
    <row r="302" spans="2:10" s="19" customFormat="1" x14ac:dyDescent="0.2">
      <c r="B302" s="120"/>
      <c r="C302" s="120"/>
      <c r="D302" s="120"/>
      <c r="E302" s="120"/>
      <c r="F302" s="120"/>
      <c r="G302" s="120"/>
      <c r="H302" s="120"/>
      <c r="I302" s="120"/>
      <c r="J302" s="120"/>
    </row>
    <row r="303" spans="2:10" s="19" customFormat="1" x14ac:dyDescent="0.2">
      <c r="B303" s="120"/>
      <c r="C303" s="120"/>
      <c r="D303" s="120"/>
      <c r="E303" s="120"/>
      <c r="F303" s="120"/>
      <c r="G303" s="120"/>
      <c r="H303" s="120"/>
      <c r="I303" s="120"/>
      <c r="J303" s="120"/>
    </row>
    <row r="304" spans="2:10" s="19" customFormat="1" x14ac:dyDescent="0.2">
      <c r="B304" s="120"/>
      <c r="C304" s="120"/>
      <c r="D304" s="120"/>
      <c r="E304" s="120"/>
      <c r="F304" s="120"/>
      <c r="G304" s="120"/>
      <c r="H304" s="120"/>
      <c r="I304" s="120"/>
      <c r="J304" s="120"/>
    </row>
    <row r="305" spans="2:10" s="19" customFormat="1" x14ac:dyDescent="0.2">
      <c r="B305" s="120"/>
      <c r="C305" s="120"/>
      <c r="D305" s="120"/>
      <c r="E305" s="120"/>
      <c r="F305" s="120"/>
      <c r="G305" s="120"/>
      <c r="H305" s="120"/>
      <c r="I305" s="120"/>
      <c r="J305" s="120"/>
    </row>
    <row r="306" spans="2:10" s="19" customFormat="1" x14ac:dyDescent="0.2">
      <c r="B306" s="120"/>
      <c r="C306" s="120"/>
      <c r="D306" s="120"/>
      <c r="E306" s="120"/>
      <c r="F306" s="120"/>
      <c r="G306" s="120"/>
      <c r="H306" s="120"/>
      <c r="I306" s="120"/>
      <c r="J306" s="120"/>
    </row>
    <row r="307" spans="2:10" s="19" customFormat="1" x14ac:dyDescent="0.2">
      <c r="B307" s="120"/>
      <c r="C307" s="120"/>
      <c r="D307" s="120"/>
      <c r="E307" s="120"/>
      <c r="F307" s="120"/>
      <c r="G307" s="120"/>
      <c r="H307" s="120"/>
      <c r="I307" s="120"/>
      <c r="J307" s="120"/>
    </row>
    <row r="308" spans="2:10" s="19" customFormat="1" x14ac:dyDescent="0.2">
      <c r="B308" s="120"/>
      <c r="C308" s="120"/>
      <c r="D308" s="120"/>
      <c r="E308" s="120"/>
      <c r="F308" s="120"/>
      <c r="G308" s="120"/>
      <c r="H308" s="120"/>
      <c r="I308" s="120"/>
      <c r="J308" s="120"/>
    </row>
    <row r="309" spans="2:10" s="19" customFormat="1" x14ac:dyDescent="0.2">
      <c r="B309" s="120"/>
      <c r="C309" s="120"/>
      <c r="D309" s="120"/>
      <c r="E309" s="120"/>
      <c r="F309" s="120"/>
      <c r="G309" s="120"/>
      <c r="H309" s="120"/>
      <c r="I309" s="120"/>
      <c r="J309" s="120"/>
    </row>
    <row r="310" spans="2:10" s="19" customFormat="1" x14ac:dyDescent="0.2">
      <c r="B310" s="120"/>
      <c r="C310" s="120"/>
      <c r="D310" s="120"/>
      <c r="E310" s="120"/>
      <c r="F310" s="120"/>
      <c r="G310" s="120"/>
      <c r="H310" s="120"/>
      <c r="I310" s="120"/>
      <c r="J310" s="120"/>
    </row>
    <row r="311" spans="2:10" s="19" customFormat="1" x14ac:dyDescent="0.2">
      <c r="B311" s="120"/>
      <c r="C311" s="120"/>
      <c r="D311" s="120"/>
      <c r="E311" s="120"/>
      <c r="F311" s="120"/>
      <c r="G311" s="120"/>
      <c r="H311" s="120"/>
      <c r="I311" s="120"/>
      <c r="J311" s="120"/>
    </row>
    <row r="312" spans="2:10" s="19" customFormat="1" x14ac:dyDescent="0.2">
      <c r="B312" s="120"/>
      <c r="C312" s="120"/>
      <c r="D312" s="120"/>
      <c r="E312" s="120"/>
      <c r="F312" s="120"/>
      <c r="G312" s="120"/>
      <c r="H312" s="120"/>
      <c r="I312" s="120"/>
      <c r="J312" s="120"/>
    </row>
    <row r="313" spans="2:10" s="19" customFormat="1" x14ac:dyDescent="0.2">
      <c r="B313" s="120"/>
      <c r="C313" s="120"/>
      <c r="D313" s="120"/>
      <c r="E313" s="120"/>
      <c r="F313" s="120"/>
      <c r="G313" s="120"/>
      <c r="H313" s="120"/>
      <c r="I313" s="120"/>
      <c r="J313" s="120"/>
    </row>
    <row r="314" spans="2:10" s="19" customFormat="1" x14ac:dyDescent="0.2">
      <c r="B314" s="120"/>
      <c r="C314" s="120"/>
      <c r="D314" s="120"/>
      <c r="E314" s="120"/>
      <c r="F314" s="120"/>
      <c r="G314" s="120"/>
      <c r="H314" s="120"/>
      <c r="I314" s="120"/>
      <c r="J314" s="120"/>
    </row>
    <row r="315" spans="2:10" s="19" customFormat="1" x14ac:dyDescent="0.2">
      <c r="B315" s="120"/>
      <c r="C315" s="120"/>
      <c r="D315" s="120"/>
      <c r="E315" s="120"/>
      <c r="F315" s="120"/>
      <c r="G315" s="120"/>
      <c r="H315" s="120"/>
      <c r="I315" s="120"/>
      <c r="J315" s="120"/>
    </row>
    <row r="316" spans="2:10" s="19" customFormat="1" x14ac:dyDescent="0.2">
      <c r="B316" s="120"/>
      <c r="C316" s="120"/>
      <c r="D316" s="120"/>
      <c r="E316" s="120"/>
      <c r="F316" s="120"/>
      <c r="G316" s="120"/>
      <c r="H316" s="120"/>
      <c r="I316" s="120"/>
      <c r="J316" s="120"/>
    </row>
    <row r="317" spans="2:10" s="19" customFormat="1" x14ac:dyDescent="0.2">
      <c r="B317" s="120"/>
      <c r="C317" s="120"/>
      <c r="D317" s="120"/>
      <c r="E317" s="120"/>
      <c r="F317" s="120"/>
      <c r="G317" s="120"/>
      <c r="H317" s="120"/>
      <c r="I317" s="120"/>
      <c r="J317" s="120"/>
    </row>
    <row r="318" spans="2:10" s="19" customFormat="1" x14ac:dyDescent="0.2">
      <c r="B318" s="120"/>
      <c r="C318" s="120"/>
      <c r="D318" s="120"/>
      <c r="E318" s="120"/>
      <c r="F318" s="120"/>
      <c r="G318" s="120"/>
      <c r="H318" s="120"/>
      <c r="I318" s="120"/>
      <c r="J318" s="120"/>
    </row>
    <row r="319" spans="2:10" s="19" customFormat="1" x14ac:dyDescent="0.2">
      <c r="B319" s="120"/>
      <c r="C319" s="120"/>
      <c r="D319" s="120"/>
      <c r="E319" s="120"/>
      <c r="F319" s="120"/>
      <c r="G319" s="120"/>
      <c r="H319" s="120"/>
      <c r="I319" s="120"/>
      <c r="J319" s="120"/>
    </row>
    <row r="320" spans="2:10" s="19" customFormat="1" x14ac:dyDescent="0.2">
      <c r="B320" s="120"/>
      <c r="C320" s="120"/>
      <c r="D320" s="120"/>
      <c r="E320" s="120"/>
      <c r="F320" s="120"/>
      <c r="G320" s="120"/>
      <c r="H320" s="120"/>
      <c r="I320" s="120"/>
      <c r="J320" s="120"/>
    </row>
    <row r="321" spans="2:10" s="19" customFormat="1" x14ac:dyDescent="0.2">
      <c r="B321" s="120"/>
      <c r="C321" s="120"/>
      <c r="D321" s="120"/>
      <c r="E321" s="120"/>
      <c r="F321" s="120"/>
      <c r="G321" s="120"/>
      <c r="H321" s="120"/>
      <c r="I321" s="120"/>
      <c r="J321" s="120"/>
    </row>
    <row r="322" spans="2:10" s="19" customFormat="1" x14ac:dyDescent="0.2">
      <c r="B322" s="120"/>
      <c r="C322" s="120"/>
      <c r="D322" s="120"/>
      <c r="E322" s="120"/>
      <c r="F322" s="120"/>
      <c r="G322" s="120"/>
      <c r="H322" s="120"/>
      <c r="I322" s="120"/>
      <c r="J322" s="120"/>
    </row>
    <row r="323" spans="2:10" s="19" customFormat="1" x14ac:dyDescent="0.2">
      <c r="B323" s="120"/>
      <c r="C323" s="120"/>
      <c r="D323" s="120"/>
      <c r="E323" s="120"/>
      <c r="F323" s="120"/>
      <c r="G323" s="120"/>
      <c r="H323" s="120"/>
      <c r="I323" s="120"/>
      <c r="J323" s="120"/>
    </row>
    <row r="324" spans="2:10" s="19" customFormat="1" x14ac:dyDescent="0.2">
      <c r="B324" s="120"/>
      <c r="C324" s="120"/>
      <c r="D324" s="120"/>
      <c r="E324" s="120"/>
      <c r="F324" s="120"/>
      <c r="G324" s="120"/>
      <c r="H324" s="120"/>
      <c r="I324" s="120"/>
      <c r="J324" s="120"/>
    </row>
    <row r="325" spans="2:10" s="19" customFormat="1" x14ac:dyDescent="0.2">
      <c r="B325" s="120"/>
      <c r="C325" s="120"/>
      <c r="D325" s="120"/>
      <c r="E325" s="120"/>
      <c r="F325" s="120"/>
      <c r="G325" s="120"/>
      <c r="H325" s="120"/>
      <c r="I325" s="120"/>
      <c r="J325" s="120"/>
    </row>
    <row r="326" spans="2:10" s="19" customFormat="1" x14ac:dyDescent="0.2">
      <c r="B326" s="120"/>
      <c r="C326" s="120"/>
      <c r="D326" s="120"/>
      <c r="E326" s="120"/>
      <c r="F326" s="120"/>
      <c r="G326" s="120"/>
      <c r="H326" s="120"/>
      <c r="I326" s="120"/>
      <c r="J326" s="120"/>
    </row>
    <row r="327" spans="2:10" s="19" customFormat="1" x14ac:dyDescent="0.2">
      <c r="B327" s="120"/>
      <c r="C327" s="120"/>
      <c r="D327" s="120"/>
      <c r="E327" s="120"/>
      <c r="F327" s="120"/>
      <c r="G327" s="120"/>
      <c r="H327" s="120"/>
      <c r="I327" s="120"/>
      <c r="J327" s="120"/>
    </row>
    <row r="328" spans="2:10" s="19" customFormat="1" x14ac:dyDescent="0.2">
      <c r="B328" s="120"/>
      <c r="C328" s="120"/>
      <c r="D328" s="120"/>
      <c r="E328" s="120"/>
      <c r="F328" s="120"/>
      <c r="G328" s="120"/>
      <c r="H328" s="120"/>
      <c r="I328" s="120"/>
      <c r="J328" s="120"/>
    </row>
    <row r="329" spans="2:10" s="19" customFormat="1" x14ac:dyDescent="0.2">
      <c r="B329" s="120"/>
      <c r="C329" s="120"/>
      <c r="D329" s="120"/>
      <c r="E329" s="120"/>
      <c r="F329" s="120"/>
      <c r="G329" s="120"/>
      <c r="H329" s="120"/>
      <c r="I329" s="120"/>
      <c r="J329" s="120"/>
    </row>
    <row r="330" spans="2:10" s="19" customFormat="1" x14ac:dyDescent="0.2">
      <c r="B330" s="120"/>
      <c r="C330" s="120"/>
      <c r="D330" s="120"/>
      <c r="E330" s="120"/>
      <c r="F330" s="120"/>
      <c r="G330" s="120"/>
      <c r="H330" s="120"/>
      <c r="I330" s="120"/>
      <c r="J330" s="120"/>
    </row>
    <row r="331" spans="2:10" s="19" customFormat="1" x14ac:dyDescent="0.2">
      <c r="B331" s="120"/>
      <c r="C331" s="120"/>
      <c r="D331" s="120"/>
      <c r="E331" s="120"/>
      <c r="F331" s="120"/>
      <c r="G331" s="120"/>
      <c r="H331" s="120"/>
      <c r="I331" s="120"/>
      <c r="J331" s="120"/>
    </row>
    <row r="332" spans="2:10" s="19" customFormat="1" x14ac:dyDescent="0.2">
      <c r="B332" s="120"/>
      <c r="C332" s="120"/>
      <c r="D332" s="120"/>
      <c r="E332" s="120"/>
      <c r="F332" s="120"/>
      <c r="G332" s="120"/>
      <c r="H332" s="120"/>
      <c r="I332" s="120"/>
      <c r="J332" s="120"/>
    </row>
    <row r="333" spans="2:10" s="19" customFormat="1" x14ac:dyDescent="0.2">
      <c r="B333" s="120"/>
      <c r="C333" s="120"/>
      <c r="D333" s="120"/>
      <c r="E333" s="120"/>
      <c r="F333" s="120"/>
      <c r="G333" s="120"/>
      <c r="H333" s="120"/>
      <c r="I333" s="120"/>
      <c r="J333" s="120"/>
    </row>
    <row r="334" spans="2:10" s="19" customFormat="1" x14ac:dyDescent="0.2">
      <c r="B334" s="120"/>
      <c r="C334" s="120"/>
      <c r="D334" s="120"/>
      <c r="E334" s="120"/>
      <c r="F334" s="120"/>
      <c r="G334" s="120"/>
      <c r="H334" s="120"/>
      <c r="I334" s="120"/>
      <c r="J334" s="120"/>
    </row>
    <row r="335" spans="2:10" s="19" customFormat="1" x14ac:dyDescent="0.2">
      <c r="B335" s="120"/>
      <c r="C335" s="120"/>
      <c r="D335" s="120"/>
      <c r="E335" s="120"/>
      <c r="F335" s="120"/>
      <c r="G335" s="120"/>
      <c r="H335" s="120"/>
      <c r="I335" s="120"/>
      <c r="J335" s="120"/>
    </row>
    <row r="336" spans="2:10" s="19" customFormat="1" x14ac:dyDescent="0.2">
      <c r="B336" s="120"/>
      <c r="C336" s="120"/>
      <c r="D336" s="120"/>
      <c r="E336" s="120"/>
      <c r="F336" s="120"/>
      <c r="G336" s="120"/>
      <c r="H336" s="120"/>
      <c r="I336" s="120"/>
      <c r="J336" s="120"/>
    </row>
    <row r="337" spans="2:10" s="19" customFormat="1" x14ac:dyDescent="0.2">
      <c r="B337" s="120"/>
      <c r="C337" s="120"/>
      <c r="D337" s="120"/>
      <c r="E337" s="120"/>
      <c r="F337" s="120"/>
      <c r="G337" s="120"/>
      <c r="H337" s="120"/>
      <c r="I337" s="120"/>
      <c r="J337" s="120"/>
    </row>
    <row r="338" spans="2:10" s="19" customFormat="1" x14ac:dyDescent="0.2">
      <c r="B338" s="120"/>
      <c r="C338" s="120"/>
      <c r="D338" s="120"/>
      <c r="E338" s="120"/>
      <c r="F338" s="120"/>
      <c r="G338" s="120"/>
      <c r="H338" s="120"/>
      <c r="I338" s="120"/>
      <c r="J338" s="120"/>
    </row>
    <row r="339" spans="2:10" s="19" customFormat="1" x14ac:dyDescent="0.2">
      <c r="B339" s="120"/>
      <c r="C339" s="120"/>
      <c r="D339" s="120"/>
      <c r="E339" s="120"/>
      <c r="F339" s="120"/>
      <c r="G339" s="120"/>
      <c r="H339" s="120"/>
      <c r="I339" s="120"/>
      <c r="J339" s="120"/>
    </row>
    <row r="340" spans="2:10" s="19" customFormat="1" x14ac:dyDescent="0.2">
      <c r="B340" s="120"/>
      <c r="C340" s="120"/>
      <c r="D340" s="120"/>
      <c r="E340" s="120"/>
      <c r="F340" s="120"/>
      <c r="G340" s="120"/>
      <c r="H340" s="120"/>
      <c r="I340" s="120"/>
      <c r="J340" s="120"/>
    </row>
    <row r="341" spans="2:10" s="19" customFormat="1" x14ac:dyDescent="0.2">
      <c r="B341" s="120"/>
      <c r="C341" s="120"/>
      <c r="D341" s="120"/>
      <c r="E341" s="120"/>
      <c r="F341" s="120"/>
      <c r="G341" s="120"/>
      <c r="H341" s="120"/>
      <c r="I341" s="120"/>
      <c r="J341" s="120"/>
    </row>
    <row r="342" spans="2:10" s="19" customFormat="1" x14ac:dyDescent="0.2">
      <c r="B342" s="120"/>
      <c r="C342" s="120"/>
      <c r="D342" s="120"/>
      <c r="E342" s="120"/>
      <c r="F342" s="120"/>
      <c r="G342" s="120"/>
      <c r="H342" s="120"/>
      <c r="I342" s="120"/>
      <c r="J342" s="120"/>
    </row>
    <row r="343" spans="2:10" s="19" customFormat="1" x14ac:dyDescent="0.2">
      <c r="B343" s="120"/>
      <c r="C343" s="120"/>
      <c r="D343" s="120"/>
      <c r="E343" s="120"/>
      <c r="F343" s="120"/>
      <c r="G343" s="120"/>
      <c r="H343" s="120"/>
      <c r="I343" s="120"/>
      <c r="J343" s="120"/>
    </row>
    <row r="344" spans="2:10" s="19" customFormat="1" x14ac:dyDescent="0.2">
      <c r="B344" s="120"/>
      <c r="C344" s="120"/>
      <c r="D344" s="120"/>
      <c r="E344" s="120"/>
      <c r="F344" s="120"/>
      <c r="G344" s="120"/>
      <c r="H344" s="120"/>
      <c r="I344" s="120"/>
      <c r="J344" s="120"/>
    </row>
    <row r="345" spans="2:10" s="19" customFormat="1" x14ac:dyDescent="0.2">
      <c r="B345" s="120"/>
      <c r="C345" s="120"/>
      <c r="D345" s="120"/>
      <c r="E345" s="120"/>
      <c r="F345" s="120"/>
      <c r="G345" s="120"/>
      <c r="H345" s="120"/>
      <c r="I345" s="120"/>
      <c r="J345" s="120"/>
    </row>
    <row r="346" spans="2:10" s="19" customFormat="1" x14ac:dyDescent="0.2">
      <c r="B346" s="120"/>
      <c r="C346" s="120"/>
      <c r="D346" s="120"/>
      <c r="E346" s="120"/>
      <c r="F346" s="120"/>
      <c r="G346" s="120"/>
      <c r="H346" s="120"/>
      <c r="I346" s="120"/>
      <c r="J346" s="120"/>
    </row>
    <row r="347" spans="2:10" s="19" customFormat="1" x14ac:dyDescent="0.2">
      <c r="B347" s="120"/>
      <c r="C347" s="120"/>
      <c r="D347" s="120"/>
      <c r="E347" s="120"/>
      <c r="F347" s="120"/>
      <c r="G347" s="120"/>
      <c r="H347" s="120"/>
      <c r="I347" s="120"/>
      <c r="J347" s="120"/>
    </row>
    <row r="348" spans="2:10" s="19" customFormat="1" x14ac:dyDescent="0.2">
      <c r="B348" s="120"/>
      <c r="C348" s="120"/>
      <c r="D348" s="120"/>
      <c r="E348" s="120"/>
      <c r="F348" s="120"/>
      <c r="G348" s="120"/>
      <c r="H348" s="120"/>
      <c r="I348" s="120"/>
      <c r="J348" s="120"/>
    </row>
    <row r="349" spans="2:10" s="19" customFormat="1" x14ac:dyDescent="0.2">
      <c r="B349" s="120"/>
      <c r="C349" s="120"/>
      <c r="D349" s="120"/>
      <c r="E349" s="120"/>
      <c r="F349" s="120"/>
      <c r="G349" s="120"/>
      <c r="H349" s="120"/>
      <c r="I349" s="120"/>
      <c r="J349" s="120"/>
    </row>
    <row r="350" spans="2:10" s="19" customFormat="1" x14ac:dyDescent="0.2">
      <c r="B350" s="120"/>
      <c r="C350" s="120"/>
      <c r="D350" s="120"/>
      <c r="E350" s="120"/>
      <c r="F350" s="120"/>
      <c r="G350" s="120"/>
      <c r="H350" s="120"/>
      <c r="I350" s="120"/>
      <c r="J350" s="120"/>
    </row>
    <row r="351" spans="2:10" s="19" customFormat="1" x14ac:dyDescent="0.2">
      <c r="B351" s="120"/>
      <c r="C351" s="120"/>
      <c r="D351" s="120"/>
      <c r="E351" s="120"/>
      <c r="F351" s="120"/>
      <c r="G351" s="120"/>
      <c r="H351" s="120"/>
      <c r="I351" s="120"/>
      <c r="J351" s="120"/>
    </row>
    <row r="352" spans="2:10" s="19" customFormat="1" x14ac:dyDescent="0.2">
      <c r="B352" s="120"/>
      <c r="C352" s="120"/>
      <c r="D352" s="120"/>
      <c r="E352" s="120"/>
      <c r="F352" s="120"/>
      <c r="G352" s="120"/>
      <c r="H352" s="120"/>
      <c r="I352" s="120"/>
      <c r="J352" s="120"/>
    </row>
    <row r="353" spans="2:10" s="19" customFormat="1" x14ac:dyDescent="0.2">
      <c r="B353" s="120"/>
      <c r="C353" s="120"/>
      <c r="D353" s="120"/>
      <c r="E353" s="120"/>
      <c r="F353" s="120"/>
      <c r="G353" s="120"/>
      <c r="H353" s="120"/>
      <c r="I353" s="120"/>
      <c r="J353" s="120"/>
    </row>
    <row r="354" spans="2:10" s="19" customFormat="1" x14ac:dyDescent="0.2">
      <c r="B354" s="120"/>
      <c r="C354" s="120"/>
      <c r="D354" s="120"/>
      <c r="E354" s="120"/>
      <c r="F354" s="120"/>
      <c r="G354" s="120"/>
      <c r="H354" s="120"/>
      <c r="I354" s="120"/>
      <c r="J354" s="120"/>
    </row>
    <row r="355" spans="2:10" s="19" customFormat="1" x14ac:dyDescent="0.2">
      <c r="B355" s="120"/>
      <c r="C355" s="120"/>
      <c r="D355" s="120"/>
      <c r="E355" s="120"/>
      <c r="F355" s="120"/>
      <c r="G355" s="120"/>
      <c r="H355" s="120"/>
      <c r="I355" s="120"/>
      <c r="J355" s="120"/>
    </row>
    <row r="356" spans="2:10" s="19" customFormat="1" x14ac:dyDescent="0.2">
      <c r="B356" s="120"/>
      <c r="C356" s="120"/>
      <c r="D356" s="120"/>
      <c r="E356" s="120"/>
      <c r="F356" s="120"/>
      <c r="G356" s="120"/>
      <c r="H356" s="120"/>
      <c r="I356" s="120"/>
      <c r="J356" s="120"/>
    </row>
    <row r="357" spans="2:10" s="19" customFormat="1" x14ac:dyDescent="0.2">
      <c r="B357" s="120"/>
      <c r="C357" s="120"/>
      <c r="D357" s="120"/>
      <c r="E357" s="120"/>
      <c r="F357" s="120"/>
      <c r="G357" s="120"/>
      <c r="H357" s="120"/>
      <c r="I357" s="120"/>
      <c r="J357" s="120"/>
    </row>
    <row r="358" spans="2:10" s="19" customFormat="1" x14ac:dyDescent="0.2">
      <c r="B358" s="120"/>
      <c r="C358" s="120"/>
      <c r="D358" s="120"/>
      <c r="E358" s="120"/>
      <c r="F358" s="120"/>
      <c r="G358" s="120"/>
      <c r="H358" s="120"/>
      <c r="I358" s="120"/>
      <c r="J358" s="120"/>
    </row>
    <row r="359" spans="2:10" s="19" customFormat="1" x14ac:dyDescent="0.2">
      <c r="B359" s="120"/>
      <c r="C359" s="120"/>
      <c r="D359" s="120"/>
      <c r="E359" s="120"/>
      <c r="F359" s="120"/>
      <c r="G359" s="120"/>
      <c r="H359" s="120"/>
      <c r="I359" s="120"/>
      <c r="J359" s="120"/>
    </row>
    <row r="360" spans="2:10" s="19" customFormat="1" x14ac:dyDescent="0.2">
      <c r="B360" s="120"/>
      <c r="C360" s="120"/>
      <c r="D360" s="120"/>
      <c r="E360" s="120"/>
      <c r="F360" s="120"/>
      <c r="G360" s="120"/>
      <c r="H360" s="120"/>
      <c r="I360" s="120"/>
      <c r="J360" s="120"/>
    </row>
    <row r="361" spans="2:10" s="19" customFormat="1" x14ac:dyDescent="0.2">
      <c r="B361" s="120"/>
      <c r="C361" s="120"/>
      <c r="D361" s="120"/>
      <c r="E361" s="120"/>
      <c r="F361" s="120"/>
      <c r="G361" s="120"/>
      <c r="H361" s="120"/>
      <c r="I361" s="120"/>
      <c r="J361" s="120"/>
    </row>
    <row r="362" spans="2:10" s="19" customFormat="1" x14ac:dyDescent="0.2">
      <c r="B362" s="120"/>
      <c r="C362" s="120"/>
      <c r="D362" s="120"/>
      <c r="E362" s="120"/>
      <c r="F362" s="120"/>
      <c r="G362" s="120"/>
      <c r="H362" s="120"/>
      <c r="I362" s="120"/>
      <c r="J362" s="120"/>
    </row>
    <row r="363" spans="2:10" s="19" customFormat="1" x14ac:dyDescent="0.2">
      <c r="B363" s="120"/>
      <c r="C363" s="120"/>
      <c r="D363" s="120"/>
      <c r="E363" s="120"/>
      <c r="F363" s="120"/>
      <c r="G363" s="120"/>
      <c r="H363" s="120"/>
      <c r="I363" s="120"/>
      <c r="J363" s="120"/>
    </row>
    <row r="364" spans="2:10" s="19" customFormat="1" x14ac:dyDescent="0.2">
      <c r="B364" s="120"/>
      <c r="C364" s="120"/>
      <c r="D364" s="120"/>
      <c r="E364" s="120"/>
      <c r="F364" s="120"/>
      <c r="G364" s="120"/>
      <c r="H364" s="120"/>
      <c r="I364" s="120"/>
      <c r="J364" s="120"/>
    </row>
    <row r="365" spans="2:10" s="19" customFormat="1" x14ac:dyDescent="0.2">
      <c r="B365" s="120"/>
      <c r="C365" s="120"/>
      <c r="D365" s="120"/>
      <c r="E365" s="120"/>
      <c r="F365" s="120"/>
      <c r="G365" s="120"/>
      <c r="H365" s="120"/>
      <c r="I365" s="120"/>
      <c r="J365" s="120"/>
    </row>
    <row r="366" spans="2:10" s="19" customFormat="1" x14ac:dyDescent="0.2">
      <c r="B366" s="120"/>
      <c r="C366" s="120"/>
      <c r="D366" s="120"/>
      <c r="E366" s="120"/>
      <c r="F366" s="120"/>
      <c r="G366" s="120"/>
      <c r="H366" s="120"/>
      <c r="I366" s="120"/>
      <c r="J366" s="120"/>
    </row>
    <row r="367" spans="2:10" s="19" customFormat="1" x14ac:dyDescent="0.2">
      <c r="B367" s="120"/>
      <c r="C367" s="120"/>
      <c r="D367" s="120"/>
      <c r="E367" s="120"/>
      <c r="F367" s="120"/>
      <c r="G367" s="120"/>
      <c r="H367" s="120"/>
      <c r="I367" s="120"/>
      <c r="J367" s="120"/>
    </row>
    <row r="368" spans="2:10" s="19" customFormat="1" x14ac:dyDescent="0.2">
      <c r="B368" s="120"/>
      <c r="C368" s="120"/>
      <c r="D368" s="120"/>
      <c r="E368" s="120"/>
      <c r="F368" s="120"/>
      <c r="G368" s="120"/>
      <c r="H368" s="120"/>
      <c r="I368" s="120"/>
      <c r="J368" s="120"/>
    </row>
    <row r="369" spans="2:10" s="19" customFormat="1" x14ac:dyDescent="0.2">
      <c r="B369" s="120"/>
      <c r="C369" s="120"/>
      <c r="D369" s="120"/>
      <c r="E369" s="120"/>
      <c r="F369" s="120"/>
      <c r="G369" s="120"/>
      <c r="H369" s="120"/>
      <c r="I369" s="120"/>
      <c r="J369" s="120"/>
    </row>
    <row r="370" spans="2:10" s="19" customFormat="1" x14ac:dyDescent="0.2">
      <c r="B370" s="120"/>
      <c r="C370" s="120"/>
      <c r="D370" s="120"/>
      <c r="E370" s="120"/>
      <c r="F370" s="120"/>
      <c r="G370" s="120"/>
      <c r="H370" s="120"/>
      <c r="I370" s="120"/>
      <c r="J370" s="120"/>
    </row>
    <row r="371" spans="2:10" s="19" customFormat="1" x14ac:dyDescent="0.2">
      <c r="B371" s="120"/>
      <c r="C371" s="120"/>
      <c r="D371" s="120"/>
      <c r="E371" s="120"/>
      <c r="F371" s="120"/>
      <c r="G371" s="120"/>
      <c r="H371" s="120"/>
      <c r="I371" s="120"/>
      <c r="J371" s="120"/>
    </row>
    <row r="372" spans="2:10" s="19" customFormat="1" x14ac:dyDescent="0.2">
      <c r="B372" s="120"/>
      <c r="C372" s="120"/>
      <c r="D372" s="120"/>
      <c r="E372" s="120"/>
      <c r="F372" s="120"/>
      <c r="G372" s="120"/>
      <c r="H372" s="120"/>
      <c r="I372" s="120"/>
      <c r="J372" s="120"/>
    </row>
    <row r="373" spans="2:10" s="19" customFormat="1" x14ac:dyDescent="0.2">
      <c r="B373" s="120"/>
      <c r="C373" s="120"/>
      <c r="D373" s="120"/>
      <c r="E373" s="120"/>
      <c r="F373" s="120"/>
      <c r="G373" s="120"/>
      <c r="H373" s="120"/>
      <c r="I373" s="120"/>
      <c r="J373" s="120"/>
    </row>
    <row r="374" spans="2:10" s="19" customFormat="1" x14ac:dyDescent="0.2">
      <c r="B374" s="120"/>
      <c r="C374" s="120"/>
      <c r="D374" s="120"/>
      <c r="E374" s="120"/>
      <c r="F374" s="120"/>
      <c r="G374" s="120"/>
      <c r="H374" s="120"/>
      <c r="I374" s="120"/>
      <c r="J374" s="120"/>
    </row>
    <row r="375" spans="2:10" s="19" customFormat="1" x14ac:dyDescent="0.2">
      <c r="B375" s="120"/>
      <c r="C375" s="120"/>
      <c r="D375" s="120"/>
      <c r="E375" s="120"/>
      <c r="F375" s="120"/>
      <c r="G375" s="120"/>
      <c r="H375" s="120"/>
      <c r="I375" s="120"/>
      <c r="J375" s="120"/>
    </row>
    <row r="376" spans="2:10" s="19" customFormat="1" x14ac:dyDescent="0.2">
      <c r="B376" s="120"/>
      <c r="C376" s="120"/>
      <c r="D376" s="120"/>
      <c r="E376" s="120"/>
      <c r="F376" s="120"/>
      <c r="G376" s="120"/>
      <c r="H376" s="120"/>
      <c r="I376" s="120"/>
      <c r="J376" s="120"/>
    </row>
    <row r="377" spans="2:10" s="19" customFormat="1" x14ac:dyDescent="0.2">
      <c r="B377" s="120"/>
      <c r="C377" s="120"/>
      <c r="D377" s="120"/>
      <c r="E377" s="120"/>
      <c r="F377" s="120"/>
      <c r="G377" s="120"/>
      <c r="H377" s="120"/>
      <c r="I377" s="120"/>
      <c r="J377" s="120"/>
    </row>
    <row r="378" spans="2:10" s="19" customFormat="1" x14ac:dyDescent="0.2">
      <c r="B378" s="120"/>
      <c r="C378" s="120"/>
      <c r="D378" s="120"/>
      <c r="E378" s="120"/>
      <c r="F378" s="120"/>
      <c r="G378" s="120"/>
      <c r="H378" s="120"/>
      <c r="I378" s="120"/>
      <c r="J378" s="120"/>
    </row>
    <row r="379" spans="2:10" s="19" customFormat="1" x14ac:dyDescent="0.2">
      <c r="B379" s="120"/>
      <c r="C379" s="120"/>
      <c r="D379" s="120"/>
      <c r="E379" s="120"/>
      <c r="F379" s="120"/>
      <c r="G379" s="120"/>
      <c r="H379" s="120"/>
      <c r="I379" s="120"/>
      <c r="J379" s="120"/>
    </row>
    <row r="380" spans="2:10" s="19" customFormat="1" x14ac:dyDescent="0.2">
      <c r="B380" s="120"/>
      <c r="C380" s="120"/>
      <c r="D380" s="120"/>
      <c r="E380" s="120"/>
      <c r="F380" s="120"/>
      <c r="G380" s="120"/>
      <c r="H380" s="120"/>
      <c r="I380" s="120"/>
      <c r="J380" s="120"/>
    </row>
    <row r="381" spans="2:10" s="19" customFormat="1" x14ac:dyDescent="0.2">
      <c r="B381" s="120"/>
      <c r="C381" s="120"/>
      <c r="D381" s="120"/>
      <c r="E381" s="120"/>
      <c r="F381" s="120"/>
      <c r="G381" s="120"/>
      <c r="H381" s="120"/>
      <c r="I381" s="120"/>
      <c r="J381" s="120"/>
    </row>
    <row r="382" spans="2:10" s="19" customFormat="1" x14ac:dyDescent="0.2">
      <c r="B382" s="120"/>
      <c r="C382" s="120"/>
      <c r="D382" s="120"/>
      <c r="E382" s="120"/>
      <c r="F382" s="120"/>
      <c r="G382" s="120"/>
      <c r="H382" s="120"/>
      <c r="I382" s="120"/>
      <c r="J382" s="120"/>
    </row>
    <row r="383" spans="2:10" s="19" customFormat="1" x14ac:dyDescent="0.2">
      <c r="B383" s="120"/>
      <c r="C383" s="120"/>
      <c r="D383" s="120"/>
      <c r="E383" s="120"/>
      <c r="F383" s="120"/>
      <c r="G383" s="120"/>
      <c r="H383" s="120"/>
      <c r="I383" s="120"/>
      <c r="J383" s="120"/>
    </row>
    <row r="384" spans="2:10" s="19" customFormat="1" x14ac:dyDescent="0.2">
      <c r="B384" s="120"/>
      <c r="C384" s="120"/>
      <c r="D384" s="120"/>
      <c r="E384" s="120"/>
      <c r="F384" s="120"/>
      <c r="G384" s="120"/>
      <c r="H384" s="120"/>
      <c r="I384" s="120"/>
      <c r="J384" s="120"/>
    </row>
    <row r="385" spans="2:10" s="19" customFormat="1" x14ac:dyDescent="0.2">
      <c r="B385" s="120"/>
      <c r="C385" s="120"/>
      <c r="D385" s="120"/>
      <c r="E385" s="120"/>
      <c r="F385" s="120"/>
      <c r="G385" s="120"/>
      <c r="H385" s="120"/>
      <c r="I385" s="120"/>
      <c r="J385" s="120"/>
    </row>
    <row r="386" spans="2:10" s="19" customFormat="1" x14ac:dyDescent="0.2">
      <c r="B386" s="120"/>
      <c r="C386" s="120"/>
      <c r="D386" s="120"/>
      <c r="E386" s="120"/>
      <c r="F386" s="120"/>
      <c r="G386" s="120"/>
      <c r="H386" s="120"/>
      <c r="I386" s="120"/>
      <c r="J386" s="120"/>
    </row>
    <row r="387" spans="2:10" s="19" customFormat="1" x14ac:dyDescent="0.2">
      <c r="B387" s="120"/>
      <c r="C387" s="120"/>
      <c r="D387" s="120"/>
      <c r="E387" s="120"/>
      <c r="F387" s="120"/>
      <c r="G387" s="120"/>
      <c r="H387" s="120"/>
      <c r="I387" s="120"/>
      <c r="J387" s="120"/>
    </row>
    <row r="388" spans="2:10" s="19" customFormat="1" x14ac:dyDescent="0.2">
      <c r="B388" s="120"/>
      <c r="C388" s="120"/>
      <c r="D388" s="120"/>
      <c r="E388" s="120"/>
      <c r="F388" s="120"/>
      <c r="G388" s="120"/>
      <c r="H388" s="120"/>
      <c r="I388" s="120"/>
      <c r="J388" s="120"/>
    </row>
    <row r="389" spans="2:10" s="19" customFormat="1" x14ac:dyDescent="0.2">
      <c r="B389" s="120"/>
      <c r="C389" s="120"/>
      <c r="D389" s="120"/>
      <c r="E389" s="120"/>
      <c r="F389" s="120"/>
      <c r="G389" s="120"/>
      <c r="H389" s="120"/>
      <c r="I389" s="120"/>
      <c r="J389" s="120"/>
    </row>
    <row r="390" spans="2:10" s="19" customFormat="1" x14ac:dyDescent="0.2">
      <c r="B390" s="120"/>
      <c r="C390" s="120"/>
      <c r="D390" s="120"/>
      <c r="E390" s="120"/>
      <c r="F390" s="120"/>
      <c r="G390" s="120"/>
      <c r="H390" s="120"/>
      <c r="I390" s="120"/>
      <c r="J390" s="120"/>
    </row>
    <row r="391" spans="2:10" s="19" customFormat="1" x14ac:dyDescent="0.2">
      <c r="B391" s="120"/>
      <c r="C391" s="120"/>
      <c r="D391" s="120"/>
      <c r="E391" s="120"/>
      <c r="F391" s="120"/>
      <c r="G391" s="120"/>
      <c r="H391" s="120"/>
      <c r="I391" s="120"/>
      <c r="J391" s="120"/>
    </row>
    <row r="392" spans="2:10" s="19" customFormat="1" x14ac:dyDescent="0.2">
      <c r="B392" s="120"/>
      <c r="C392" s="120"/>
      <c r="D392" s="120"/>
      <c r="E392" s="120"/>
      <c r="F392" s="120"/>
      <c r="G392" s="120"/>
      <c r="H392" s="120"/>
      <c r="I392" s="120"/>
      <c r="J392" s="120"/>
    </row>
    <row r="393" spans="2:10" s="19" customFormat="1" x14ac:dyDescent="0.2">
      <c r="B393" s="120"/>
      <c r="C393" s="120"/>
      <c r="D393" s="120"/>
      <c r="E393" s="120"/>
      <c r="F393" s="120"/>
      <c r="G393" s="120"/>
      <c r="H393" s="120"/>
      <c r="I393" s="120"/>
      <c r="J393" s="120"/>
    </row>
    <row r="394" spans="2:10" s="19" customFormat="1" x14ac:dyDescent="0.2">
      <c r="B394" s="120"/>
      <c r="C394" s="120"/>
      <c r="D394" s="120"/>
      <c r="E394" s="120"/>
      <c r="F394" s="120"/>
      <c r="G394" s="120"/>
      <c r="H394" s="120"/>
      <c r="I394" s="120"/>
      <c r="J394" s="120"/>
    </row>
    <row r="395" spans="2:10" s="19" customFormat="1" x14ac:dyDescent="0.2">
      <c r="B395" s="120"/>
      <c r="C395" s="120"/>
      <c r="D395" s="120"/>
      <c r="E395" s="120"/>
      <c r="F395" s="120"/>
      <c r="G395" s="120"/>
      <c r="H395" s="120"/>
      <c r="I395" s="120"/>
      <c r="J395" s="120"/>
    </row>
    <row r="396" spans="2:10" s="19" customFormat="1" x14ac:dyDescent="0.2">
      <c r="B396" s="120"/>
      <c r="C396" s="120"/>
      <c r="D396" s="120"/>
      <c r="E396" s="120"/>
      <c r="F396" s="120"/>
      <c r="G396" s="120"/>
      <c r="H396" s="120"/>
      <c r="I396" s="120"/>
      <c r="J396" s="120"/>
    </row>
    <row r="397" spans="2:10" s="19" customFormat="1" x14ac:dyDescent="0.2">
      <c r="B397" s="120"/>
      <c r="C397" s="120"/>
      <c r="D397" s="120"/>
      <c r="E397" s="120"/>
      <c r="F397" s="120"/>
      <c r="G397" s="120"/>
      <c r="H397" s="120"/>
      <c r="I397" s="120"/>
      <c r="J397" s="120"/>
    </row>
    <row r="398" spans="2:10" s="19" customFormat="1" x14ac:dyDescent="0.2">
      <c r="B398" s="120"/>
      <c r="C398" s="120"/>
      <c r="D398" s="120"/>
      <c r="E398" s="120"/>
      <c r="F398" s="120"/>
      <c r="G398" s="120"/>
      <c r="H398" s="120"/>
      <c r="I398" s="120"/>
      <c r="J398" s="120"/>
    </row>
    <row r="399" spans="2:10" s="19" customFormat="1" x14ac:dyDescent="0.2">
      <c r="B399" s="120"/>
      <c r="C399" s="120"/>
      <c r="D399" s="120"/>
      <c r="E399" s="120"/>
      <c r="F399" s="120"/>
      <c r="G399" s="120"/>
      <c r="H399" s="120"/>
      <c r="I399" s="120"/>
      <c r="J399" s="120"/>
    </row>
    <row r="400" spans="2:10" s="19" customFormat="1" x14ac:dyDescent="0.2">
      <c r="B400" s="120"/>
      <c r="C400" s="120"/>
      <c r="D400" s="120"/>
      <c r="E400" s="120"/>
      <c r="F400" s="120"/>
      <c r="G400" s="120"/>
      <c r="H400" s="120"/>
      <c r="I400" s="120"/>
      <c r="J400" s="120"/>
    </row>
    <row r="401" spans="2:10" s="19" customFormat="1" x14ac:dyDescent="0.2">
      <c r="B401" s="120"/>
      <c r="C401" s="120"/>
      <c r="D401" s="120"/>
      <c r="E401" s="120"/>
      <c r="F401" s="120"/>
      <c r="G401" s="120"/>
      <c r="H401" s="120"/>
      <c r="I401" s="120"/>
      <c r="J401" s="120"/>
    </row>
    <row r="402" spans="2:10" s="19" customFormat="1" x14ac:dyDescent="0.2">
      <c r="B402" s="120"/>
      <c r="C402" s="120"/>
      <c r="D402" s="120"/>
      <c r="E402" s="120"/>
      <c r="F402" s="120"/>
      <c r="G402" s="120"/>
      <c r="H402" s="120"/>
      <c r="I402" s="120"/>
      <c r="J402" s="120"/>
    </row>
    <row r="403" spans="2:10" s="19" customFormat="1" x14ac:dyDescent="0.2">
      <c r="B403" s="120"/>
      <c r="C403" s="120"/>
      <c r="D403" s="120"/>
      <c r="E403" s="120"/>
      <c r="F403" s="120"/>
      <c r="G403" s="120"/>
      <c r="H403" s="120"/>
      <c r="I403" s="120"/>
      <c r="J403" s="120"/>
    </row>
    <row r="404" spans="2:10" s="19" customFormat="1" x14ac:dyDescent="0.2">
      <c r="B404" s="120"/>
      <c r="C404" s="120"/>
      <c r="D404" s="120"/>
      <c r="E404" s="120"/>
      <c r="F404" s="120"/>
      <c r="G404" s="120"/>
      <c r="H404" s="120"/>
      <c r="I404" s="120"/>
      <c r="J404" s="120"/>
    </row>
    <row r="405" spans="2:10" s="19" customFormat="1" x14ac:dyDescent="0.2">
      <c r="B405" s="120"/>
      <c r="C405" s="120"/>
      <c r="D405" s="120"/>
      <c r="E405" s="120"/>
      <c r="F405" s="120"/>
      <c r="G405" s="120"/>
      <c r="H405" s="120"/>
      <c r="I405" s="120"/>
      <c r="J405" s="120"/>
    </row>
    <row r="406" spans="2:10" s="19" customFormat="1" x14ac:dyDescent="0.2">
      <c r="B406" s="120"/>
      <c r="C406" s="120"/>
      <c r="D406" s="120"/>
      <c r="E406" s="120"/>
      <c r="F406" s="120"/>
      <c r="G406" s="120"/>
      <c r="H406" s="120"/>
      <c r="I406" s="120"/>
      <c r="J406" s="120"/>
    </row>
    <row r="407" spans="2:10" s="19" customFormat="1" x14ac:dyDescent="0.2">
      <c r="B407" s="120"/>
      <c r="C407" s="120"/>
      <c r="D407" s="120"/>
      <c r="E407" s="120"/>
      <c r="F407" s="120"/>
      <c r="G407" s="120"/>
      <c r="H407" s="120"/>
      <c r="I407" s="120"/>
      <c r="J407" s="120"/>
    </row>
    <row r="408" spans="2:10" s="19" customFormat="1" x14ac:dyDescent="0.2">
      <c r="B408" s="120"/>
      <c r="C408" s="120"/>
      <c r="D408" s="120"/>
      <c r="E408" s="120"/>
      <c r="F408" s="120"/>
      <c r="G408" s="120"/>
      <c r="H408" s="120"/>
      <c r="I408" s="120"/>
      <c r="J408" s="120"/>
    </row>
    <row r="409" spans="2:10" s="19" customFormat="1" x14ac:dyDescent="0.2">
      <c r="B409" s="120"/>
      <c r="C409" s="120"/>
      <c r="D409" s="120"/>
      <c r="E409" s="120"/>
      <c r="F409" s="120"/>
      <c r="G409" s="120"/>
      <c r="H409" s="120"/>
      <c r="I409" s="120"/>
      <c r="J409" s="120"/>
    </row>
    <row r="410" spans="2:10" s="19" customFormat="1" x14ac:dyDescent="0.2">
      <c r="B410" s="120"/>
      <c r="C410" s="120"/>
      <c r="D410" s="120"/>
      <c r="E410" s="120"/>
      <c r="F410" s="120"/>
      <c r="G410" s="120"/>
      <c r="H410" s="120"/>
      <c r="I410" s="120"/>
      <c r="J410" s="120"/>
    </row>
    <row r="411" spans="2:10" s="19" customFormat="1" x14ac:dyDescent="0.2">
      <c r="B411" s="120"/>
      <c r="C411" s="120"/>
      <c r="D411" s="120"/>
      <c r="E411" s="120"/>
      <c r="F411" s="120"/>
      <c r="G411" s="120"/>
      <c r="H411" s="120"/>
      <c r="I411" s="120"/>
      <c r="J411" s="120"/>
    </row>
    <row r="412" spans="2:10" s="19" customFormat="1" x14ac:dyDescent="0.2">
      <c r="B412" s="120"/>
      <c r="C412" s="120"/>
      <c r="D412" s="120"/>
      <c r="E412" s="120"/>
      <c r="F412" s="120"/>
      <c r="G412" s="120"/>
      <c r="H412" s="120"/>
      <c r="I412" s="120"/>
      <c r="J412" s="120"/>
    </row>
    <row r="413" spans="2:10" s="19" customFormat="1" x14ac:dyDescent="0.2">
      <c r="B413" s="120"/>
      <c r="C413" s="120"/>
      <c r="D413" s="120"/>
      <c r="E413" s="120"/>
      <c r="F413" s="120"/>
      <c r="G413" s="120"/>
      <c r="H413" s="120"/>
      <c r="I413" s="120"/>
      <c r="J413" s="120"/>
    </row>
    <row r="414" spans="2:10" s="19" customFormat="1" x14ac:dyDescent="0.2">
      <c r="B414" s="120"/>
      <c r="C414" s="120"/>
      <c r="D414" s="120"/>
      <c r="E414" s="120"/>
      <c r="F414" s="120"/>
      <c r="G414" s="120"/>
      <c r="H414" s="120"/>
      <c r="I414" s="120"/>
      <c r="J414" s="120"/>
    </row>
    <row r="415" spans="2:10" s="19" customFormat="1" x14ac:dyDescent="0.2">
      <c r="B415" s="120"/>
      <c r="C415" s="120"/>
      <c r="D415" s="120"/>
      <c r="E415" s="120"/>
      <c r="F415" s="120"/>
      <c r="G415" s="120"/>
      <c r="H415" s="120"/>
      <c r="I415" s="120"/>
      <c r="J415" s="120"/>
    </row>
    <row r="416" spans="2:10" s="19" customFormat="1" x14ac:dyDescent="0.2">
      <c r="B416" s="120"/>
      <c r="C416" s="120"/>
      <c r="D416" s="120"/>
      <c r="E416" s="120"/>
      <c r="F416" s="120"/>
      <c r="G416" s="120"/>
      <c r="H416" s="120"/>
      <c r="I416" s="120"/>
      <c r="J416" s="120"/>
    </row>
    <row r="417" spans="2:10" s="19" customFormat="1" x14ac:dyDescent="0.2">
      <c r="B417" s="120"/>
      <c r="C417" s="120"/>
      <c r="D417" s="120"/>
      <c r="E417" s="120"/>
      <c r="F417" s="120"/>
      <c r="G417" s="120"/>
      <c r="H417" s="120"/>
      <c r="I417" s="120"/>
      <c r="J417" s="120"/>
    </row>
    <row r="418" spans="2:10" s="19" customFormat="1" x14ac:dyDescent="0.2">
      <c r="B418" s="120"/>
      <c r="C418" s="120"/>
      <c r="D418" s="120"/>
      <c r="E418" s="120"/>
      <c r="F418" s="120"/>
      <c r="G418" s="120"/>
      <c r="H418" s="120"/>
      <c r="I418" s="120"/>
      <c r="J418" s="120"/>
    </row>
    <row r="419" spans="2:10" s="19" customFormat="1" x14ac:dyDescent="0.2">
      <c r="B419" s="120"/>
      <c r="C419" s="120"/>
      <c r="D419" s="120"/>
      <c r="E419" s="120"/>
      <c r="F419" s="120"/>
      <c r="G419" s="120"/>
      <c r="H419" s="120"/>
      <c r="I419" s="120"/>
      <c r="J419" s="120"/>
    </row>
    <row r="420" spans="2:10" s="19" customFormat="1" x14ac:dyDescent="0.2">
      <c r="B420" s="120"/>
      <c r="C420" s="120"/>
      <c r="D420" s="120"/>
      <c r="E420" s="120"/>
      <c r="F420" s="120"/>
      <c r="G420" s="120"/>
      <c r="H420" s="120"/>
      <c r="I420" s="120"/>
      <c r="J420" s="120"/>
    </row>
    <row r="421" spans="2:10" s="19" customFormat="1" x14ac:dyDescent="0.2">
      <c r="B421" s="120"/>
      <c r="C421" s="120"/>
      <c r="D421" s="120"/>
      <c r="E421" s="120"/>
      <c r="F421" s="120"/>
      <c r="G421" s="120"/>
      <c r="H421" s="120"/>
      <c r="I421" s="120"/>
      <c r="J421" s="120"/>
    </row>
    <row r="422" spans="2:10" s="19" customFormat="1" x14ac:dyDescent="0.2">
      <c r="B422" s="120"/>
      <c r="C422" s="120"/>
      <c r="D422" s="120"/>
      <c r="E422" s="120"/>
      <c r="F422" s="120"/>
      <c r="G422" s="120"/>
      <c r="H422" s="120"/>
      <c r="I422" s="120"/>
      <c r="J422" s="120"/>
    </row>
    <row r="423" spans="2:10" s="19" customFormat="1" x14ac:dyDescent="0.2">
      <c r="B423" s="120"/>
      <c r="C423" s="120"/>
      <c r="D423" s="120"/>
      <c r="E423" s="120"/>
      <c r="F423" s="120"/>
      <c r="G423" s="120"/>
      <c r="H423" s="120"/>
      <c r="I423" s="120"/>
      <c r="J423" s="120"/>
    </row>
    <row r="424" spans="2:10" s="19" customFormat="1" x14ac:dyDescent="0.2">
      <c r="B424" s="120"/>
      <c r="C424" s="120"/>
      <c r="D424" s="120"/>
      <c r="E424" s="120"/>
      <c r="F424" s="120"/>
      <c r="G424" s="120"/>
      <c r="H424" s="120"/>
      <c r="I424" s="120"/>
      <c r="J424" s="120"/>
    </row>
    <row r="425" spans="2:10" s="19" customFormat="1" x14ac:dyDescent="0.2">
      <c r="B425" s="120"/>
      <c r="C425" s="120"/>
      <c r="D425" s="120"/>
      <c r="E425" s="120"/>
      <c r="F425" s="120"/>
      <c r="G425" s="120"/>
      <c r="H425" s="120"/>
      <c r="I425" s="120"/>
      <c r="J425" s="120"/>
    </row>
    <row r="426" spans="2:10" s="19" customFormat="1" x14ac:dyDescent="0.2">
      <c r="B426" s="120"/>
      <c r="C426" s="120"/>
      <c r="D426" s="120"/>
      <c r="E426" s="120"/>
      <c r="F426" s="120"/>
      <c r="G426" s="120"/>
      <c r="H426" s="120"/>
      <c r="I426" s="120"/>
      <c r="J426" s="120"/>
    </row>
    <row r="427" spans="2:10" s="19" customFormat="1" x14ac:dyDescent="0.2">
      <c r="B427" s="120"/>
      <c r="C427" s="120"/>
      <c r="D427" s="120"/>
      <c r="E427" s="120"/>
      <c r="F427" s="120"/>
      <c r="G427" s="120"/>
      <c r="H427" s="120"/>
      <c r="I427" s="120"/>
      <c r="J427" s="120"/>
    </row>
    <row r="428" spans="2:10" s="19" customFormat="1" x14ac:dyDescent="0.2">
      <c r="B428" s="120"/>
      <c r="C428" s="120"/>
      <c r="D428" s="120"/>
      <c r="E428" s="120"/>
      <c r="F428" s="120"/>
      <c r="G428" s="120"/>
      <c r="H428" s="120"/>
      <c r="I428" s="120"/>
      <c r="J428" s="120"/>
    </row>
    <row r="429" spans="2:10" s="19" customFormat="1" x14ac:dyDescent="0.2">
      <c r="B429" s="120"/>
      <c r="C429" s="120"/>
      <c r="D429" s="120"/>
      <c r="E429" s="120"/>
      <c r="F429" s="120"/>
      <c r="G429" s="120"/>
      <c r="H429" s="120"/>
      <c r="I429" s="120"/>
      <c r="J429" s="120"/>
    </row>
    <row r="430" spans="2:10" s="19" customFormat="1" x14ac:dyDescent="0.2">
      <c r="B430" s="120"/>
      <c r="C430" s="120"/>
      <c r="D430" s="120"/>
      <c r="E430" s="120"/>
      <c r="F430" s="120"/>
      <c r="G430" s="120"/>
      <c r="H430" s="120"/>
      <c r="I430" s="120"/>
      <c r="J430" s="120"/>
    </row>
    <row r="431" spans="2:10" s="19" customFormat="1" x14ac:dyDescent="0.2">
      <c r="B431" s="120"/>
      <c r="C431" s="120"/>
      <c r="D431" s="120"/>
      <c r="E431" s="120"/>
      <c r="F431" s="120"/>
      <c r="G431" s="120"/>
      <c r="H431" s="120"/>
      <c r="I431" s="120"/>
      <c r="J431" s="120"/>
    </row>
    <row r="432" spans="2:10" s="19" customFormat="1" x14ac:dyDescent="0.2">
      <c r="B432" s="120"/>
      <c r="C432" s="120"/>
      <c r="D432" s="120"/>
      <c r="E432" s="120"/>
      <c r="F432" s="120"/>
      <c r="G432" s="120"/>
      <c r="H432" s="120"/>
      <c r="I432" s="120"/>
      <c r="J432" s="120"/>
    </row>
    <row r="433" spans="2:10" s="19" customFormat="1" x14ac:dyDescent="0.2">
      <c r="B433" s="120"/>
      <c r="C433" s="120"/>
      <c r="D433" s="120"/>
      <c r="E433" s="120"/>
      <c r="F433" s="120"/>
      <c r="G433" s="120"/>
      <c r="H433" s="120"/>
      <c r="I433" s="120"/>
      <c r="J433" s="120"/>
    </row>
    <row r="434" spans="2:10" s="19" customFormat="1" x14ac:dyDescent="0.2">
      <c r="B434" s="120"/>
      <c r="C434" s="120"/>
      <c r="D434" s="120"/>
      <c r="E434" s="120"/>
      <c r="F434" s="120"/>
      <c r="G434" s="120"/>
      <c r="H434" s="120"/>
      <c r="I434" s="120"/>
      <c r="J434" s="120"/>
    </row>
    <row r="435" spans="2:10" s="19" customFormat="1" x14ac:dyDescent="0.2">
      <c r="B435" s="120"/>
      <c r="C435" s="120"/>
      <c r="D435" s="120"/>
      <c r="E435" s="120"/>
      <c r="F435" s="120"/>
      <c r="G435" s="120"/>
      <c r="H435" s="120"/>
      <c r="I435" s="120"/>
      <c r="J435" s="120"/>
    </row>
    <row r="436" spans="2:10" s="19" customFormat="1" x14ac:dyDescent="0.2">
      <c r="B436" s="120"/>
      <c r="C436" s="120"/>
      <c r="D436" s="120"/>
      <c r="E436" s="120"/>
      <c r="F436" s="120"/>
      <c r="G436" s="120"/>
      <c r="H436" s="120"/>
      <c r="I436" s="120"/>
      <c r="J436" s="120"/>
    </row>
    <row r="437" spans="2:10" s="19" customFormat="1" x14ac:dyDescent="0.2">
      <c r="B437" s="120"/>
      <c r="C437" s="120"/>
      <c r="D437" s="120"/>
      <c r="E437" s="120"/>
      <c r="F437" s="120"/>
      <c r="G437" s="120"/>
      <c r="H437" s="120"/>
      <c r="I437" s="120"/>
      <c r="J437" s="120"/>
    </row>
    <row r="438" spans="2:10" s="19" customFormat="1" x14ac:dyDescent="0.2">
      <c r="B438" s="120"/>
      <c r="C438" s="120"/>
      <c r="D438" s="120"/>
      <c r="E438" s="120"/>
      <c r="F438" s="120"/>
      <c r="G438" s="120"/>
      <c r="H438" s="120"/>
      <c r="I438" s="120"/>
      <c r="J438" s="120"/>
    </row>
    <row r="439" spans="2:10" s="19" customFormat="1" x14ac:dyDescent="0.2">
      <c r="B439" s="120"/>
      <c r="C439" s="120"/>
      <c r="D439" s="120"/>
      <c r="E439" s="120"/>
      <c r="F439" s="120"/>
      <c r="G439" s="120"/>
      <c r="H439" s="120"/>
      <c r="I439" s="120"/>
      <c r="J439" s="120"/>
    </row>
    <row r="440" spans="2:10" s="19" customFormat="1" x14ac:dyDescent="0.2">
      <c r="B440" s="120"/>
      <c r="C440" s="120"/>
      <c r="D440" s="120"/>
      <c r="E440" s="120"/>
      <c r="F440" s="120"/>
      <c r="G440" s="120"/>
      <c r="H440" s="120"/>
      <c r="I440" s="120"/>
      <c r="J440" s="120"/>
    </row>
    <row r="441" spans="2:10" s="19" customFormat="1" x14ac:dyDescent="0.2">
      <c r="B441" s="120"/>
      <c r="C441" s="120"/>
      <c r="D441" s="120"/>
      <c r="E441" s="120"/>
      <c r="F441" s="120"/>
      <c r="G441" s="120"/>
      <c r="H441" s="120"/>
      <c r="I441" s="120"/>
      <c r="J441" s="120"/>
    </row>
    <row r="442" spans="2:10" s="19" customFormat="1" x14ac:dyDescent="0.2">
      <c r="B442" s="120"/>
      <c r="C442" s="120"/>
      <c r="D442" s="120"/>
      <c r="E442" s="120"/>
      <c r="F442" s="120"/>
      <c r="G442" s="120"/>
      <c r="H442" s="120"/>
      <c r="I442" s="120"/>
      <c r="J442" s="120"/>
    </row>
    <row r="443" spans="2:10" s="19" customFormat="1" x14ac:dyDescent="0.2">
      <c r="B443" s="120"/>
      <c r="C443" s="120"/>
      <c r="D443" s="120"/>
      <c r="E443" s="120"/>
      <c r="F443" s="120"/>
      <c r="G443" s="120"/>
      <c r="H443" s="120"/>
      <c r="I443" s="120"/>
      <c r="J443" s="120"/>
    </row>
    <row r="444" spans="2:10" s="19" customFormat="1" x14ac:dyDescent="0.2">
      <c r="B444" s="120"/>
      <c r="C444" s="120"/>
      <c r="D444" s="120"/>
      <c r="E444" s="120"/>
      <c r="F444" s="120"/>
      <c r="G444" s="120"/>
      <c r="H444" s="120"/>
      <c r="I444" s="120"/>
      <c r="J444" s="120"/>
    </row>
    <row r="445" spans="2:10" s="19" customFormat="1" x14ac:dyDescent="0.2">
      <c r="B445" s="120"/>
      <c r="C445" s="120"/>
      <c r="D445" s="120"/>
      <c r="E445" s="120"/>
      <c r="F445" s="120"/>
      <c r="G445" s="120"/>
      <c r="H445" s="120"/>
      <c r="I445" s="120"/>
      <c r="J445" s="120"/>
    </row>
    <row r="446" spans="2:10" s="19" customFormat="1" x14ac:dyDescent="0.2">
      <c r="B446" s="120"/>
      <c r="C446" s="120"/>
      <c r="D446" s="120"/>
      <c r="E446" s="120"/>
      <c r="F446" s="120"/>
      <c r="G446" s="120"/>
      <c r="H446" s="120"/>
      <c r="I446" s="120"/>
      <c r="J446" s="120"/>
    </row>
    <row r="447" spans="2:10" s="19" customFormat="1" x14ac:dyDescent="0.2">
      <c r="B447" s="120"/>
      <c r="C447" s="120"/>
      <c r="D447" s="120"/>
      <c r="E447" s="120"/>
      <c r="F447" s="120"/>
      <c r="G447" s="120"/>
      <c r="H447" s="120"/>
      <c r="I447" s="120"/>
      <c r="J447" s="120"/>
    </row>
    <row r="448" spans="2:10" s="19" customFormat="1" x14ac:dyDescent="0.2">
      <c r="B448" s="120"/>
      <c r="C448" s="120"/>
      <c r="D448" s="120"/>
      <c r="E448" s="120"/>
      <c r="F448" s="120"/>
      <c r="G448" s="120"/>
      <c r="H448" s="120"/>
      <c r="I448" s="120"/>
      <c r="J448" s="120"/>
    </row>
    <row r="449" spans="2:10" s="19" customFormat="1" x14ac:dyDescent="0.2">
      <c r="B449" s="120"/>
      <c r="C449" s="120"/>
      <c r="D449" s="120"/>
      <c r="E449" s="120"/>
      <c r="F449" s="120"/>
      <c r="G449" s="120"/>
      <c r="H449" s="120"/>
      <c r="I449" s="120"/>
      <c r="J449" s="120"/>
    </row>
    <row r="450" spans="2:10" s="19" customFormat="1" x14ac:dyDescent="0.2">
      <c r="B450" s="120"/>
      <c r="C450" s="120"/>
      <c r="D450" s="120"/>
      <c r="E450" s="120"/>
      <c r="F450" s="120"/>
      <c r="G450" s="120"/>
      <c r="H450" s="120"/>
      <c r="I450" s="120"/>
      <c r="J450" s="120"/>
    </row>
    <row r="451" spans="2:10" s="19" customFormat="1" x14ac:dyDescent="0.2">
      <c r="B451" s="120"/>
      <c r="C451" s="120"/>
      <c r="D451" s="120"/>
      <c r="E451" s="120"/>
      <c r="F451" s="120"/>
      <c r="G451" s="120"/>
      <c r="H451" s="120"/>
      <c r="I451" s="120"/>
      <c r="J451" s="120"/>
    </row>
    <row r="452" spans="2:10" s="19" customFormat="1" x14ac:dyDescent="0.2">
      <c r="B452" s="120"/>
      <c r="C452" s="120"/>
      <c r="D452" s="120"/>
      <c r="E452" s="120"/>
      <c r="F452" s="120"/>
      <c r="G452" s="120"/>
      <c r="H452" s="120"/>
      <c r="I452" s="120"/>
      <c r="J452" s="120"/>
    </row>
    <row r="453" spans="2:10" s="19" customFormat="1" x14ac:dyDescent="0.2">
      <c r="B453" s="120"/>
      <c r="C453" s="120"/>
      <c r="D453" s="120"/>
      <c r="E453" s="120"/>
      <c r="F453" s="120"/>
      <c r="G453" s="120"/>
      <c r="H453" s="120"/>
      <c r="I453" s="120"/>
      <c r="J453" s="120"/>
    </row>
    <row r="454" spans="2:10" s="19" customFormat="1" x14ac:dyDescent="0.2">
      <c r="B454" s="120"/>
      <c r="C454" s="120"/>
      <c r="D454" s="120"/>
      <c r="E454" s="120"/>
      <c r="F454" s="120"/>
      <c r="G454" s="120"/>
      <c r="H454" s="120"/>
      <c r="I454" s="120"/>
      <c r="J454" s="120"/>
    </row>
    <row r="455" spans="2:10" s="19" customFormat="1" x14ac:dyDescent="0.2">
      <c r="B455" s="120"/>
      <c r="C455" s="120"/>
      <c r="D455" s="120"/>
      <c r="E455" s="120"/>
      <c r="F455" s="120"/>
      <c r="G455" s="120"/>
      <c r="H455" s="120"/>
      <c r="I455" s="120"/>
      <c r="J455" s="120"/>
    </row>
    <row r="456" spans="2:10" s="19" customFormat="1" x14ac:dyDescent="0.2">
      <c r="B456" s="120"/>
      <c r="C456" s="120"/>
      <c r="D456" s="120"/>
      <c r="E456" s="120"/>
      <c r="F456" s="120"/>
      <c r="G456" s="120"/>
      <c r="H456" s="120"/>
      <c r="I456" s="120"/>
      <c r="J456" s="120"/>
    </row>
    <row r="457" spans="2:10" s="19" customFormat="1" x14ac:dyDescent="0.2">
      <c r="B457" s="120"/>
      <c r="C457" s="120"/>
      <c r="D457" s="120"/>
      <c r="E457" s="120"/>
      <c r="F457" s="120"/>
      <c r="G457" s="120"/>
      <c r="H457" s="120"/>
      <c r="I457" s="120"/>
      <c r="J457" s="120"/>
    </row>
    <row r="458" spans="2:10" s="19" customFormat="1" x14ac:dyDescent="0.2">
      <c r="B458" s="120"/>
      <c r="C458" s="120"/>
      <c r="D458" s="120"/>
      <c r="E458" s="120"/>
      <c r="F458" s="120"/>
      <c r="G458" s="120"/>
      <c r="H458" s="120"/>
      <c r="I458" s="120"/>
      <c r="J458" s="120"/>
    </row>
    <row r="459" spans="2:10" s="19" customFormat="1" x14ac:dyDescent="0.2">
      <c r="B459" s="120"/>
      <c r="C459" s="120"/>
      <c r="D459" s="120"/>
      <c r="E459" s="120"/>
      <c r="F459" s="120"/>
      <c r="G459" s="120"/>
      <c r="H459" s="120"/>
      <c r="I459" s="120"/>
      <c r="J459" s="120"/>
    </row>
    <row r="460" spans="2:10" s="19" customFormat="1" x14ac:dyDescent="0.2">
      <c r="B460" s="120"/>
      <c r="C460" s="120"/>
      <c r="D460" s="120"/>
      <c r="E460" s="120"/>
      <c r="F460" s="120"/>
      <c r="G460" s="120"/>
      <c r="H460" s="120"/>
      <c r="I460" s="120"/>
      <c r="J460" s="120"/>
    </row>
    <row r="461" spans="2:10" s="19" customFormat="1" x14ac:dyDescent="0.2">
      <c r="B461" s="120"/>
      <c r="C461" s="120"/>
      <c r="D461" s="120"/>
      <c r="E461" s="120"/>
      <c r="F461" s="120"/>
      <c r="G461" s="120"/>
      <c r="H461" s="120"/>
      <c r="I461" s="120"/>
      <c r="J461" s="120"/>
    </row>
    <row r="462" spans="2:10" s="19" customFormat="1" x14ac:dyDescent="0.2">
      <c r="B462" s="120"/>
      <c r="C462" s="120"/>
      <c r="D462" s="120"/>
      <c r="E462" s="120"/>
      <c r="F462" s="120"/>
      <c r="G462" s="120"/>
      <c r="H462" s="120"/>
      <c r="I462" s="120"/>
      <c r="J462" s="120"/>
    </row>
    <row r="463" spans="2:10" s="19" customFormat="1" x14ac:dyDescent="0.2">
      <c r="B463" s="120"/>
      <c r="C463" s="120"/>
      <c r="D463" s="120"/>
      <c r="E463" s="120"/>
      <c r="F463" s="120"/>
      <c r="G463" s="120"/>
      <c r="H463" s="120"/>
      <c r="I463" s="120"/>
      <c r="J463" s="120"/>
    </row>
    <row r="464" spans="2:10" s="19" customFormat="1" x14ac:dyDescent="0.2">
      <c r="B464" s="120"/>
      <c r="C464" s="120"/>
      <c r="D464" s="120"/>
      <c r="E464" s="120"/>
      <c r="F464" s="120"/>
      <c r="G464" s="120"/>
      <c r="H464" s="120"/>
      <c r="I464" s="120"/>
      <c r="J464" s="120"/>
    </row>
    <row r="465" spans="2:10" s="19" customFormat="1" x14ac:dyDescent="0.2">
      <c r="B465" s="120"/>
      <c r="C465" s="120"/>
      <c r="D465" s="120"/>
      <c r="E465" s="120"/>
      <c r="F465" s="120"/>
      <c r="G465" s="120"/>
      <c r="H465" s="120"/>
      <c r="I465" s="120"/>
      <c r="J465" s="120"/>
    </row>
    <row r="466" spans="2:10" s="19" customFormat="1" x14ac:dyDescent="0.2">
      <c r="B466" s="120"/>
      <c r="C466" s="120"/>
      <c r="D466" s="120"/>
      <c r="E466" s="120"/>
      <c r="F466" s="120"/>
      <c r="G466" s="120"/>
      <c r="H466" s="120"/>
      <c r="I466" s="120"/>
      <c r="J466" s="120"/>
    </row>
    <row r="467" spans="2:10" s="19" customFormat="1" x14ac:dyDescent="0.2">
      <c r="B467" s="120"/>
      <c r="C467" s="120"/>
      <c r="D467" s="120"/>
      <c r="E467" s="120"/>
      <c r="F467" s="120"/>
      <c r="G467" s="120"/>
      <c r="H467" s="120"/>
      <c r="I467" s="120"/>
      <c r="J467" s="120"/>
    </row>
    <row r="468" spans="2:10" s="19" customFormat="1" x14ac:dyDescent="0.2">
      <c r="B468" s="120"/>
      <c r="C468" s="120"/>
      <c r="D468" s="120"/>
      <c r="E468" s="120"/>
      <c r="F468" s="120"/>
      <c r="G468" s="120"/>
      <c r="H468" s="120"/>
      <c r="I468" s="120"/>
      <c r="J468" s="120"/>
    </row>
    <row r="469" spans="2:10" s="19" customFormat="1" x14ac:dyDescent="0.2">
      <c r="B469" s="120"/>
      <c r="C469" s="120"/>
      <c r="D469" s="120"/>
      <c r="E469" s="120"/>
      <c r="F469" s="120"/>
      <c r="G469" s="120"/>
      <c r="H469" s="120"/>
      <c r="I469" s="120"/>
      <c r="J469" s="120"/>
    </row>
    <row r="470" spans="2:10" s="19" customFormat="1" x14ac:dyDescent="0.2">
      <c r="B470" s="120"/>
      <c r="C470" s="120"/>
      <c r="D470" s="120"/>
      <c r="E470" s="120"/>
      <c r="F470" s="120"/>
      <c r="G470" s="120"/>
      <c r="H470" s="120"/>
      <c r="I470" s="120"/>
      <c r="J470" s="120"/>
    </row>
    <row r="471" spans="2:10" s="19" customFormat="1" x14ac:dyDescent="0.2">
      <c r="B471" s="120"/>
      <c r="C471" s="120"/>
      <c r="D471" s="120"/>
      <c r="E471" s="120"/>
      <c r="F471" s="120"/>
      <c r="G471" s="120"/>
      <c r="H471" s="120"/>
      <c r="I471" s="120"/>
      <c r="J471" s="120"/>
    </row>
    <row r="472" spans="2:10" s="19" customFormat="1" x14ac:dyDescent="0.2">
      <c r="B472" s="120"/>
      <c r="C472" s="120"/>
      <c r="D472" s="120"/>
      <c r="E472" s="120"/>
      <c r="F472" s="120"/>
      <c r="G472" s="120"/>
      <c r="H472" s="120"/>
      <c r="I472" s="120"/>
      <c r="J472" s="120"/>
    </row>
    <row r="473" spans="2:10" s="19" customFormat="1" x14ac:dyDescent="0.2">
      <c r="B473" s="120"/>
      <c r="C473" s="120"/>
      <c r="D473" s="120"/>
      <c r="E473" s="120"/>
      <c r="F473" s="120"/>
      <c r="G473" s="120"/>
      <c r="H473" s="120"/>
      <c r="I473" s="120"/>
      <c r="J473" s="120"/>
    </row>
    <row r="474" spans="2:10" s="19" customFormat="1" x14ac:dyDescent="0.2">
      <c r="B474" s="120"/>
      <c r="C474" s="120"/>
      <c r="D474" s="120"/>
      <c r="E474" s="120"/>
      <c r="F474" s="120"/>
      <c r="G474" s="120"/>
      <c r="H474" s="120"/>
      <c r="I474" s="120"/>
      <c r="J474" s="120"/>
    </row>
    <row r="475" spans="2:10" s="19" customFormat="1" x14ac:dyDescent="0.2">
      <c r="B475" s="120"/>
      <c r="C475" s="120"/>
      <c r="D475" s="120"/>
      <c r="E475" s="120"/>
      <c r="F475" s="120"/>
      <c r="G475" s="120"/>
      <c r="H475" s="120"/>
      <c r="I475" s="120"/>
      <c r="J475" s="120"/>
    </row>
    <row r="476" spans="2:10" s="19" customFormat="1" x14ac:dyDescent="0.2">
      <c r="B476" s="120"/>
      <c r="C476" s="120"/>
      <c r="D476" s="120"/>
      <c r="E476" s="120"/>
      <c r="F476" s="120"/>
      <c r="G476" s="120"/>
      <c r="H476" s="120"/>
      <c r="I476" s="120"/>
      <c r="J476" s="120"/>
    </row>
    <row r="477" spans="2:10" s="19" customFormat="1" x14ac:dyDescent="0.2">
      <c r="B477" s="120"/>
      <c r="C477" s="120"/>
      <c r="D477" s="120"/>
      <c r="E477" s="120"/>
      <c r="F477" s="120"/>
      <c r="G477" s="120"/>
      <c r="H477" s="120"/>
      <c r="I477" s="120"/>
      <c r="J477" s="120"/>
    </row>
    <row r="478" spans="2:10" s="19" customFormat="1" x14ac:dyDescent="0.2">
      <c r="B478" s="120"/>
      <c r="C478" s="120"/>
      <c r="D478" s="120"/>
      <c r="E478" s="120"/>
      <c r="F478" s="120"/>
      <c r="G478" s="120"/>
      <c r="H478" s="120"/>
      <c r="I478" s="120"/>
      <c r="J478" s="120"/>
    </row>
    <row r="479" spans="2:10" s="19" customFormat="1" x14ac:dyDescent="0.2">
      <c r="B479" s="120"/>
      <c r="C479" s="120"/>
      <c r="D479" s="120"/>
      <c r="E479" s="120"/>
      <c r="F479" s="120"/>
      <c r="G479" s="120"/>
      <c r="H479" s="120"/>
      <c r="I479" s="120"/>
      <c r="J479" s="120"/>
    </row>
    <row r="480" spans="2:10" s="19" customFormat="1" x14ac:dyDescent="0.2">
      <c r="B480" s="120"/>
      <c r="C480" s="120"/>
      <c r="D480" s="120"/>
      <c r="E480" s="120"/>
      <c r="F480" s="120"/>
      <c r="G480" s="120"/>
      <c r="H480" s="120"/>
      <c r="I480" s="120"/>
      <c r="J480" s="120"/>
    </row>
    <row r="481" spans="2:10" s="19" customFormat="1" x14ac:dyDescent="0.2">
      <c r="B481" s="120"/>
      <c r="C481" s="120"/>
      <c r="D481" s="120"/>
      <c r="E481" s="120"/>
      <c r="F481" s="120"/>
      <c r="G481" s="120"/>
      <c r="H481" s="120"/>
      <c r="I481" s="120"/>
      <c r="J481" s="120"/>
    </row>
    <row r="482" spans="2:10" s="19" customFormat="1" x14ac:dyDescent="0.2">
      <c r="B482" s="120"/>
      <c r="C482" s="120"/>
      <c r="D482" s="120"/>
      <c r="E482" s="120"/>
      <c r="F482" s="120"/>
      <c r="G482" s="120"/>
      <c r="H482" s="120"/>
      <c r="I482" s="120"/>
      <c r="J482" s="120"/>
    </row>
    <row r="483" spans="2:10" s="19" customFormat="1" x14ac:dyDescent="0.2">
      <c r="B483" s="120"/>
      <c r="C483" s="120"/>
      <c r="D483" s="120"/>
      <c r="E483" s="120"/>
      <c r="F483" s="120"/>
      <c r="G483" s="120"/>
      <c r="H483" s="120"/>
      <c r="I483" s="120"/>
      <c r="J483" s="120"/>
    </row>
    <row r="484" spans="2:10" s="19" customFormat="1" x14ac:dyDescent="0.2">
      <c r="B484" s="120"/>
      <c r="C484" s="120"/>
      <c r="D484" s="120"/>
      <c r="E484" s="120"/>
      <c r="F484" s="120"/>
      <c r="G484" s="120"/>
      <c r="H484" s="120"/>
      <c r="I484" s="120"/>
      <c r="J484" s="120"/>
    </row>
    <row r="485" spans="2:10" s="19" customFormat="1" x14ac:dyDescent="0.2">
      <c r="B485" s="120"/>
      <c r="C485" s="120"/>
      <c r="D485" s="120"/>
      <c r="E485" s="120"/>
      <c r="F485" s="120"/>
      <c r="G485" s="120"/>
      <c r="H485" s="120"/>
      <c r="I485" s="120"/>
      <c r="J485" s="120"/>
    </row>
    <row r="486" spans="2:10" s="19" customFormat="1" x14ac:dyDescent="0.2">
      <c r="B486" s="120"/>
      <c r="C486" s="120"/>
      <c r="D486" s="120"/>
      <c r="E486" s="120"/>
      <c r="F486" s="120"/>
      <c r="G486" s="120"/>
      <c r="H486" s="120"/>
      <c r="I486" s="120"/>
      <c r="J486" s="120"/>
    </row>
    <row r="487" spans="2:10" s="19" customFormat="1" x14ac:dyDescent="0.2">
      <c r="B487" s="120"/>
      <c r="C487" s="120"/>
      <c r="D487" s="120"/>
      <c r="E487" s="120"/>
      <c r="F487" s="120"/>
      <c r="G487" s="120"/>
      <c r="H487" s="120"/>
      <c r="I487" s="120"/>
      <c r="J487" s="120"/>
    </row>
    <row r="488" spans="2:10" s="19" customFormat="1" x14ac:dyDescent="0.2">
      <c r="B488" s="120"/>
      <c r="C488" s="120"/>
      <c r="D488" s="120"/>
      <c r="E488" s="120"/>
      <c r="F488" s="120"/>
      <c r="G488" s="120"/>
      <c r="H488" s="120"/>
      <c r="I488" s="120"/>
      <c r="J488" s="120"/>
    </row>
    <row r="489" spans="2:10" s="19" customFormat="1" x14ac:dyDescent="0.2">
      <c r="B489" s="120"/>
      <c r="C489" s="120"/>
      <c r="D489" s="120"/>
      <c r="E489" s="120"/>
      <c r="F489" s="120"/>
      <c r="G489" s="120"/>
      <c r="H489" s="120"/>
      <c r="I489" s="120"/>
      <c r="J489" s="120"/>
    </row>
    <row r="490" spans="2:10" s="19" customFormat="1" x14ac:dyDescent="0.2">
      <c r="B490" s="120"/>
      <c r="C490" s="120"/>
      <c r="D490" s="120"/>
      <c r="E490" s="120"/>
      <c r="F490" s="120"/>
      <c r="G490" s="120"/>
      <c r="H490" s="120"/>
      <c r="I490" s="120"/>
      <c r="J490" s="120"/>
    </row>
    <row r="491" spans="2:10" s="19" customFormat="1" x14ac:dyDescent="0.2">
      <c r="B491" s="120"/>
      <c r="C491" s="120"/>
      <c r="D491" s="120"/>
      <c r="E491" s="120"/>
      <c r="F491" s="120"/>
      <c r="G491" s="120"/>
      <c r="H491" s="120"/>
      <c r="I491" s="120"/>
      <c r="J491" s="120"/>
    </row>
    <row r="492" spans="2:10" s="19" customFormat="1" x14ac:dyDescent="0.2">
      <c r="B492" s="120"/>
      <c r="C492" s="120"/>
      <c r="D492" s="120"/>
      <c r="E492" s="120"/>
      <c r="F492" s="120"/>
      <c r="G492" s="120"/>
      <c r="H492" s="120"/>
      <c r="I492" s="120"/>
      <c r="J492" s="120"/>
    </row>
    <row r="493" spans="2:10" s="19" customFormat="1" x14ac:dyDescent="0.2">
      <c r="B493" s="120"/>
      <c r="C493" s="120"/>
      <c r="D493" s="120"/>
      <c r="E493" s="120"/>
      <c r="F493" s="120"/>
      <c r="G493" s="120"/>
      <c r="H493" s="120"/>
      <c r="I493" s="120"/>
      <c r="J493" s="120"/>
    </row>
    <row r="494" spans="2:10" s="19" customFormat="1" x14ac:dyDescent="0.2">
      <c r="B494" s="120"/>
      <c r="C494" s="120"/>
      <c r="D494" s="120"/>
      <c r="E494" s="120"/>
      <c r="F494" s="120"/>
      <c r="G494" s="120"/>
      <c r="H494" s="120"/>
      <c r="I494" s="120"/>
      <c r="J494" s="120"/>
    </row>
    <row r="495" spans="2:10" s="19" customFormat="1" x14ac:dyDescent="0.2">
      <c r="B495" s="120"/>
      <c r="C495" s="120"/>
      <c r="D495" s="120"/>
      <c r="E495" s="120"/>
      <c r="F495" s="120"/>
      <c r="G495" s="120"/>
      <c r="H495" s="120"/>
      <c r="I495" s="120"/>
      <c r="J495" s="120"/>
    </row>
    <row r="496" spans="2:10" s="19" customFormat="1" x14ac:dyDescent="0.2">
      <c r="B496" s="120"/>
      <c r="C496" s="120"/>
      <c r="D496" s="120"/>
      <c r="E496" s="120"/>
      <c r="F496" s="120"/>
      <c r="G496" s="120"/>
      <c r="H496" s="120"/>
      <c r="I496" s="120"/>
      <c r="J496" s="120"/>
    </row>
    <row r="497" spans="2:10" s="19" customFormat="1" x14ac:dyDescent="0.2">
      <c r="B497" s="120"/>
      <c r="C497" s="120"/>
      <c r="D497" s="120"/>
      <c r="E497" s="120"/>
      <c r="F497" s="120"/>
      <c r="G497" s="120"/>
      <c r="H497" s="120"/>
      <c r="I497" s="120"/>
      <c r="J497" s="120"/>
    </row>
    <row r="498" spans="2:10" s="19" customFormat="1" x14ac:dyDescent="0.2">
      <c r="B498" s="120"/>
      <c r="C498" s="120"/>
      <c r="D498" s="120"/>
      <c r="E498" s="120"/>
      <c r="F498" s="120"/>
      <c r="G498" s="120"/>
      <c r="H498" s="120"/>
      <c r="I498" s="120"/>
      <c r="J498" s="120"/>
    </row>
    <row r="499" spans="2:10" s="19" customFormat="1" x14ac:dyDescent="0.2">
      <c r="B499" s="120"/>
      <c r="C499" s="120"/>
      <c r="D499" s="120"/>
      <c r="E499" s="120"/>
      <c r="F499" s="120"/>
      <c r="G499" s="120"/>
      <c r="H499" s="120"/>
      <c r="I499" s="120"/>
      <c r="J499" s="120"/>
    </row>
    <row r="500" spans="2:10" s="19" customFormat="1" x14ac:dyDescent="0.2">
      <c r="B500" s="120"/>
      <c r="C500" s="120"/>
      <c r="D500" s="120"/>
      <c r="E500" s="120"/>
      <c r="F500" s="120"/>
      <c r="G500" s="120"/>
      <c r="H500" s="120"/>
      <c r="I500" s="120"/>
      <c r="J500" s="120"/>
    </row>
    <row r="501" spans="2:10" s="19" customFormat="1" x14ac:dyDescent="0.2">
      <c r="B501" s="120"/>
      <c r="C501" s="120"/>
      <c r="D501" s="120"/>
      <c r="E501" s="120"/>
      <c r="F501" s="120"/>
      <c r="G501" s="120"/>
      <c r="H501" s="120"/>
      <c r="I501" s="120"/>
      <c r="J501" s="120"/>
    </row>
    <row r="502" spans="2:10" s="19" customFormat="1" x14ac:dyDescent="0.2">
      <c r="B502" s="120"/>
      <c r="C502" s="120"/>
      <c r="D502" s="120"/>
      <c r="E502" s="120"/>
      <c r="F502" s="120"/>
      <c r="G502" s="120"/>
      <c r="H502" s="120"/>
      <c r="I502" s="120"/>
      <c r="J502" s="120"/>
    </row>
    <row r="503" spans="2:10" s="19" customFormat="1" x14ac:dyDescent="0.2">
      <c r="B503" s="120"/>
      <c r="C503" s="120"/>
      <c r="D503" s="120"/>
      <c r="E503" s="120"/>
      <c r="F503" s="120"/>
      <c r="G503" s="120"/>
      <c r="H503" s="120"/>
      <c r="I503" s="120"/>
      <c r="J503" s="120"/>
    </row>
    <row r="504" spans="2:10" s="19" customFormat="1" x14ac:dyDescent="0.2">
      <c r="B504" s="120"/>
      <c r="C504" s="120"/>
      <c r="D504" s="120"/>
      <c r="E504" s="120"/>
      <c r="F504" s="120"/>
      <c r="G504" s="120"/>
      <c r="H504" s="120"/>
      <c r="I504" s="120"/>
      <c r="J504" s="120"/>
    </row>
    <row r="505" spans="2:10" s="19" customFormat="1" x14ac:dyDescent="0.2">
      <c r="B505" s="120"/>
      <c r="C505" s="120"/>
      <c r="D505" s="120"/>
      <c r="E505" s="120"/>
      <c r="F505" s="120"/>
      <c r="G505" s="120"/>
      <c r="H505" s="120"/>
      <c r="I505" s="120"/>
      <c r="J505" s="120"/>
    </row>
    <row r="506" spans="2:10" s="19" customFormat="1" x14ac:dyDescent="0.2">
      <c r="B506" s="120"/>
      <c r="C506" s="120"/>
      <c r="D506" s="120"/>
      <c r="E506" s="120"/>
      <c r="F506" s="120"/>
      <c r="G506" s="120"/>
      <c r="H506" s="120"/>
      <c r="I506" s="120"/>
      <c r="J506" s="120"/>
    </row>
    <row r="507" spans="2:10" s="19" customFormat="1" x14ac:dyDescent="0.2">
      <c r="B507" s="120"/>
      <c r="C507" s="120"/>
      <c r="D507" s="120"/>
      <c r="E507" s="120"/>
      <c r="F507" s="120"/>
      <c r="G507" s="120"/>
      <c r="H507" s="120"/>
      <c r="I507" s="120"/>
      <c r="J507" s="120"/>
    </row>
    <row r="508" spans="2:10" s="19" customFormat="1" x14ac:dyDescent="0.2">
      <c r="B508" s="120"/>
      <c r="C508" s="120"/>
      <c r="D508" s="120"/>
      <c r="E508" s="120"/>
      <c r="F508" s="120"/>
      <c r="G508" s="120"/>
      <c r="H508" s="120"/>
      <c r="I508" s="120"/>
      <c r="J508" s="120"/>
    </row>
    <row r="509" spans="2:10" s="19" customFormat="1" x14ac:dyDescent="0.2">
      <c r="B509" s="120"/>
      <c r="C509" s="120"/>
      <c r="D509" s="120"/>
      <c r="E509" s="120"/>
      <c r="F509" s="120"/>
      <c r="G509" s="120"/>
      <c r="H509" s="120"/>
      <c r="I509" s="120"/>
      <c r="J509" s="120"/>
    </row>
    <row r="510" spans="2:10" s="19" customFormat="1" x14ac:dyDescent="0.2">
      <c r="B510" s="120"/>
      <c r="C510" s="120"/>
      <c r="D510" s="120"/>
      <c r="E510" s="120"/>
      <c r="F510" s="120"/>
      <c r="G510" s="120"/>
      <c r="H510" s="120"/>
      <c r="I510" s="120"/>
      <c r="J510" s="120"/>
    </row>
    <row r="511" spans="2:10" s="19" customFormat="1" x14ac:dyDescent="0.2">
      <c r="B511" s="120"/>
      <c r="C511" s="120"/>
      <c r="D511" s="120"/>
      <c r="E511" s="120"/>
      <c r="F511" s="120"/>
      <c r="G511" s="120"/>
      <c r="H511" s="120"/>
      <c r="I511" s="120"/>
      <c r="J511" s="120"/>
    </row>
    <row r="512" spans="2:10" s="19" customFormat="1" x14ac:dyDescent="0.2">
      <c r="B512" s="120"/>
      <c r="C512" s="120"/>
      <c r="D512" s="120"/>
      <c r="E512" s="120"/>
      <c r="F512" s="120"/>
      <c r="G512" s="120"/>
      <c r="H512" s="120"/>
      <c r="I512" s="120"/>
      <c r="J512" s="120"/>
    </row>
    <row r="513" spans="2:10" s="19" customFormat="1" x14ac:dyDescent="0.2">
      <c r="B513" s="120"/>
      <c r="C513" s="120"/>
      <c r="D513" s="120"/>
      <c r="E513" s="120"/>
      <c r="F513" s="120"/>
      <c r="G513" s="120"/>
      <c r="H513" s="120"/>
      <c r="I513" s="120"/>
      <c r="J513" s="120"/>
    </row>
    <row r="514" spans="2:10" s="19" customFormat="1" x14ac:dyDescent="0.2">
      <c r="B514" s="120"/>
      <c r="C514" s="120"/>
      <c r="D514" s="120"/>
      <c r="E514" s="120"/>
      <c r="F514" s="120"/>
      <c r="G514" s="120"/>
      <c r="H514" s="120"/>
      <c r="I514" s="120"/>
      <c r="J514" s="120"/>
    </row>
    <row r="515" spans="2:10" s="19" customFormat="1" x14ac:dyDescent="0.2">
      <c r="B515" s="120"/>
      <c r="C515" s="120"/>
      <c r="D515" s="120"/>
      <c r="E515" s="120"/>
      <c r="F515" s="120"/>
      <c r="G515" s="120"/>
      <c r="H515" s="120"/>
      <c r="I515" s="120"/>
      <c r="J515" s="120"/>
    </row>
    <row r="516" spans="2:10" s="19" customFormat="1" x14ac:dyDescent="0.2">
      <c r="B516" s="120"/>
      <c r="C516" s="120"/>
      <c r="D516" s="120"/>
      <c r="E516" s="120"/>
      <c r="F516" s="120"/>
      <c r="G516" s="120"/>
      <c r="H516" s="120"/>
      <c r="I516" s="120"/>
      <c r="J516" s="120"/>
    </row>
    <row r="517" spans="2:10" s="19" customFormat="1" x14ac:dyDescent="0.2">
      <c r="B517" s="120"/>
      <c r="C517" s="120"/>
      <c r="D517" s="120"/>
      <c r="E517" s="120"/>
      <c r="F517" s="120"/>
      <c r="G517" s="120"/>
      <c r="H517" s="120"/>
      <c r="I517" s="120"/>
      <c r="J517" s="120"/>
    </row>
    <row r="518" spans="2:10" s="19" customFormat="1" x14ac:dyDescent="0.2">
      <c r="B518" s="120"/>
      <c r="C518" s="120"/>
      <c r="D518" s="120"/>
      <c r="E518" s="120"/>
      <c r="F518" s="120"/>
      <c r="G518" s="120"/>
      <c r="H518" s="120"/>
      <c r="I518" s="120"/>
      <c r="J518" s="120"/>
    </row>
    <row r="519" spans="2:10" s="19" customFormat="1" x14ac:dyDescent="0.2">
      <c r="B519" s="120"/>
      <c r="C519" s="120"/>
      <c r="D519" s="120"/>
      <c r="E519" s="120"/>
      <c r="F519" s="120"/>
      <c r="G519" s="120"/>
      <c r="H519" s="120"/>
      <c r="I519" s="120"/>
      <c r="J519" s="120"/>
    </row>
    <row r="520" spans="2:10" s="19" customFormat="1" x14ac:dyDescent="0.2">
      <c r="B520" s="120"/>
      <c r="C520" s="120"/>
      <c r="D520" s="120"/>
      <c r="E520" s="120"/>
      <c r="F520" s="120"/>
      <c r="G520" s="120"/>
      <c r="H520" s="120"/>
      <c r="I520" s="120"/>
      <c r="J520" s="120"/>
    </row>
    <row r="521" spans="2:10" s="19" customFormat="1" x14ac:dyDescent="0.2">
      <c r="B521" s="120"/>
      <c r="C521" s="120"/>
      <c r="D521" s="120"/>
      <c r="E521" s="120"/>
      <c r="F521" s="120"/>
      <c r="G521" s="120"/>
      <c r="H521" s="120"/>
      <c r="I521" s="120"/>
      <c r="J521" s="120"/>
    </row>
    <row r="522" spans="2:10" s="19" customFormat="1" x14ac:dyDescent="0.2">
      <c r="B522" s="120"/>
      <c r="C522" s="120"/>
      <c r="D522" s="120"/>
      <c r="E522" s="120"/>
      <c r="F522" s="120"/>
      <c r="G522" s="120"/>
      <c r="H522" s="120"/>
      <c r="I522" s="120"/>
      <c r="J522" s="120"/>
    </row>
    <row r="523" spans="2:10" s="19" customFormat="1" x14ac:dyDescent="0.2">
      <c r="B523" s="120"/>
      <c r="C523" s="120"/>
      <c r="D523" s="120"/>
      <c r="E523" s="120"/>
      <c r="F523" s="120"/>
      <c r="G523" s="120"/>
      <c r="H523" s="120"/>
      <c r="I523" s="120"/>
      <c r="J523" s="120"/>
    </row>
    <row r="524" spans="2:10" s="19" customFormat="1" x14ac:dyDescent="0.2">
      <c r="B524" s="120"/>
      <c r="C524" s="120"/>
      <c r="D524" s="120"/>
      <c r="E524" s="120"/>
      <c r="F524" s="120"/>
      <c r="G524" s="120"/>
      <c r="H524" s="120"/>
      <c r="I524" s="120"/>
      <c r="J524" s="120"/>
    </row>
    <row r="525" spans="2:10" s="19" customFormat="1" x14ac:dyDescent="0.2">
      <c r="B525" s="120"/>
      <c r="C525" s="120"/>
      <c r="D525" s="120"/>
      <c r="E525" s="120"/>
      <c r="F525" s="120"/>
      <c r="G525" s="120"/>
      <c r="H525" s="120"/>
      <c r="I525" s="120"/>
      <c r="J525" s="120"/>
    </row>
    <row r="526" spans="2:10" s="19" customFormat="1" x14ac:dyDescent="0.2">
      <c r="B526" s="120"/>
      <c r="C526" s="120"/>
      <c r="D526" s="120"/>
      <c r="E526" s="120"/>
      <c r="F526" s="120"/>
      <c r="G526" s="120"/>
      <c r="H526" s="120"/>
      <c r="I526" s="120"/>
      <c r="J526" s="120"/>
    </row>
    <row r="527" spans="2:10" s="19" customFormat="1" x14ac:dyDescent="0.2">
      <c r="B527" s="120"/>
      <c r="C527" s="120"/>
      <c r="D527" s="120"/>
      <c r="E527" s="120"/>
      <c r="F527" s="120"/>
      <c r="G527" s="120"/>
      <c r="H527" s="120"/>
      <c r="I527" s="120"/>
      <c r="J527" s="120"/>
    </row>
    <row r="528" spans="2:10" s="19" customFormat="1" x14ac:dyDescent="0.2">
      <c r="B528" s="120"/>
      <c r="C528" s="120"/>
      <c r="D528" s="120"/>
      <c r="E528" s="120"/>
      <c r="F528" s="120"/>
      <c r="G528" s="120"/>
      <c r="H528" s="120"/>
      <c r="I528" s="120"/>
      <c r="J528" s="120"/>
    </row>
    <row r="529" spans="2:10" s="19" customFormat="1" x14ac:dyDescent="0.2">
      <c r="B529" s="120"/>
      <c r="C529" s="120"/>
      <c r="D529" s="120"/>
      <c r="E529" s="120"/>
      <c r="F529" s="120"/>
      <c r="G529" s="120"/>
      <c r="H529" s="120"/>
      <c r="I529" s="120"/>
      <c r="J529" s="120"/>
    </row>
    <row r="530" spans="2:10" s="19" customFormat="1" x14ac:dyDescent="0.2">
      <c r="B530" s="120"/>
      <c r="C530" s="120"/>
      <c r="D530" s="120"/>
      <c r="E530" s="120"/>
      <c r="F530" s="120"/>
      <c r="G530" s="120"/>
      <c r="H530" s="120"/>
      <c r="I530" s="120"/>
      <c r="J530" s="120"/>
    </row>
    <row r="531" spans="2:10" s="19" customFormat="1" x14ac:dyDescent="0.2">
      <c r="B531" s="120"/>
      <c r="C531" s="120"/>
      <c r="D531" s="120"/>
      <c r="E531" s="120"/>
      <c r="F531" s="120"/>
      <c r="G531" s="120"/>
      <c r="H531" s="120"/>
      <c r="I531" s="120"/>
      <c r="J531" s="120"/>
    </row>
    <row r="532" spans="2:10" s="19" customFormat="1" x14ac:dyDescent="0.2">
      <c r="B532" s="120"/>
      <c r="C532" s="120"/>
      <c r="D532" s="120"/>
      <c r="E532" s="120"/>
      <c r="F532" s="120"/>
      <c r="G532" s="120"/>
      <c r="H532" s="120"/>
      <c r="I532" s="120"/>
      <c r="J532" s="120"/>
    </row>
    <row r="533" spans="2:10" s="19" customFormat="1" x14ac:dyDescent="0.2">
      <c r="B533" s="120"/>
      <c r="C533" s="120"/>
      <c r="D533" s="120"/>
      <c r="E533" s="120"/>
      <c r="F533" s="120"/>
      <c r="G533" s="120"/>
      <c r="H533" s="120"/>
      <c r="I533" s="120"/>
      <c r="J533" s="120"/>
    </row>
    <row r="534" spans="2:10" s="19" customFormat="1" x14ac:dyDescent="0.2">
      <c r="B534" s="120"/>
      <c r="C534" s="120"/>
      <c r="D534" s="120"/>
      <c r="E534" s="120"/>
      <c r="F534" s="120"/>
      <c r="G534" s="120"/>
      <c r="H534" s="120"/>
      <c r="I534" s="120"/>
      <c r="J534" s="120"/>
    </row>
    <row r="535" spans="2:10" s="19" customFormat="1" x14ac:dyDescent="0.2">
      <c r="B535" s="120"/>
      <c r="C535" s="120"/>
      <c r="D535" s="120"/>
      <c r="E535" s="120"/>
      <c r="F535" s="120"/>
      <c r="G535" s="120"/>
      <c r="H535" s="120"/>
      <c r="I535" s="120"/>
      <c r="J535" s="120"/>
    </row>
    <row r="536" spans="2:10" s="19" customFormat="1" x14ac:dyDescent="0.2">
      <c r="B536" s="120"/>
      <c r="C536" s="120"/>
      <c r="D536" s="120"/>
      <c r="E536" s="120"/>
      <c r="F536" s="120"/>
      <c r="G536" s="120"/>
      <c r="H536" s="120"/>
      <c r="I536" s="120"/>
      <c r="J536" s="120"/>
    </row>
    <row r="537" spans="2:10" s="19" customFormat="1" x14ac:dyDescent="0.2">
      <c r="B537" s="120"/>
      <c r="C537" s="120"/>
      <c r="D537" s="120"/>
      <c r="E537" s="120"/>
      <c r="F537" s="120"/>
      <c r="G537" s="120"/>
      <c r="H537" s="120"/>
      <c r="I537" s="120"/>
      <c r="J537" s="120"/>
    </row>
    <row r="538" spans="2:10" s="19" customFormat="1" x14ac:dyDescent="0.2">
      <c r="B538" s="120"/>
      <c r="C538" s="120"/>
      <c r="D538" s="120"/>
      <c r="E538" s="120"/>
      <c r="F538" s="120"/>
      <c r="G538" s="120"/>
      <c r="H538" s="120"/>
      <c r="I538" s="120"/>
      <c r="J538" s="120"/>
    </row>
    <row r="539" spans="2:10" s="19" customFormat="1" x14ac:dyDescent="0.2">
      <c r="B539" s="120"/>
      <c r="C539" s="120"/>
      <c r="D539" s="120"/>
      <c r="E539" s="120"/>
      <c r="F539" s="120"/>
      <c r="G539" s="120"/>
      <c r="H539" s="120"/>
      <c r="I539" s="120"/>
      <c r="J539" s="120"/>
    </row>
    <row r="540" spans="2:10" s="19" customFormat="1" x14ac:dyDescent="0.2">
      <c r="B540" s="120"/>
      <c r="C540" s="120"/>
      <c r="D540" s="120"/>
      <c r="E540" s="120"/>
      <c r="F540" s="120"/>
      <c r="G540" s="120"/>
      <c r="H540" s="120"/>
      <c r="I540" s="120"/>
      <c r="J540" s="120"/>
    </row>
    <row r="541" spans="2:10" s="19" customFormat="1" x14ac:dyDescent="0.2">
      <c r="B541" s="120"/>
      <c r="C541" s="120"/>
      <c r="D541" s="120"/>
      <c r="E541" s="120"/>
      <c r="F541" s="120"/>
      <c r="G541" s="120"/>
      <c r="H541" s="120"/>
      <c r="I541" s="120"/>
      <c r="J541" s="120"/>
    </row>
    <row r="542" spans="2:10" s="19" customFormat="1" x14ac:dyDescent="0.2">
      <c r="B542" s="120"/>
      <c r="C542" s="120"/>
      <c r="D542" s="120"/>
      <c r="E542" s="120"/>
      <c r="F542" s="120"/>
      <c r="G542" s="120"/>
      <c r="H542" s="120"/>
      <c r="I542" s="120"/>
      <c r="J542" s="120"/>
    </row>
    <row r="543" spans="2:10" s="19" customFormat="1" x14ac:dyDescent="0.2">
      <c r="B543" s="120"/>
      <c r="C543" s="120"/>
      <c r="D543" s="120"/>
      <c r="E543" s="120"/>
      <c r="F543" s="120"/>
      <c r="G543" s="120"/>
      <c r="H543" s="120"/>
      <c r="I543" s="120"/>
      <c r="J543" s="120"/>
    </row>
    <row r="544" spans="2:10" s="19" customFormat="1" x14ac:dyDescent="0.2">
      <c r="B544" s="120"/>
      <c r="C544" s="120"/>
      <c r="D544" s="120"/>
      <c r="E544" s="120"/>
      <c r="F544" s="120"/>
      <c r="G544" s="120"/>
      <c r="H544" s="120"/>
      <c r="I544" s="120"/>
      <c r="J544" s="120"/>
    </row>
    <row r="545" spans="2:10" s="19" customFormat="1" x14ac:dyDescent="0.2">
      <c r="B545" s="120"/>
      <c r="C545" s="120"/>
      <c r="D545" s="120"/>
      <c r="E545" s="120"/>
      <c r="F545" s="120"/>
      <c r="G545" s="120"/>
      <c r="H545" s="120"/>
      <c r="I545" s="120"/>
      <c r="J545" s="120"/>
    </row>
    <row r="546" spans="2:10" s="19" customFormat="1" x14ac:dyDescent="0.2">
      <c r="B546" s="120"/>
      <c r="C546" s="120"/>
      <c r="D546" s="120"/>
      <c r="E546" s="120"/>
      <c r="F546" s="120"/>
      <c r="G546" s="120"/>
      <c r="H546" s="120"/>
      <c r="I546" s="120"/>
      <c r="J546" s="120"/>
    </row>
    <row r="547" spans="2:10" s="19" customFormat="1" x14ac:dyDescent="0.2">
      <c r="B547" s="120"/>
      <c r="C547" s="120"/>
      <c r="D547" s="120"/>
      <c r="E547" s="120"/>
      <c r="F547" s="120"/>
      <c r="G547" s="120"/>
      <c r="H547" s="120"/>
      <c r="I547" s="120"/>
      <c r="J547" s="120"/>
    </row>
    <row r="548" spans="2:10" s="19" customFormat="1" x14ac:dyDescent="0.2">
      <c r="B548" s="120"/>
      <c r="C548" s="120"/>
      <c r="D548" s="120"/>
      <c r="E548" s="120"/>
      <c r="F548" s="120"/>
      <c r="G548" s="120"/>
      <c r="H548" s="120"/>
      <c r="I548" s="120"/>
      <c r="J548" s="120"/>
    </row>
    <row r="549" spans="2:10" s="19" customFormat="1" x14ac:dyDescent="0.2">
      <c r="B549" s="120"/>
      <c r="C549" s="120"/>
      <c r="D549" s="120"/>
      <c r="E549" s="120"/>
      <c r="F549" s="120"/>
      <c r="G549" s="120"/>
      <c r="H549" s="120"/>
      <c r="I549" s="120"/>
      <c r="J549" s="120"/>
    </row>
    <row r="550" spans="2:10" s="19" customFormat="1" x14ac:dyDescent="0.2">
      <c r="B550" s="120"/>
      <c r="C550" s="120"/>
      <c r="D550" s="120"/>
      <c r="E550" s="120"/>
      <c r="F550" s="120"/>
      <c r="G550" s="120"/>
      <c r="H550" s="120"/>
      <c r="I550" s="120"/>
      <c r="J550" s="120"/>
    </row>
    <row r="551" spans="2:10" s="19" customFormat="1" x14ac:dyDescent="0.2">
      <c r="B551" s="120"/>
      <c r="C551" s="120"/>
      <c r="D551" s="120"/>
      <c r="E551" s="120"/>
      <c r="F551" s="120"/>
      <c r="G551" s="120"/>
      <c r="H551" s="120"/>
      <c r="I551" s="120"/>
      <c r="J551" s="120"/>
    </row>
    <row r="552" spans="2:10" s="19" customFormat="1" x14ac:dyDescent="0.2">
      <c r="B552" s="120"/>
      <c r="C552" s="120"/>
      <c r="D552" s="120"/>
      <c r="E552" s="120"/>
      <c r="F552" s="120"/>
      <c r="G552" s="120"/>
      <c r="H552" s="120"/>
      <c r="I552" s="120"/>
      <c r="J552" s="120"/>
    </row>
    <row r="553" spans="2:10" s="19" customFormat="1" x14ac:dyDescent="0.2">
      <c r="B553" s="120"/>
      <c r="C553" s="120"/>
      <c r="D553" s="120"/>
      <c r="E553" s="120"/>
      <c r="F553" s="120"/>
      <c r="G553" s="120"/>
      <c r="H553" s="120"/>
      <c r="I553" s="120"/>
      <c r="J553" s="120"/>
    </row>
    <row r="554" spans="2:10" s="19" customFormat="1" x14ac:dyDescent="0.2">
      <c r="B554" s="120"/>
      <c r="C554" s="120"/>
      <c r="D554" s="120"/>
      <c r="E554" s="120"/>
      <c r="F554" s="120"/>
      <c r="G554" s="120"/>
      <c r="H554" s="120"/>
      <c r="I554" s="120"/>
      <c r="J554" s="120"/>
    </row>
    <row r="555" spans="2:10" s="19" customFormat="1" x14ac:dyDescent="0.2">
      <c r="B555" s="120"/>
      <c r="C555" s="120"/>
      <c r="D555" s="120"/>
      <c r="E555" s="120"/>
      <c r="F555" s="120"/>
      <c r="G555" s="120"/>
      <c r="H555" s="120"/>
      <c r="I555" s="120"/>
      <c r="J555" s="120"/>
    </row>
    <row r="556" spans="2:10" s="19" customFormat="1" x14ac:dyDescent="0.2">
      <c r="B556" s="120"/>
      <c r="C556" s="120"/>
      <c r="D556" s="120"/>
      <c r="E556" s="120"/>
      <c r="F556" s="120"/>
      <c r="G556" s="120"/>
      <c r="H556" s="120"/>
      <c r="I556" s="120"/>
      <c r="J556" s="120"/>
    </row>
    <row r="557" spans="2:10" s="19" customFormat="1" x14ac:dyDescent="0.2">
      <c r="B557" s="120"/>
      <c r="C557" s="120"/>
      <c r="D557" s="120"/>
      <c r="E557" s="120"/>
      <c r="F557" s="120"/>
      <c r="G557" s="120"/>
      <c r="H557" s="120"/>
      <c r="I557" s="120"/>
      <c r="J557" s="120"/>
    </row>
    <row r="558" spans="2:10" s="19" customFormat="1" x14ac:dyDescent="0.2">
      <c r="B558" s="120"/>
      <c r="C558" s="120"/>
      <c r="D558" s="120"/>
      <c r="E558" s="120"/>
      <c r="F558" s="120"/>
      <c r="G558" s="120"/>
      <c r="H558" s="120"/>
      <c r="I558" s="120"/>
      <c r="J558" s="120"/>
    </row>
    <row r="559" spans="2:10" s="19" customFormat="1" x14ac:dyDescent="0.2">
      <c r="B559" s="120"/>
      <c r="C559" s="120"/>
      <c r="D559" s="120"/>
      <c r="E559" s="120"/>
      <c r="F559" s="120"/>
      <c r="G559" s="120"/>
      <c r="H559" s="120"/>
      <c r="I559" s="120"/>
      <c r="J559" s="120"/>
    </row>
    <row r="560" spans="2:10" s="19" customFormat="1" x14ac:dyDescent="0.2">
      <c r="B560" s="120"/>
      <c r="C560" s="120"/>
      <c r="D560" s="120"/>
      <c r="E560" s="120"/>
      <c r="F560" s="120"/>
      <c r="G560" s="120"/>
      <c r="H560" s="120"/>
      <c r="I560" s="120"/>
      <c r="J560" s="120"/>
    </row>
    <row r="561" spans="2:10" s="19" customFormat="1" x14ac:dyDescent="0.2">
      <c r="B561" s="120"/>
      <c r="C561" s="120"/>
      <c r="D561" s="120"/>
      <c r="E561" s="120"/>
      <c r="F561" s="120"/>
      <c r="G561" s="120"/>
      <c r="H561" s="120"/>
      <c r="I561" s="120"/>
      <c r="J561" s="120"/>
    </row>
    <row r="562" spans="2:10" s="19" customFormat="1" x14ac:dyDescent="0.2">
      <c r="B562" s="120"/>
      <c r="C562" s="120"/>
      <c r="D562" s="120"/>
      <c r="E562" s="120"/>
      <c r="F562" s="120"/>
      <c r="G562" s="120"/>
      <c r="H562" s="120"/>
      <c r="I562" s="120"/>
      <c r="J562" s="120"/>
    </row>
    <row r="563" spans="2:10" s="19" customFormat="1" x14ac:dyDescent="0.2">
      <c r="B563" s="120"/>
      <c r="C563" s="120"/>
      <c r="D563" s="120"/>
      <c r="E563" s="120"/>
      <c r="F563" s="120"/>
      <c r="G563" s="120"/>
      <c r="H563" s="120"/>
      <c r="I563" s="120"/>
      <c r="J563" s="120"/>
    </row>
    <row r="564" spans="2:10" s="19" customFormat="1" x14ac:dyDescent="0.2">
      <c r="B564" s="120"/>
      <c r="C564" s="120"/>
      <c r="D564" s="120"/>
      <c r="E564" s="120"/>
      <c r="F564" s="120"/>
      <c r="G564" s="120"/>
      <c r="H564" s="120"/>
      <c r="I564" s="120"/>
      <c r="J564" s="120"/>
    </row>
    <row r="565" spans="2:10" s="19" customFormat="1" x14ac:dyDescent="0.2">
      <c r="B565" s="120"/>
      <c r="C565" s="120"/>
      <c r="D565" s="120"/>
      <c r="E565" s="120"/>
      <c r="F565" s="120"/>
      <c r="G565" s="120"/>
      <c r="H565" s="120"/>
      <c r="I565" s="120"/>
      <c r="J565" s="120"/>
    </row>
    <row r="566" spans="2:10" s="19" customFormat="1" x14ac:dyDescent="0.2">
      <c r="B566" s="120"/>
      <c r="C566" s="120"/>
      <c r="D566" s="120"/>
      <c r="E566" s="120"/>
      <c r="F566" s="120"/>
      <c r="G566" s="120"/>
      <c r="H566" s="120"/>
      <c r="I566" s="120"/>
      <c r="J566" s="120"/>
    </row>
    <row r="567" spans="2:10" s="19" customFormat="1" x14ac:dyDescent="0.2">
      <c r="B567" s="120"/>
      <c r="C567" s="120"/>
      <c r="D567" s="120"/>
      <c r="E567" s="120"/>
      <c r="F567" s="120"/>
      <c r="G567" s="120"/>
      <c r="H567" s="120"/>
      <c r="I567" s="120"/>
      <c r="J567" s="120"/>
    </row>
    <row r="568" spans="2:10" s="19" customFormat="1" x14ac:dyDescent="0.2">
      <c r="B568" s="120"/>
      <c r="C568" s="120"/>
      <c r="D568" s="120"/>
      <c r="E568" s="120"/>
      <c r="F568" s="120"/>
      <c r="G568" s="120"/>
      <c r="H568" s="120"/>
      <c r="I568" s="120"/>
      <c r="J568" s="120"/>
    </row>
    <row r="569" spans="2:10" s="19" customFormat="1" x14ac:dyDescent="0.2">
      <c r="B569" s="120"/>
      <c r="C569" s="120"/>
      <c r="D569" s="120"/>
      <c r="E569" s="120"/>
      <c r="F569" s="120"/>
      <c r="G569" s="120"/>
      <c r="H569" s="120"/>
      <c r="I569" s="120"/>
      <c r="J569" s="120"/>
    </row>
    <row r="570" spans="2:10" s="19" customFormat="1" x14ac:dyDescent="0.2">
      <c r="B570" s="120"/>
      <c r="C570" s="120"/>
      <c r="D570" s="120"/>
      <c r="E570" s="120"/>
      <c r="F570" s="120"/>
      <c r="G570" s="120"/>
      <c r="H570" s="120"/>
      <c r="I570" s="120"/>
      <c r="J570" s="120"/>
    </row>
    <row r="571" spans="2:10" s="19" customFormat="1" x14ac:dyDescent="0.2">
      <c r="B571" s="120"/>
      <c r="C571" s="120"/>
      <c r="D571" s="120"/>
      <c r="E571" s="120"/>
      <c r="F571" s="120"/>
      <c r="G571" s="120"/>
      <c r="H571" s="120"/>
      <c r="I571" s="120"/>
      <c r="J571" s="120"/>
    </row>
    <row r="572" spans="2:10" s="19" customFormat="1" x14ac:dyDescent="0.2">
      <c r="B572" s="120"/>
      <c r="C572" s="120"/>
      <c r="D572" s="120"/>
      <c r="E572" s="120"/>
      <c r="F572" s="120"/>
      <c r="G572" s="120"/>
      <c r="H572" s="120"/>
      <c r="I572" s="120"/>
      <c r="J572" s="120"/>
    </row>
    <row r="573" spans="2:10" s="19" customFormat="1" x14ac:dyDescent="0.2">
      <c r="B573" s="120"/>
      <c r="C573" s="120"/>
      <c r="D573" s="120"/>
      <c r="E573" s="120"/>
      <c r="F573" s="120"/>
      <c r="G573" s="120"/>
      <c r="H573" s="120"/>
      <c r="I573" s="120"/>
      <c r="J573" s="120"/>
    </row>
    <row r="574" spans="2:10" s="19" customFormat="1" x14ac:dyDescent="0.2">
      <c r="B574" s="120"/>
      <c r="C574" s="120"/>
      <c r="D574" s="120"/>
      <c r="E574" s="120"/>
      <c r="F574" s="120"/>
      <c r="G574" s="120"/>
      <c r="H574" s="120"/>
      <c r="I574" s="120"/>
      <c r="J574" s="120"/>
    </row>
    <row r="575" spans="2:10" s="19" customFormat="1" x14ac:dyDescent="0.2">
      <c r="B575" s="120"/>
      <c r="C575" s="120"/>
      <c r="D575" s="120"/>
      <c r="E575" s="120"/>
      <c r="F575" s="120"/>
      <c r="G575" s="120"/>
      <c r="H575" s="120"/>
      <c r="I575" s="120"/>
      <c r="J575" s="120"/>
    </row>
    <row r="576" spans="2:10" s="19" customFormat="1" x14ac:dyDescent="0.2">
      <c r="B576" s="120"/>
      <c r="C576" s="120"/>
      <c r="D576" s="120"/>
      <c r="E576" s="120"/>
      <c r="F576" s="120"/>
      <c r="G576" s="120"/>
      <c r="H576" s="120"/>
      <c r="I576" s="120"/>
      <c r="J576" s="120"/>
    </row>
    <row r="577" spans="2:10" s="19" customFormat="1" x14ac:dyDescent="0.2">
      <c r="B577" s="120"/>
      <c r="C577" s="120"/>
      <c r="D577" s="120"/>
      <c r="E577" s="120"/>
      <c r="F577" s="120"/>
      <c r="G577" s="120"/>
      <c r="H577" s="120"/>
      <c r="I577" s="120"/>
      <c r="J577" s="120"/>
    </row>
    <row r="578" spans="2:10" s="19" customFormat="1" x14ac:dyDescent="0.2">
      <c r="B578" s="120"/>
      <c r="C578" s="120"/>
      <c r="D578" s="120"/>
      <c r="E578" s="120"/>
      <c r="F578" s="120"/>
      <c r="G578" s="120"/>
      <c r="H578" s="120"/>
      <c r="I578" s="120"/>
      <c r="J578" s="120"/>
    </row>
    <row r="579" spans="2:10" s="19" customFormat="1" x14ac:dyDescent="0.2">
      <c r="B579" s="120"/>
      <c r="C579" s="120"/>
      <c r="D579" s="120"/>
      <c r="E579" s="120"/>
      <c r="F579" s="120"/>
      <c r="G579" s="120"/>
      <c r="H579" s="120"/>
      <c r="I579" s="120"/>
      <c r="J579" s="120"/>
    </row>
    <row r="580" spans="2:10" s="19" customFormat="1" x14ac:dyDescent="0.2">
      <c r="B580" s="120"/>
      <c r="C580" s="120"/>
      <c r="D580" s="120"/>
      <c r="E580" s="120"/>
      <c r="F580" s="120"/>
      <c r="G580" s="120"/>
      <c r="H580" s="120"/>
      <c r="I580" s="120"/>
      <c r="J580" s="120"/>
    </row>
    <row r="581" spans="2:10" s="19" customFormat="1" x14ac:dyDescent="0.2">
      <c r="B581" s="120"/>
      <c r="C581" s="120"/>
      <c r="D581" s="120"/>
      <c r="E581" s="120"/>
      <c r="F581" s="120"/>
      <c r="G581" s="120"/>
      <c r="H581" s="120"/>
      <c r="I581" s="120"/>
      <c r="J581" s="120"/>
    </row>
    <row r="582" spans="2:10" s="19" customFormat="1" x14ac:dyDescent="0.2">
      <c r="B582" s="120"/>
      <c r="C582" s="120"/>
      <c r="D582" s="120"/>
      <c r="E582" s="120"/>
      <c r="F582" s="120"/>
      <c r="G582" s="120"/>
      <c r="H582" s="120"/>
      <c r="I582" s="120"/>
      <c r="J582" s="120"/>
    </row>
    <row r="583" spans="2:10" s="19" customFormat="1" x14ac:dyDescent="0.2">
      <c r="B583" s="120"/>
      <c r="C583" s="120"/>
      <c r="D583" s="120"/>
      <c r="E583" s="120"/>
      <c r="F583" s="120"/>
      <c r="G583" s="120"/>
      <c r="H583" s="120"/>
      <c r="I583" s="120"/>
      <c r="J583" s="120"/>
    </row>
    <row r="584" spans="2:10" s="19" customFormat="1" x14ac:dyDescent="0.2">
      <c r="B584" s="120"/>
      <c r="C584" s="120"/>
      <c r="D584" s="120"/>
      <c r="E584" s="120"/>
      <c r="F584" s="120"/>
      <c r="G584" s="120"/>
      <c r="H584" s="120"/>
      <c r="I584" s="120"/>
      <c r="J584" s="120"/>
    </row>
    <row r="585" spans="2:10" s="19" customFormat="1" x14ac:dyDescent="0.2">
      <c r="B585" s="120"/>
      <c r="C585" s="120"/>
      <c r="D585" s="120"/>
      <c r="E585" s="120"/>
      <c r="F585" s="120"/>
      <c r="G585" s="120"/>
      <c r="H585" s="120"/>
      <c r="I585" s="120"/>
      <c r="J585" s="120"/>
    </row>
    <row r="586" spans="2:10" s="19" customFormat="1" x14ac:dyDescent="0.2">
      <c r="B586" s="120"/>
      <c r="C586" s="120"/>
      <c r="D586" s="120"/>
      <c r="E586" s="120"/>
      <c r="F586" s="120"/>
      <c r="G586" s="120"/>
      <c r="H586" s="120"/>
      <c r="I586" s="120"/>
      <c r="J586" s="120"/>
    </row>
    <row r="587" spans="2:10" s="19" customFormat="1" x14ac:dyDescent="0.2">
      <c r="B587" s="120"/>
      <c r="C587" s="120"/>
      <c r="D587" s="120"/>
      <c r="E587" s="120"/>
      <c r="F587" s="120"/>
      <c r="G587" s="120"/>
      <c r="H587" s="120"/>
      <c r="I587" s="120"/>
      <c r="J587" s="120"/>
    </row>
    <row r="588" spans="2:10" s="19" customFormat="1" x14ac:dyDescent="0.2">
      <c r="B588" s="120"/>
      <c r="C588" s="120"/>
      <c r="D588" s="120"/>
      <c r="E588" s="120"/>
      <c r="F588" s="120"/>
      <c r="G588" s="120"/>
      <c r="H588" s="120"/>
      <c r="I588" s="120"/>
      <c r="J588" s="120"/>
    </row>
    <row r="589" spans="2:10" s="19" customFormat="1" x14ac:dyDescent="0.2">
      <c r="B589" s="120"/>
      <c r="C589" s="120"/>
      <c r="D589" s="120"/>
      <c r="E589" s="120"/>
      <c r="F589" s="120"/>
      <c r="G589" s="120"/>
      <c r="H589" s="120"/>
      <c r="I589" s="120"/>
      <c r="J589" s="120"/>
    </row>
    <row r="590" spans="2:10" s="19" customFormat="1" x14ac:dyDescent="0.2">
      <c r="B590" s="120"/>
      <c r="C590" s="120"/>
      <c r="D590" s="120"/>
      <c r="E590" s="120"/>
      <c r="F590" s="120"/>
      <c r="G590" s="120"/>
      <c r="H590" s="120"/>
      <c r="I590" s="120"/>
      <c r="J590" s="120"/>
    </row>
    <row r="591" spans="2:10" s="19" customFormat="1" x14ac:dyDescent="0.2">
      <c r="B591" s="120"/>
      <c r="C591" s="120"/>
      <c r="D591" s="120"/>
      <c r="E591" s="120"/>
      <c r="F591" s="120"/>
      <c r="G591" s="120"/>
      <c r="H591" s="120"/>
      <c r="I591" s="120"/>
      <c r="J591" s="120"/>
    </row>
    <row r="592" spans="2:10" s="19" customFormat="1" x14ac:dyDescent="0.2">
      <c r="B592" s="120"/>
      <c r="C592" s="120"/>
      <c r="D592" s="120"/>
      <c r="E592" s="120"/>
      <c r="F592" s="120"/>
      <c r="G592" s="120"/>
      <c r="H592" s="120"/>
      <c r="I592" s="120"/>
      <c r="J592" s="120"/>
    </row>
    <row r="593" spans="2:10" s="19" customFormat="1" x14ac:dyDescent="0.2">
      <c r="B593" s="120"/>
      <c r="C593" s="120"/>
      <c r="D593" s="120"/>
      <c r="E593" s="120"/>
      <c r="F593" s="120"/>
      <c r="G593" s="120"/>
      <c r="H593" s="120"/>
      <c r="I593" s="120"/>
      <c r="J593" s="120"/>
    </row>
    <row r="594" spans="2:10" s="19" customFormat="1" x14ac:dyDescent="0.2">
      <c r="B594" s="120"/>
      <c r="C594" s="120"/>
      <c r="D594" s="120"/>
      <c r="E594" s="120"/>
      <c r="F594" s="120"/>
      <c r="G594" s="120"/>
      <c r="H594" s="120"/>
      <c r="I594" s="120"/>
      <c r="J594" s="120"/>
    </row>
    <row r="595" spans="2:10" s="19" customFormat="1" x14ac:dyDescent="0.2">
      <c r="B595" s="120"/>
      <c r="C595" s="120"/>
      <c r="D595" s="120"/>
      <c r="E595" s="120"/>
      <c r="F595" s="120"/>
      <c r="G595" s="120"/>
      <c r="H595" s="120"/>
      <c r="I595" s="120"/>
      <c r="J595" s="120"/>
    </row>
    <row r="596" spans="2:10" s="19" customFormat="1" x14ac:dyDescent="0.2">
      <c r="B596" s="120"/>
      <c r="C596" s="120"/>
      <c r="D596" s="120"/>
      <c r="E596" s="120"/>
      <c r="F596" s="120"/>
      <c r="G596" s="120"/>
      <c r="H596" s="120"/>
      <c r="I596" s="120"/>
      <c r="J596" s="120"/>
    </row>
    <row r="597" spans="2:10" s="19" customFormat="1" x14ac:dyDescent="0.2">
      <c r="B597" s="120"/>
      <c r="C597" s="120"/>
      <c r="D597" s="120"/>
      <c r="E597" s="120"/>
      <c r="F597" s="120"/>
      <c r="G597" s="120"/>
      <c r="H597" s="120"/>
      <c r="I597" s="120"/>
      <c r="J597" s="120"/>
    </row>
    <row r="598" spans="2:10" s="19" customFormat="1" x14ac:dyDescent="0.2">
      <c r="B598" s="120"/>
      <c r="C598" s="120"/>
      <c r="D598" s="120"/>
      <c r="E598" s="120"/>
      <c r="F598" s="120"/>
      <c r="G598" s="120"/>
      <c r="H598" s="120"/>
      <c r="I598" s="120"/>
      <c r="J598" s="120"/>
    </row>
    <row r="599" spans="2:10" s="19" customFormat="1" x14ac:dyDescent="0.2">
      <c r="B599" s="120"/>
      <c r="C599" s="120"/>
      <c r="D599" s="120"/>
      <c r="E599" s="120"/>
      <c r="F599" s="120"/>
      <c r="G599" s="120"/>
      <c r="H599" s="120"/>
      <c r="I599" s="120"/>
      <c r="J599" s="120"/>
    </row>
    <row r="600" spans="2:10" s="19" customFormat="1" x14ac:dyDescent="0.2">
      <c r="B600" s="120"/>
      <c r="C600" s="120"/>
      <c r="D600" s="120"/>
      <c r="E600" s="120"/>
      <c r="F600" s="120"/>
      <c r="G600" s="120"/>
      <c r="H600" s="120"/>
      <c r="I600" s="120"/>
      <c r="J600" s="120"/>
    </row>
    <row r="601" spans="2:10" s="19" customFormat="1" x14ac:dyDescent="0.2">
      <c r="B601" s="120"/>
      <c r="C601" s="120"/>
      <c r="D601" s="120"/>
      <c r="E601" s="120"/>
      <c r="F601" s="120"/>
      <c r="G601" s="120"/>
      <c r="H601" s="120"/>
      <c r="I601" s="120"/>
      <c r="J601" s="120"/>
    </row>
    <row r="602" spans="2:10" s="19" customFormat="1" x14ac:dyDescent="0.2">
      <c r="B602" s="120"/>
      <c r="C602" s="120"/>
      <c r="D602" s="120"/>
      <c r="E602" s="120"/>
      <c r="F602" s="120"/>
      <c r="G602" s="120"/>
      <c r="H602" s="120"/>
      <c r="I602" s="120"/>
      <c r="J602" s="120"/>
    </row>
    <row r="603" spans="2:10" s="19" customFormat="1" x14ac:dyDescent="0.2">
      <c r="B603" s="120"/>
      <c r="C603" s="120"/>
      <c r="D603" s="120"/>
      <c r="E603" s="120"/>
      <c r="F603" s="120"/>
      <c r="G603" s="120"/>
      <c r="H603" s="120"/>
      <c r="I603" s="120"/>
      <c r="J603" s="120"/>
    </row>
    <row r="604" spans="2:10" s="19" customFormat="1" x14ac:dyDescent="0.2">
      <c r="B604" s="120"/>
      <c r="C604" s="120"/>
      <c r="D604" s="120"/>
      <c r="E604" s="120"/>
      <c r="F604" s="120"/>
      <c r="G604" s="120"/>
      <c r="H604" s="120"/>
      <c r="I604" s="120"/>
      <c r="J604" s="120"/>
    </row>
    <row r="605" spans="2:10" s="19" customFormat="1" x14ac:dyDescent="0.2">
      <c r="B605" s="120"/>
      <c r="C605" s="120"/>
      <c r="D605" s="120"/>
      <c r="E605" s="120"/>
      <c r="F605" s="120"/>
      <c r="G605" s="120"/>
      <c r="H605" s="120"/>
      <c r="I605" s="120"/>
      <c r="J605" s="120"/>
    </row>
    <row r="606" spans="2:10" s="19" customFormat="1" x14ac:dyDescent="0.2">
      <c r="B606" s="120"/>
      <c r="C606" s="120"/>
      <c r="D606" s="120"/>
      <c r="E606" s="120"/>
      <c r="F606" s="120"/>
      <c r="G606" s="120"/>
      <c r="H606" s="120"/>
      <c r="I606" s="120"/>
      <c r="J606" s="120"/>
    </row>
    <row r="607" spans="2:10" s="19" customFormat="1" x14ac:dyDescent="0.2">
      <c r="B607" s="120"/>
      <c r="C607" s="120"/>
      <c r="D607" s="120"/>
      <c r="E607" s="120"/>
      <c r="F607" s="120"/>
      <c r="G607" s="120"/>
      <c r="H607" s="120"/>
      <c r="I607" s="120"/>
      <c r="J607" s="120"/>
    </row>
    <row r="608" spans="2:10" s="19" customFormat="1" x14ac:dyDescent="0.2">
      <c r="B608" s="120"/>
      <c r="C608" s="120"/>
      <c r="D608" s="120"/>
      <c r="E608" s="120"/>
      <c r="F608" s="120"/>
      <c r="G608" s="120"/>
      <c r="H608" s="120"/>
      <c r="I608" s="120"/>
      <c r="J608" s="120"/>
    </row>
    <row r="609" spans="2:10" s="19" customFormat="1" x14ac:dyDescent="0.2">
      <c r="B609" s="120"/>
      <c r="C609" s="120"/>
      <c r="D609" s="120"/>
      <c r="E609" s="120"/>
      <c r="F609" s="120"/>
      <c r="G609" s="120"/>
      <c r="H609" s="120"/>
      <c r="I609" s="120"/>
      <c r="J609" s="120"/>
    </row>
    <row r="610" spans="2:10" s="19" customFormat="1" x14ac:dyDescent="0.2">
      <c r="B610" s="120"/>
      <c r="C610" s="120"/>
      <c r="D610" s="120"/>
      <c r="E610" s="120"/>
      <c r="F610" s="120"/>
      <c r="G610" s="120"/>
      <c r="H610" s="120"/>
      <c r="I610" s="120"/>
      <c r="J610" s="120"/>
    </row>
    <row r="611" spans="2:10" s="19" customFormat="1" x14ac:dyDescent="0.2">
      <c r="B611" s="120"/>
      <c r="C611" s="120"/>
      <c r="D611" s="120"/>
      <c r="E611" s="120"/>
      <c r="F611" s="120"/>
      <c r="G611" s="120"/>
      <c r="H611" s="120"/>
      <c r="I611" s="120"/>
      <c r="J611" s="120"/>
    </row>
    <row r="612" spans="2:10" s="19" customFormat="1" x14ac:dyDescent="0.2">
      <c r="B612" s="120"/>
      <c r="C612" s="120"/>
      <c r="D612" s="120"/>
      <c r="E612" s="120"/>
      <c r="F612" s="120"/>
      <c r="G612" s="120"/>
      <c r="H612" s="120"/>
      <c r="I612" s="120"/>
      <c r="J612" s="120"/>
    </row>
    <row r="613" spans="2:10" s="19" customFormat="1" x14ac:dyDescent="0.2">
      <c r="B613" s="120"/>
      <c r="C613" s="120"/>
      <c r="D613" s="120"/>
      <c r="E613" s="120"/>
      <c r="F613" s="120"/>
      <c r="G613" s="120"/>
      <c r="H613" s="120"/>
      <c r="I613" s="120"/>
      <c r="J613" s="120"/>
    </row>
    <row r="614" spans="2:10" s="19" customFormat="1" x14ac:dyDescent="0.2">
      <c r="B614" s="120"/>
      <c r="C614" s="120"/>
      <c r="D614" s="120"/>
      <c r="E614" s="120"/>
      <c r="F614" s="120"/>
      <c r="G614" s="120"/>
      <c r="H614" s="120"/>
      <c r="I614" s="120"/>
      <c r="J614" s="120"/>
    </row>
    <row r="615" spans="2:10" s="19" customFormat="1" x14ac:dyDescent="0.2">
      <c r="B615" s="120"/>
      <c r="C615" s="120"/>
      <c r="D615" s="120"/>
      <c r="E615" s="120"/>
      <c r="F615" s="120"/>
      <c r="G615" s="120"/>
      <c r="H615" s="120"/>
      <c r="I615" s="120"/>
      <c r="J615" s="120"/>
    </row>
    <row r="616" spans="2:10" s="19" customFormat="1" x14ac:dyDescent="0.2">
      <c r="B616" s="120"/>
      <c r="C616" s="120"/>
      <c r="D616" s="120"/>
      <c r="E616" s="120"/>
      <c r="F616" s="120"/>
      <c r="G616" s="120"/>
      <c r="H616" s="120"/>
      <c r="I616" s="120"/>
      <c r="J616" s="120"/>
    </row>
    <row r="617" spans="2:10" s="19" customFormat="1" x14ac:dyDescent="0.2">
      <c r="B617" s="120"/>
      <c r="C617" s="120"/>
      <c r="D617" s="120"/>
      <c r="E617" s="120"/>
      <c r="F617" s="120"/>
      <c r="G617" s="120"/>
      <c r="H617" s="120"/>
      <c r="I617" s="120"/>
      <c r="J617" s="120"/>
    </row>
    <row r="618" spans="2:10" s="19" customFormat="1" x14ac:dyDescent="0.2">
      <c r="B618" s="120"/>
      <c r="C618" s="120"/>
      <c r="D618" s="120"/>
      <c r="E618" s="120"/>
      <c r="F618" s="120"/>
      <c r="G618" s="120"/>
      <c r="H618" s="120"/>
      <c r="I618" s="120"/>
      <c r="J618" s="120"/>
    </row>
    <row r="619" spans="2:10" s="19" customFormat="1" x14ac:dyDescent="0.2">
      <c r="B619" s="120"/>
      <c r="C619" s="120"/>
      <c r="D619" s="120"/>
      <c r="E619" s="120"/>
      <c r="F619" s="120"/>
      <c r="G619" s="120"/>
      <c r="H619" s="120"/>
      <c r="I619" s="120"/>
      <c r="J619" s="120"/>
    </row>
    <row r="620" spans="2:10" s="19" customFormat="1" x14ac:dyDescent="0.2">
      <c r="B620" s="120"/>
      <c r="C620" s="120"/>
      <c r="D620" s="120"/>
      <c r="E620" s="120"/>
      <c r="F620" s="120"/>
      <c r="G620" s="120"/>
      <c r="H620" s="120"/>
      <c r="I620" s="120"/>
      <c r="J620" s="120"/>
    </row>
    <row r="621" spans="2:10" s="19" customFormat="1" x14ac:dyDescent="0.2">
      <c r="B621" s="120"/>
      <c r="C621" s="120"/>
      <c r="D621" s="120"/>
      <c r="E621" s="120"/>
      <c r="F621" s="120"/>
      <c r="G621" s="120"/>
      <c r="H621" s="120"/>
      <c r="I621" s="120"/>
      <c r="J621" s="120"/>
    </row>
    <row r="622" spans="2:10" s="19" customFormat="1" x14ac:dyDescent="0.2">
      <c r="B622" s="120"/>
      <c r="C622" s="120"/>
      <c r="D622" s="120"/>
      <c r="E622" s="120"/>
      <c r="F622" s="120"/>
      <c r="G622" s="120"/>
      <c r="H622" s="120"/>
      <c r="I622" s="120"/>
      <c r="J622" s="120"/>
    </row>
    <row r="623" spans="2:10" s="19" customFormat="1" x14ac:dyDescent="0.2">
      <c r="B623" s="120"/>
      <c r="C623" s="120"/>
      <c r="D623" s="120"/>
      <c r="E623" s="120"/>
      <c r="F623" s="120"/>
      <c r="G623" s="120"/>
      <c r="H623" s="120"/>
      <c r="I623" s="120"/>
      <c r="J623" s="120"/>
    </row>
    <row r="624" spans="2:10" s="19" customFormat="1" x14ac:dyDescent="0.2">
      <c r="B624" s="120"/>
      <c r="C624" s="120"/>
      <c r="D624" s="120"/>
      <c r="E624" s="120"/>
      <c r="F624" s="120"/>
      <c r="G624" s="120"/>
      <c r="H624" s="120"/>
      <c r="I624" s="120"/>
      <c r="J624" s="120"/>
    </row>
    <row r="625" spans="2:10" s="19" customFormat="1" x14ac:dyDescent="0.2">
      <c r="B625" s="120"/>
      <c r="C625" s="120"/>
      <c r="D625" s="120"/>
      <c r="E625" s="120"/>
      <c r="F625" s="120"/>
      <c r="G625" s="120"/>
      <c r="H625" s="120"/>
      <c r="I625" s="120"/>
      <c r="J625" s="120"/>
    </row>
    <row r="626" spans="2:10" s="19" customFormat="1" x14ac:dyDescent="0.2">
      <c r="B626" s="120"/>
      <c r="C626" s="120"/>
      <c r="D626" s="120"/>
      <c r="E626" s="120"/>
      <c r="F626" s="120"/>
      <c r="G626" s="120"/>
      <c r="H626" s="120"/>
      <c r="I626" s="120"/>
      <c r="J626" s="120"/>
    </row>
    <row r="627" spans="2:10" s="19" customFormat="1" x14ac:dyDescent="0.2">
      <c r="B627" s="120"/>
      <c r="C627" s="120"/>
      <c r="D627" s="120"/>
      <c r="E627" s="120"/>
      <c r="F627" s="120"/>
      <c r="G627" s="120"/>
      <c r="H627" s="120"/>
      <c r="I627" s="120"/>
      <c r="J627" s="120"/>
    </row>
    <row r="628" spans="2:10" s="19" customFormat="1" x14ac:dyDescent="0.2">
      <c r="B628" s="120"/>
      <c r="C628" s="120"/>
      <c r="D628" s="120"/>
      <c r="E628" s="120"/>
      <c r="F628" s="120"/>
      <c r="G628" s="120"/>
      <c r="H628" s="120"/>
      <c r="I628" s="120"/>
      <c r="J628" s="120"/>
    </row>
    <row r="629" spans="2:10" s="19" customFormat="1" x14ac:dyDescent="0.2">
      <c r="B629" s="120"/>
      <c r="C629" s="120"/>
      <c r="D629" s="120"/>
      <c r="E629" s="120"/>
      <c r="F629" s="120"/>
      <c r="G629" s="120"/>
      <c r="H629" s="120"/>
      <c r="I629" s="120"/>
      <c r="J629" s="120"/>
    </row>
    <row r="630" spans="2:10" s="19" customFormat="1" x14ac:dyDescent="0.2">
      <c r="B630" s="120"/>
      <c r="C630" s="120"/>
      <c r="D630" s="120"/>
      <c r="E630" s="120"/>
      <c r="F630" s="120"/>
      <c r="G630" s="120"/>
      <c r="H630" s="120"/>
      <c r="I630" s="120"/>
      <c r="J630" s="120"/>
    </row>
    <row r="631" spans="2:10" s="19" customFormat="1" x14ac:dyDescent="0.2">
      <c r="B631" s="120"/>
      <c r="C631" s="120"/>
      <c r="D631" s="120"/>
      <c r="E631" s="120"/>
      <c r="F631" s="120"/>
      <c r="G631" s="120"/>
      <c r="H631" s="120"/>
      <c r="I631" s="120"/>
      <c r="J631" s="120"/>
    </row>
    <row r="632" spans="2:10" s="19" customFormat="1" x14ac:dyDescent="0.2">
      <c r="B632" s="120"/>
      <c r="C632" s="120"/>
      <c r="D632" s="120"/>
      <c r="E632" s="120"/>
      <c r="F632" s="120"/>
      <c r="G632" s="120"/>
      <c r="H632" s="120"/>
      <c r="I632" s="120"/>
      <c r="J632" s="120"/>
    </row>
    <row r="633" spans="2:10" s="19" customFormat="1" x14ac:dyDescent="0.2">
      <c r="B633" s="120"/>
      <c r="C633" s="120"/>
      <c r="D633" s="120"/>
      <c r="E633" s="120"/>
      <c r="F633" s="120"/>
      <c r="G633" s="120"/>
      <c r="H633" s="120"/>
      <c r="I633" s="120"/>
      <c r="J633" s="120"/>
    </row>
    <row r="634" spans="2:10" s="19" customFormat="1" x14ac:dyDescent="0.2">
      <c r="B634" s="120"/>
      <c r="C634" s="120"/>
      <c r="D634" s="120"/>
      <c r="E634" s="120"/>
      <c r="F634" s="120"/>
      <c r="G634" s="120"/>
      <c r="H634" s="120"/>
      <c r="I634" s="120"/>
      <c r="J634" s="120"/>
    </row>
    <row r="635" spans="2:10" s="19" customFormat="1" x14ac:dyDescent="0.2">
      <c r="B635" s="120"/>
      <c r="C635" s="120"/>
      <c r="D635" s="120"/>
      <c r="E635" s="120"/>
      <c r="F635" s="120"/>
      <c r="G635" s="120"/>
      <c r="H635" s="120"/>
      <c r="I635" s="120"/>
      <c r="J635" s="120"/>
    </row>
    <row r="636" spans="2:10" s="19" customFormat="1" x14ac:dyDescent="0.2">
      <c r="B636" s="120"/>
      <c r="C636" s="120"/>
      <c r="D636" s="120"/>
      <c r="E636" s="120"/>
      <c r="F636" s="120"/>
      <c r="G636" s="120"/>
      <c r="H636" s="120"/>
      <c r="I636" s="120"/>
      <c r="J636" s="120"/>
    </row>
    <row r="637" spans="2:10" s="19" customFormat="1" x14ac:dyDescent="0.2">
      <c r="B637" s="120"/>
      <c r="C637" s="120"/>
      <c r="D637" s="120"/>
      <c r="E637" s="120"/>
      <c r="F637" s="120"/>
      <c r="G637" s="120"/>
      <c r="H637" s="120"/>
      <c r="I637" s="120"/>
      <c r="J637" s="120"/>
    </row>
    <row r="638" spans="2:10" s="19" customFormat="1" x14ac:dyDescent="0.2">
      <c r="B638" s="120"/>
      <c r="C638" s="120"/>
      <c r="D638" s="120"/>
      <c r="E638" s="120"/>
      <c r="F638" s="120"/>
      <c r="G638" s="120"/>
      <c r="H638" s="120"/>
      <c r="I638" s="120"/>
      <c r="J638" s="120"/>
    </row>
    <row r="639" spans="2:10" s="19" customFormat="1" x14ac:dyDescent="0.2">
      <c r="B639" s="120"/>
      <c r="C639" s="120"/>
      <c r="D639" s="120"/>
      <c r="E639" s="120"/>
      <c r="F639" s="120"/>
      <c r="G639" s="120"/>
      <c r="H639" s="120"/>
      <c r="I639" s="120"/>
      <c r="J639" s="120"/>
    </row>
    <row r="640" spans="2:10" s="19" customFormat="1" x14ac:dyDescent="0.2">
      <c r="B640" s="120"/>
      <c r="C640" s="120"/>
      <c r="D640" s="120"/>
      <c r="E640" s="120"/>
      <c r="F640" s="120"/>
      <c r="G640" s="120"/>
      <c r="H640" s="120"/>
      <c r="I640" s="120"/>
      <c r="J640" s="120"/>
    </row>
    <row r="641" spans="2:10" s="19" customFormat="1" x14ac:dyDescent="0.2">
      <c r="B641" s="120"/>
      <c r="C641" s="120"/>
      <c r="D641" s="120"/>
      <c r="E641" s="120"/>
      <c r="F641" s="120"/>
      <c r="G641" s="120"/>
      <c r="H641" s="120"/>
      <c r="I641" s="120"/>
      <c r="J641" s="120"/>
    </row>
    <row r="642" spans="2:10" s="19" customFormat="1" x14ac:dyDescent="0.2">
      <c r="B642" s="120"/>
      <c r="C642" s="120"/>
      <c r="D642" s="120"/>
      <c r="E642" s="120"/>
      <c r="F642" s="120"/>
      <c r="G642" s="120"/>
      <c r="H642" s="120"/>
      <c r="I642" s="120"/>
      <c r="J642" s="120"/>
    </row>
    <row r="643" spans="2:10" s="19" customFormat="1" x14ac:dyDescent="0.2">
      <c r="B643" s="120"/>
      <c r="C643" s="120"/>
      <c r="D643" s="120"/>
      <c r="E643" s="120"/>
      <c r="F643" s="120"/>
      <c r="G643" s="120"/>
      <c r="H643" s="120"/>
      <c r="I643" s="120"/>
      <c r="J643" s="120"/>
    </row>
    <row r="644" spans="2:10" s="19" customFormat="1" x14ac:dyDescent="0.2">
      <c r="B644" s="120"/>
      <c r="C644" s="120"/>
      <c r="D644" s="120"/>
      <c r="E644" s="120"/>
      <c r="F644" s="120"/>
      <c r="G644" s="120"/>
      <c r="H644" s="120"/>
      <c r="I644" s="120"/>
      <c r="J644" s="120"/>
    </row>
    <row r="645" spans="2:10" s="19" customFormat="1" x14ac:dyDescent="0.2">
      <c r="B645" s="120"/>
      <c r="C645" s="120"/>
      <c r="D645" s="120"/>
      <c r="E645" s="120"/>
      <c r="F645" s="120"/>
      <c r="G645" s="120"/>
      <c r="H645" s="120"/>
      <c r="I645" s="120"/>
      <c r="J645" s="120"/>
    </row>
    <row r="646" spans="2:10" s="19" customFormat="1" x14ac:dyDescent="0.2">
      <c r="B646" s="120"/>
      <c r="C646" s="120"/>
      <c r="D646" s="120"/>
      <c r="E646" s="120"/>
      <c r="F646" s="120"/>
      <c r="G646" s="120"/>
      <c r="H646" s="120"/>
      <c r="I646" s="120"/>
      <c r="J646" s="120"/>
    </row>
    <row r="647" spans="2:10" s="19" customFormat="1" x14ac:dyDescent="0.2">
      <c r="B647" s="120"/>
      <c r="C647" s="120"/>
      <c r="D647" s="120"/>
      <c r="E647" s="120"/>
      <c r="F647" s="120"/>
      <c r="G647" s="120"/>
      <c r="H647" s="120"/>
      <c r="I647" s="120"/>
      <c r="J647" s="120"/>
    </row>
    <row r="648" spans="2:10" s="19" customFormat="1" x14ac:dyDescent="0.2">
      <c r="B648" s="120"/>
      <c r="C648" s="120"/>
      <c r="D648" s="120"/>
      <c r="E648" s="120"/>
      <c r="F648" s="120"/>
      <c r="G648" s="120"/>
      <c r="H648" s="120"/>
      <c r="I648" s="120"/>
      <c r="J648" s="120"/>
    </row>
    <row r="649" spans="2:10" s="19" customFormat="1" x14ac:dyDescent="0.2">
      <c r="B649" s="120"/>
      <c r="C649" s="120"/>
      <c r="D649" s="120"/>
      <c r="E649" s="120"/>
      <c r="F649" s="120"/>
      <c r="G649" s="120"/>
      <c r="H649" s="120"/>
      <c r="I649" s="120"/>
      <c r="J649" s="120"/>
    </row>
    <row r="650" spans="2:10" s="19" customFormat="1" x14ac:dyDescent="0.2">
      <c r="B650" s="120"/>
      <c r="C650" s="120"/>
      <c r="D650" s="120"/>
      <c r="E650" s="120"/>
      <c r="F650" s="120"/>
      <c r="G650" s="120"/>
      <c r="H650" s="120"/>
      <c r="I650" s="120"/>
      <c r="J650" s="120"/>
    </row>
    <row r="651" spans="2:10" s="19" customFormat="1" x14ac:dyDescent="0.2">
      <c r="B651" s="120"/>
      <c r="C651" s="120"/>
      <c r="D651" s="120"/>
      <c r="E651" s="120"/>
      <c r="F651" s="120"/>
      <c r="G651" s="120"/>
      <c r="H651" s="120"/>
      <c r="I651" s="120"/>
      <c r="J651" s="120"/>
    </row>
    <row r="652" spans="2:10" s="19" customFormat="1" x14ac:dyDescent="0.2">
      <c r="B652" s="120"/>
      <c r="C652" s="120"/>
      <c r="D652" s="120"/>
      <c r="E652" s="120"/>
      <c r="F652" s="120"/>
      <c r="G652" s="120"/>
      <c r="H652" s="120"/>
      <c r="I652" s="120"/>
      <c r="J652" s="120"/>
    </row>
    <row r="653" spans="2:10" s="19" customFormat="1" x14ac:dyDescent="0.2">
      <c r="B653" s="120"/>
      <c r="C653" s="120"/>
      <c r="D653" s="120"/>
      <c r="E653" s="120"/>
      <c r="F653" s="120"/>
      <c r="G653" s="120"/>
      <c r="H653" s="120"/>
      <c r="I653" s="120"/>
      <c r="J653" s="120"/>
    </row>
    <row r="654" spans="2:10" s="19" customFormat="1" x14ac:dyDescent="0.2">
      <c r="B654" s="120"/>
      <c r="C654" s="120"/>
      <c r="D654" s="120"/>
      <c r="E654" s="120"/>
      <c r="F654" s="120"/>
      <c r="G654" s="120"/>
      <c r="H654" s="120"/>
      <c r="I654" s="120"/>
      <c r="J654" s="120"/>
    </row>
    <row r="655" spans="2:10" s="19" customFormat="1" x14ac:dyDescent="0.2">
      <c r="B655" s="120"/>
      <c r="C655" s="120"/>
      <c r="D655" s="120"/>
      <c r="E655" s="120"/>
      <c r="F655" s="120"/>
      <c r="G655" s="120"/>
      <c r="H655" s="120"/>
      <c r="I655" s="120"/>
      <c r="J655" s="120"/>
    </row>
    <row r="656" spans="2:10" s="19" customFormat="1" x14ac:dyDescent="0.2">
      <c r="B656" s="120"/>
      <c r="C656" s="120"/>
      <c r="D656" s="120"/>
      <c r="E656" s="120"/>
      <c r="F656" s="120"/>
      <c r="G656" s="120"/>
      <c r="H656" s="120"/>
      <c r="I656" s="120"/>
      <c r="J656" s="120"/>
    </row>
    <row r="657" spans="2:10" s="19" customFormat="1" x14ac:dyDescent="0.2">
      <c r="B657" s="120"/>
      <c r="C657" s="120"/>
      <c r="D657" s="120"/>
      <c r="E657" s="120"/>
      <c r="F657" s="120"/>
      <c r="G657" s="120"/>
      <c r="H657" s="120"/>
      <c r="I657" s="120"/>
      <c r="J657" s="120"/>
    </row>
    <row r="658" spans="2:10" s="19" customFormat="1" x14ac:dyDescent="0.2">
      <c r="B658" s="120"/>
      <c r="C658" s="120"/>
      <c r="D658" s="120"/>
      <c r="E658" s="120"/>
      <c r="F658" s="120"/>
      <c r="G658" s="120"/>
      <c r="H658" s="120"/>
      <c r="I658" s="120"/>
      <c r="J658" s="120"/>
    </row>
    <row r="659" spans="2:10" s="19" customFormat="1" x14ac:dyDescent="0.2">
      <c r="B659" s="120"/>
      <c r="C659" s="120"/>
      <c r="D659" s="120"/>
      <c r="E659" s="120"/>
      <c r="F659" s="120"/>
      <c r="G659" s="120"/>
      <c r="H659" s="120"/>
      <c r="I659" s="120"/>
      <c r="J659" s="120"/>
    </row>
    <row r="660" spans="2:10" s="19" customFormat="1" x14ac:dyDescent="0.2">
      <c r="B660" s="120"/>
      <c r="C660" s="120"/>
      <c r="D660" s="120"/>
      <c r="E660" s="120"/>
      <c r="F660" s="120"/>
      <c r="G660" s="120"/>
      <c r="H660" s="120"/>
      <c r="I660" s="120"/>
      <c r="J660" s="120"/>
    </row>
    <row r="661" spans="2:10" s="19" customFormat="1" x14ac:dyDescent="0.2">
      <c r="B661" s="120"/>
      <c r="C661" s="120"/>
      <c r="D661" s="120"/>
      <c r="E661" s="120"/>
      <c r="F661" s="120"/>
      <c r="G661" s="120"/>
      <c r="H661" s="120"/>
      <c r="I661" s="120"/>
      <c r="J661" s="120"/>
    </row>
    <row r="662" spans="2:10" s="19" customFormat="1" x14ac:dyDescent="0.2">
      <c r="B662" s="120"/>
      <c r="C662" s="120"/>
      <c r="D662" s="120"/>
      <c r="E662" s="120"/>
      <c r="F662" s="120"/>
      <c r="G662" s="120"/>
      <c r="H662" s="120"/>
      <c r="I662" s="120"/>
      <c r="J662" s="120"/>
    </row>
    <row r="663" spans="2:10" s="19" customFormat="1" x14ac:dyDescent="0.2">
      <c r="B663" s="120"/>
      <c r="C663" s="120"/>
      <c r="D663" s="120"/>
      <c r="E663" s="120"/>
      <c r="F663" s="120"/>
      <c r="G663" s="120"/>
      <c r="H663" s="120"/>
      <c r="I663" s="120"/>
      <c r="J663" s="120"/>
    </row>
    <row r="664" spans="2:10" s="19" customFormat="1" x14ac:dyDescent="0.2">
      <c r="B664" s="120"/>
      <c r="C664" s="120"/>
      <c r="D664" s="120"/>
      <c r="E664" s="120"/>
      <c r="F664" s="120"/>
      <c r="G664" s="120"/>
      <c r="H664" s="120"/>
      <c r="I664" s="120"/>
      <c r="J664" s="120"/>
    </row>
    <row r="665" spans="2:10" s="19" customFormat="1" x14ac:dyDescent="0.2">
      <c r="B665" s="120"/>
      <c r="C665" s="120"/>
      <c r="D665" s="120"/>
      <c r="E665" s="120"/>
      <c r="F665" s="120"/>
      <c r="G665" s="120"/>
      <c r="H665" s="120"/>
      <c r="I665" s="120"/>
      <c r="J665" s="120"/>
    </row>
    <row r="666" spans="2:10" s="19" customFormat="1" x14ac:dyDescent="0.2">
      <c r="B666" s="120"/>
      <c r="C666" s="120"/>
      <c r="D666" s="120"/>
      <c r="E666" s="120"/>
      <c r="F666" s="120"/>
      <c r="G666" s="120"/>
      <c r="H666" s="120"/>
      <c r="I666" s="120"/>
      <c r="J666" s="120"/>
    </row>
    <row r="667" spans="2:10" s="19" customFormat="1" x14ac:dyDescent="0.2">
      <c r="B667" s="120"/>
      <c r="C667" s="120"/>
      <c r="D667" s="120"/>
      <c r="E667" s="120"/>
      <c r="F667" s="120"/>
      <c r="G667" s="120"/>
      <c r="H667" s="120"/>
      <c r="I667" s="120"/>
      <c r="J667" s="120"/>
    </row>
    <row r="668" spans="2:10" s="19" customFormat="1" x14ac:dyDescent="0.2">
      <c r="B668" s="120"/>
      <c r="C668" s="120"/>
      <c r="D668" s="120"/>
      <c r="E668" s="120"/>
      <c r="F668" s="120"/>
      <c r="G668" s="120"/>
      <c r="H668" s="120"/>
      <c r="I668" s="120"/>
      <c r="J668" s="120"/>
    </row>
    <row r="669" spans="2:10" s="19" customFormat="1" x14ac:dyDescent="0.2">
      <c r="B669" s="120"/>
      <c r="C669" s="120"/>
      <c r="D669" s="120"/>
      <c r="E669" s="120"/>
      <c r="F669" s="120"/>
      <c r="G669" s="120"/>
      <c r="H669" s="120"/>
      <c r="I669" s="120"/>
      <c r="J669" s="120"/>
    </row>
    <row r="670" spans="2:10" s="19" customFormat="1" x14ac:dyDescent="0.2">
      <c r="B670" s="120"/>
      <c r="C670" s="120"/>
      <c r="D670" s="120"/>
      <c r="E670" s="120"/>
      <c r="F670" s="120"/>
      <c r="G670" s="120"/>
      <c r="H670" s="120"/>
      <c r="I670" s="120"/>
      <c r="J670" s="120"/>
    </row>
    <row r="671" spans="2:10" s="19" customFormat="1" x14ac:dyDescent="0.2">
      <c r="B671" s="120"/>
      <c r="C671" s="120"/>
      <c r="D671" s="120"/>
      <c r="E671" s="120"/>
      <c r="F671" s="120"/>
      <c r="G671" s="120"/>
      <c r="H671" s="120"/>
      <c r="I671" s="120"/>
      <c r="J671" s="120"/>
    </row>
    <row r="672" spans="2:10" s="19" customFormat="1" x14ac:dyDescent="0.2">
      <c r="B672" s="120"/>
      <c r="C672" s="120"/>
      <c r="D672" s="120"/>
      <c r="E672" s="120"/>
      <c r="F672" s="120"/>
      <c r="G672" s="120"/>
      <c r="H672" s="120"/>
      <c r="I672" s="120"/>
      <c r="J672" s="120"/>
    </row>
    <row r="673" spans="2:10" s="19" customFormat="1" x14ac:dyDescent="0.2">
      <c r="B673" s="120"/>
      <c r="C673" s="120"/>
      <c r="D673" s="120"/>
      <c r="E673" s="120"/>
      <c r="F673" s="120"/>
      <c r="G673" s="120"/>
      <c r="H673" s="120"/>
      <c r="I673" s="120"/>
      <c r="J673" s="120"/>
    </row>
    <row r="674" spans="2:10" s="19" customFormat="1" x14ac:dyDescent="0.2">
      <c r="B674" s="120"/>
      <c r="C674" s="120"/>
      <c r="D674" s="120"/>
      <c r="E674" s="120"/>
      <c r="F674" s="120"/>
      <c r="G674" s="120"/>
      <c r="H674" s="120"/>
      <c r="I674" s="120"/>
      <c r="J674" s="120"/>
    </row>
    <row r="675" spans="2:10" s="19" customFormat="1" x14ac:dyDescent="0.2">
      <c r="B675" s="120"/>
      <c r="C675" s="120"/>
      <c r="D675" s="120"/>
      <c r="E675" s="120"/>
      <c r="F675" s="120"/>
      <c r="G675" s="120"/>
      <c r="H675" s="120"/>
      <c r="I675" s="120"/>
      <c r="J675" s="120"/>
    </row>
    <row r="676" spans="2:10" s="19" customFormat="1" x14ac:dyDescent="0.2">
      <c r="B676" s="120"/>
      <c r="C676" s="120"/>
      <c r="D676" s="120"/>
      <c r="E676" s="120"/>
      <c r="F676" s="120"/>
      <c r="G676" s="120"/>
      <c r="H676" s="120"/>
      <c r="I676" s="120"/>
      <c r="J676" s="120"/>
    </row>
    <row r="677" spans="2:10" s="19" customFormat="1" x14ac:dyDescent="0.2">
      <c r="B677" s="120"/>
      <c r="C677" s="120"/>
      <c r="D677" s="120"/>
      <c r="E677" s="120"/>
      <c r="F677" s="120"/>
      <c r="G677" s="120"/>
      <c r="H677" s="120"/>
      <c r="I677" s="120"/>
      <c r="J677" s="120"/>
    </row>
    <row r="678" spans="2:10" s="19" customFormat="1" x14ac:dyDescent="0.2">
      <c r="B678" s="120"/>
      <c r="C678" s="120"/>
      <c r="D678" s="120"/>
      <c r="E678" s="120"/>
      <c r="F678" s="120"/>
      <c r="G678" s="120"/>
      <c r="H678" s="120"/>
      <c r="I678" s="120"/>
      <c r="J678" s="120"/>
    </row>
    <row r="679" spans="2:10" s="19" customFormat="1" x14ac:dyDescent="0.2">
      <c r="B679" s="120"/>
      <c r="C679" s="120"/>
      <c r="D679" s="120"/>
      <c r="E679" s="120"/>
      <c r="F679" s="120"/>
      <c r="G679" s="120"/>
      <c r="H679" s="120"/>
      <c r="I679" s="120"/>
      <c r="J679" s="120"/>
    </row>
    <row r="680" spans="2:10" s="19" customFormat="1" x14ac:dyDescent="0.2">
      <c r="B680" s="120"/>
      <c r="C680" s="120"/>
      <c r="D680" s="120"/>
      <c r="E680" s="120"/>
      <c r="F680" s="120"/>
      <c r="G680" s="120"/>
      <c r="H680" s="120"/>
      <c r="I680" s="120"/>
      <c r="J680" s="120"/>
    </row>
    <row r="681" spans="2:10" s="19" customFormat="1" x14ac:dyDescent="0.2">
      <c r="B681" s="120"/>
      <c r="C681" s="120"/>
      <c r="D681" s="120"/>
      <c r="E681" s="120"/>
      <c r="F681" s="120"/>
      <c r="G681" s="120"/>
      <c r="H681" s="120"/>
      <c r="I681" s="120"/>
      <c r="J681" s="120"/>
    </row>
    <row r="682" spans="2:10" s="19" customFormat="1" x14ac:dyDescent="0.2">
      <c r="B682" s="120"/>
      <c r="C682" s="120"/>
      <c r="D682" s="120"/>
      <c r="E682" s="120"/>
      <c r="F682" s="120"/>
      <c r="G682" s="120"/>
      <c r="H682" s="120"/>
      <c r="I682" s="120"/>
      <c r="J682" s="120"/>
    </row>
    <row r="683" spans="2:10" s="19" customFormat="1" x14ac:dyDescent="0.2">
      <c r="B683" s="120"/>
      <c r="C683" s="120"/>
      <c r="D683" s="120"/>
      <c r="E683" s="120"/>
      <c r="F683" s="120"/>
      <c r="G683" s="120"/>
      <c r="H683" s="120"/>
      <c r="I683" s="120"/>
      <c r="J683" s="120"/>
    </row>
    <row r="684" spans="2:10" s="19" customFormat="1" x14ac:dyDescent="0.2">
      <c r="B684" s="120"/>
      <c r="C684" s="120"/>
      <c r="D684" s="120"/>
      <c r="E684" s="120"/>
      <c r="F684" s="120"/>
      <c r="G684" s="120"/>
      <c r="H684" s="120"/>
      <c r="I684" s="120"/>
      <c r="J684" s="120"/>
    </row>
    <row r="685" spans="2:10" s="19" customFormat="1" x14ac:dyDescent="0.2">
      <c r="B685" s="120"/>
      <c r="C685" s="120"/>
      <c r="D685" s="120"/>
      <c r="E685" s="120"/>
      <c r="F685" s="120"/>
      <c r="G685" s="120"/>
      <c r="H685" s="120"/>
      <c r="I685" s="120"/>
      <c r="J685" s="120"/>
    </row>
    <row r="686" spans="2:10" s="19" customFormat="1" x14ac:dyDescent="0.2">
      <c r="B686" s="120"/>
      <c r="C686" s="120"/>
      <c r="D686" s="120"/>
      <c r="E686" s="120"/>
      <c r="F686" s="120"/>
      <c r="G686" s="120"/>
      <c r="H686" s="120"/>
      <c r="I686" s="120"/>
      <c r="J686" s="120"/>
    </row>
    <row r="687" spans="2:10" s="19" customFormat="1" x14ac:dyDescent="0.2">
      <c r="B687" s="120"/>
      <c r="C687" s="120"/>
      <c r="D687" s="120"/>
      <c r="E687" s="120"/>
      <c r="F687" s="120"/>
      <c r="G687" s="120"/>
      <c r="H687" s="120"/>
      <c r="I687" s="120"/>
      <c r="J687" s="120"/>
    </row>
    <row r="688" spans="2:10" s="19" customFormat="1" x14ac:dyDescent="0.2">
      <c r="B688" s="120"/>
      <c r="C688" s="120"/>
      <c r="D688" s="120"/>
      <c r="E688" s="120"/>
      <c r="F688" s="120"/>
      <c r="G688" s="120"/>
      <c r="H688" s="120"/>
      <c r="I688" s="120"/>
      <c r="J688" s="120"/>
    </row>
    <row r="689" spans="2:10" s="19" customFormat="1" x14ac:dyDescent="0.2">
      <c r="B689" s="120"/>
      <c r="C689" s="120"/>
      <c r="D689" s="120"/>
      <c r="E689" s="120"/>
      <c r="F689" s="120"/>
      <c r="G689" s="120"/>
      <c r="H689" s="120"/>
      <c r="I689" s="120"/>
      <c r="J689" s="120"/>
    </row>
    <row r="690" spans="2:10" s="19" customFormat="1" x14ac:dyDescent="0.2">
      <c r="B690" s="120"/>
      <c r="C690" s="120"/>
      <c r="D690" s="120"/>
      <c r="E690" s="120"/>
      <c r="F690" s="120"/>
      <c r="G690" s="120"/>
      <c r="H690" s="120"/>
      <c r="I690" s="120"/>
      <c r="J690" s="120"/>
    </row>
    <row r="691" spans="2:10" s="19" customFormat="1" x14ac:dyDescent="0.2">
      <c r="B691" s="120"/>
      <c r="C691" s="120"/>
      <c r="D691" s="120"/>
      <c r="E691" s="120"/>
      <c r="F691" s="120"/>
      <c r="G691" s="120"/>
      <c r="H691" s="120"/>
      <c r="I691" s="120"/>
      <c r="J691" s="120"/>
    </row>
    <row r="692" spans="2:10" s="19" customFormat="1" x14ac:dyDescent="0.2">
      <c r="B692" s="120"/>
      <c r="C692" s="120"/>
      <c r="D692" s="120"/>
      <c r="E692" s="120"/>
      <c r="F692" s="120"/>
      <c r="G692" s="120"/>
      <c r="H692" s="120"/>
      <c r="I692" s="120"/>
      <c r="J692" s="120"/>
    </row>
    <row r="693" spans="2:10" s="19" customFormat="1" x14ac:dyDescent="0.2">
      <c r="B693" s="120"/>
      <c r="C693" s="120"/>
      <c r="D693" s="120"/>
      <c r="E693" s="120"/>
      <c r="F693" s="120"/>
      <c r="G693" s="120"/>
      <c r="H693" s="120"/>
      <c r="I693" s="120"/>
      <c r="J693" s="120"/>
    </row>
    <row r="694" spans="2:10" s="19" customFormat="1" x14ac:dyDescent="0.2">
      <c r="B694" s="120"/>
      <c r="C694" s="120"/>
      <c r="D694" s="120"/>
      <c r="E694" s="120"/>
      <c r="F694" s="120"/>
      <c r="G694" s="120"/>
      <c r="H694" s="120"/>
      <c r="I694" s="120"/>
      <c r="J694" s="120"/>
    </row>
    <row r="695" spans="2:10" s="19" customFormat="1" x14ac:dyDescent="0.2">
      <c r="B695" s="120"/>
      <c r="C695" s="120"/>
      <c r="D695" s="120"/>
      <c r="E695" s="120"/>
      <c r="F695" s="120"/>
      <c r="G695" s="120"/>
      <c r="H695" s="120"/>
      <c r="I695" s="120"/>
      <c r="J695" s="120"/>
    </row>
    <row r="696" spans="2:10" s="19" customFormat="1" x14ac:dyDescent="0.2">
      <c r="B696" s="120"/>
      <c r="C696" s="120"/>
      <c r="D696" s="120"/>
      <c r="E696" s="120"/>
      <c r="F696" s="120"/>
      <c r="G696" s="120"/>
      <c r="H696" s="120"/>
      <c r="I696" s="120"/>
      <c r="J696" s="120"/>
    </row>
    <row r="697" spans="2:10" s="19" customFormat="1" x14ac:dyDescent="0.2">
      <c r="B697" s="120"/>
      <c r="C697" s="120"/>
      <c r="D697" s="120"/>
      <c r="E697" s="120"/>
      <c r="F697" s="120"/>
      <c r="G697" s="120"/>
      <c r="H697" s="120"/>
      <c r="I697" s="120"/>
      <c r="J697" s="120"/>
    </row>
    <row r="698" spans="2:10" s="19" customFormat="1" x14ac:dyDescent="0.2">
      <c r="B698" s="120"/>
      <c r="C698" s="120"/>
      <c r="D698" s="120"/>
      <c r="E698" s="120"/>
      <c r="F698" s="120"/>
      <c r="G698" s="120"/>
      <c r="H698" s="120"/>
      <c r="I698" s="120"/>
      <c r="J698" s="120"/>
    </row>
    <row r="699" spans="2:10" s="19" customFormat="1" x14ac:dyDescent="0.2">
      <c r="B699" s="120"/>
      <c r="C699" s="120"/>
      <c r="D699" s="120"/>
      <c r="E699" s="120"/>
      <c r="F699" s="120"/>
      <c r="G699" s="120"/>
      <c r="H699" s="120"/>
      <c r="I699" s="120"/>
      <c r="J699" s="120"/>
    </row>
    <row r="700" spans="2:10" s="19" customFormat="1" x14ac:dyDescent="0.2">
      <c r="B700" s="120"/>
      <c r="C700" s="120"/>
      <c r="D700" s="120"/>
      <c r="E700" s="120"/>
      <c r="F700" s="120"/>
      <c r="G700" s="120"/>
      <c r="H700" s="120"/>
      <c r="I700" s="120"/>
      <c r="J700" s="120"/>
    </row>
    <row r="701" spans="2:10" s="19" customFormat="1" x14ac:dyDescent="0.2">
      <c r="B701" s="120"/>
      <c r="C701" s="120"/>
      <c r="D701" s="120"/>
      <c r="E701" s="120"/>
      <c r="F701" s="120"/>
      <c r="G701" s="120"/>
      <c r="H701" s="120"/>
      <c r="I701" s="120"/>
      <c r="J701" s="120"/>
    </row>
    <row r="702" spans="2:10" s="19" customFormat="1" x14ac:dyDescent="0.2">
      <c r="B702" s="120"/>
      <c r="C702" s="120"/>
      <c r="D702" s="120"/>
      <c r="E702" s="120"/>
      <c r="F702" s="120"/>
      <c r="G702" s="120"/>
      <c r="H702" s="120"/>
      <c r="I702" s="120"/>
      <c r="J702" s="120"/>
    </row>
    <row r="703" spans="2:10" s="19" customFormat="1" x14ac:dyDescent="0.2">
      <c r="B703" s="120"/>
      <c r="C703" s="120"/>
      <c r="D703" s="120"/>
      <c r="E703" s="120"/>
      <c r="F703" s="120"/>
      <c r="G703" s="120"/>
      <c r="H703" s="120"/>
      <c r="I703" s="120"/>
      <c r="J703" s="120"/>
    </row>
    <row r="704" spans="2:10" s="19" customFormat="1" x14ac:dyDescent="0.2">
      <c r="B704" s="120"/>
      <c r="C704" s="120"/>
      <c r="D704" s="120"/>
      <c r="E704" s="120"/>
      <c r="F704" s="120"/>
      <c r="G704" s="120"/>
      <c r="H704" s="120"/>
      <c r="I704" s="120"/>
      <c r="J704" s="120"/>
    </row>
    <row r="705" spans="2:10" s="19" customFormat="1" x14ac:dyDescent="0.2">
      <c r="B705" s="120"/>
      <c r="C705" s="120"/>
      <c r="D705" s="120"/>
      <c r="E705" s="120"/>
      <c r="F705" s="120"/>
      <c r="G705" s="120"/>
      <c r="H705" s="120"/>
      <c r="I705" s="120"/>
      <c r="J705" s="120"/>
    </row>
    <row r="706" spans="2:10" s="19" customFormat="1" x14ac:dyDescent="0.2">
      <c r="B706" s="120"/>
      <c r="C706" s="120"/>
      <c r="D706" s="120"/>
      <c r="E706" s="120"/>
      <c r="F706" s="120"/>
      <c r="G706" s="120"/>
      <c r="H706" s="120"/>
      <c r="I706" s="120"/>
      <c r="J706" s="120"/>
    </row>
    <row r="707" spans="2:10" s="19" customFormat="1" x14ac:dyDescent="0.2">
      <c r="B707" s="120"/>
      <c r="C707" s="120"/>
      <c r="D707" s="120"/>
      <c r="E707" s="120"/>
      <c r="F707" s="120"/>
      <c r="G707" s="120"/>
      <c r="H707" s="120"/>
      <c r="I707" s="120"/>
      <c r="J707" s="120"/>
    </row>
    <row r="708" spans="2:10" s="19" customFormat="1" x14ac:dyDescent="0.2">
      <c r="B708" s="120"/>
      <c r="C708" s="120"/>
      <c r="D708" s="120"/>
      <c r="E708" s="120"/>
      <c r="F708" s="120"/>
      <c r="G708" s="120"/>
      <c r="H708" s="120"/>
      <c r="I708" s="120"/>
      <c r="J708" s="120"/>
    </row>
    <row r="709" spans="2:10" s="19" customFormat="1" x14ac:dyDescent="0.2">
      <c r="B709" s="120"/>
      <c r="C709" s="120"/>
      <c r="D709" s="120"/>
      <c r="E709" s="120"/>
      <c r="F709" s="120"/>
      <c r="G709" s="120"/>
      <c r="H709" s="120"/>
      <c r="I709" s="120"/>
      <c r="J709" s="120"/>
    </row>
    <row r="710" spans="2:10" s="19" customFormat="1" x14ac:dyDescent="0.2">
      <c r="B710" s="120"/>
      <c r="C710" s="120"/>
      <c r="D710" s="120"/>
      <c r="E710" s="120"/>
      <c r="F710" s="120"/>
      <c r="G710" s="120"/>
      <c r="H710" s="120"/>
      <c r="I710" s="120"/>
      <c r="J710" s="120"/>
    </row>
    <row r="711" spans="2:10" s="19" customFormat="1" x14ac:dyDescent="0.2">
      <c r="B711" s="120"/>
      <c r="C711" s="120"/>
      <c r="D711" s="120"/>
      <c r="E711" s="120"/>
      <c r="F711" s="120"/>
      <c r="G711" s="120"/>
      <c r="H711" s="120"/>
      <c r="I711" s="120"/>
      <c r="J711" s="120"/>
    </row>
    <row r="712" spans="2:10" s="19" customFormat="1" x14ac:dyDescent="0.2">
      <c r="B712" s="120"/>
      <c r="C712" s="120"/>
      <c r="D712" s="120"/>
      <c r="E712" s="120"/>
      <c r="F712" s="120"/>
      <c r="G712" s="120"/>
      <c r="H712" s="120"/>
      <c r="I712" s="120"/>
      <c r="J712" s="120"/>
    </row>
    <row r="713" spans="2:10" s="19" customFormat="1" x14ac:dyDescent="0.2">
      <c r="B713" s="120"/>
      <c r="C713" s="120"/>
      <c r="D713" s="120"/>
      <c r="E713" s="120"/>
      <c r="F713" s="120"/>
      <c r="G713" s="120"/>
      <c r="H713" s="120"/>
      <c r="I713" s="120"/>
      <c r="J713" s="120"/>
    </row>
    <row r="714" spans="2:10" s="19" customFormat="1" x14ac:dyDescent="0.2">
      <c r="B714" s="120"/>
      <c r="C714" s="120"/>
      <c r="D714" s="120"/>
      <c r="E714" s="120"/>
      <c r="F714" s="120"/>
      <c r="G714" s="120"/>
      <c r="H714" s="120"/>
      <c r="I714" s="120"/>
      <c r="J714" s="120"/>
    </row>
    <row r="715" spans="2:10" s="19" customFormat="1" x14ac:dyDescent="0.2">
      <c r="B715" s="120"/>
      <c r="C715" s="120"/>
      <c r="D715" s="120"/>
      <c r="E715" s="120"/>
      <c r="F715" s="120"/>
      <c r="G715" s="120"/>
      <c r="H715" s="120"/>
      <c r="I715" s="120"/>
      <c r="J715" s="120"/>
    </row>
    <row r="716" spans="2:10" s="19" customFormat="1" x14ac:dyDescent="0.2">
      <c r="B716" s="120"/>
      <c r="C716" s="120"/>
      <c r="D716" s="120"/>
      <c r="E716" s="120"/>
      <c r="F716" s="120"/>
      <c r="G716" s="120"/>
      <c r="H716" s="120"/>
      <c r="I716" s="120"/>
      <c r="J716" s="120"/>
    </row>
    <row r="717" spans="2:10" s="19" customFormat="1" x14ac:dyDescent="0.2">
      <c r="B717" s="120"/>
      <c r="C717" s="120"/>
      <c r="D717" s="120"/>
      <c r="E717" s="120"/>
      <c r="F717" s="120"/>
      <c r="G717" s="120"/>
      <c r="H717" s="120"/>
      <c r="I717" s="120"/>
      <c r="J717" s="120"/>
    </row>
    <row r="718" spans="2:10" s="19" customFormat="1" x14ac:dyDescent="0.2">
      <c r="B718" s="120"/>
      <c r="C718" s="120"/>
      <c r="D718" s="120"/>
      <c r="E718" s="120"/>
      <c r="F718" s="120"/>
      <c r="G718" s="120"/>
      <c r="H718" s="120"/>
      <c r="I718" s="120"/>
      <c r="J718" s="120"/>
    </row>
    <row r="719" spans="2:10" s="19" customFormat="1" x14ac:dyDescent="0.2">
      <c r="B719" s="120"/>
      <c r="C719" s="120"/>
      <c r="D719" s="120"/>
      <c r="E719" s="120"/>
      <c r="F719" s="120"/>
      <c r="G719" s="120"/>
      <c r="H719" s="120"/>
      <c r="I719" s="120"/>
      <c r="J719" s="120"/>
    </row>
    <row r="720" spans="2:10" s="19" customFormat="1" x14ac:dyDescent="0.2">
      <c r="B720" s="120"/>
      <c r="C720" s="120"/>
      <c r="D720" s="120"/>
      <c r="E720" s="120"/>
      <c r="F720" s="120"/>
      <c r="G720" s="120"/>
      <c r="H720" s="120"/>
      <c r="I720" s="120"/>
      <c r="J720" s="120"/>
    </row>
    <row r="721" spans="2:10" s="19" customFormat="1" x14ac:dyDescent="0.2">
      <c r="B721" s="120"/>
      <c r="C721" s="120"/>
      <c r="D721" s="120"/>
      <c r="E721" s="120"/>
      <c r="F721" s="120"/>
      <c r="G721" s="120"/>
      <c r="H721" s="120"/>
      <c r="I721" s="120"/>
      <c r="J721" s="120"/>
    </row>
    <row r="722" spans="2:10" s="19" customFormat="1" x14ac:dyDescent="0.2">
      <c r="B722" s="120"/>
      <c r="C722" s="120"/>
      <c r="D722" s="120"/>
      <c r="E722" s="120"/>
      <c r="F722" s="120"/>
      <c r="G722" s="120"/>
      <c r="H722" s="120"/>
      <c r="I722" s="120"/>
      <c r="J722" s="120"/>
    </row>
    <row r="723" spans="2:10" s="19" customFormat="1" x14ac:dyDescent="0.2">
      <c r="B723" s="120"/>
      <c r="C723" s="120"/>
      <c r="D723" s="120"/>
      <c r="E723" s="120"/>
      <c r="F723" s="120"/>
      <c r="G723" s="120"/>
      <c r="H723" s="120"/>
      <c r="I723" s="120"/>
      <c r="J723" s="120"/>
    </row>
    <row r="724" spans="2:10" s="19" customFormat="1" x14ac:dyDescent="0.2">
      <c r="B724" s="120"/>
      <c r="C724" s="120"/>
      <c r="D724" s="120"/>
      <c r="E724" s="120"/>
      <c r="F724" s="120"/>
      <c r="G724" s="120"/>
      <c r="H724" s="120"/>
      <c r="I724" s="120"/>
      <c r="J724" s="120"/>
    </row>
    <row r="725" spans="2:10" s="19" customFormat="1" x14ac:dyDescent="0.2">
      <c r="B725" s="120"/>
      <c r="C725" s="120"/>
      <c r="D725" s="120"/>
      <c r="E725" s="120"/>
      <c r="F725" s="120"/>
      <c r="G725" s="120"/>
      <c r="H725" s="120"/>
      <c r="I725" s="120"/>
      <c r="J725" s="120"/>
    </row>
    <row r="726" spans="2:10" s="19" customFormat="1" x14ac:dyDescent="0.2">
      <c r="B726" s="120"/>
      <c r="C726" s="120"/>
      <c r="D726" s="120"/>
      <c r="E726" s="120"/>
      <c r="F726" s="120"/>
      <c r="G726" s="120"/>
      <c r="H726" s="120"/>
      <c r="I726" s="120"/>
      <c r="J726" s="120"/>
    </row>
    <row r="727" spans="2:10" s="19" customFormat="1" x14ac:dyDescent="0.2">
      <c r="B727" s="120"/>
      <c r="C727" s="120"/>
      <c r="D727" s="120"/>
      <c r="E727" s="120"/>
      <c r="F727" s="120"/>
      <c r="G727" s="120"/>
      <c r="H727" s="120"/>
      <c r="I727" s="120"/>
      <c r="J727" s="120"/>
    </row>
    <row r="728" spans="2:10" s="19" customFormat="1" x14ac:dyDescent="0.2">
      <c r="B728" s="120"/>
      <c r="C728" s="120"/>
      <c r="D728" s="120"/>
      <c r="E728" s="120"/>
      <c r="F728" s="120"/>
      <c r="G728" s="120"/>
      <c r="H728" s="120"/>
      <c r="I728" s="120"/>
      <c r="J728" s="120"/>
    </row>
    <row r="729" spans="2:10" s="19" customFormat="1" x14ac:dyDescent="0.2">
      <c r="B729" s="120"/>
      <c r="C729" s="120"/>
      <c r="D729" s="120"/>
      <c r="E729" s="120"/>
      <c r="F729" s="120"/>
      <c r="G729" s="120"/>
      <c r="H729" s="120"/>
      <c r="I729" s="120"/>
      <c r="J729" s="120"/>
    </row>
    <row r="730" spans="2:10" s="19" customFormat="1" x14ac:dyDescent="0.2">
      <c r="B730" s="120"/>
      <c r="C730" s="120"/>
      <c r="D730" s="120"/>
      <c r="E730" s="120"/>
      <c r="F730" s="120"/>
      <c r="G730" s="120"/>
      <c r="H730" s="120"/>
      <c r="I730" s="120"/>
      <c r="J730" s="120"/>
    </row>
    <row r="731" spans="2:10" s="19" customFormat="1" x14ac:dyDescent="0.2">
      <c r="B731" s="120"/>
      <c r="C731" s="120"/>
      <c r="D731" s="120"/>
      <c r="E731" s="120"/>
      <c r="F731" s="120"/>
      <c r="G731" s="120"/>
      <c r="H731" s="120"/>
      <c r="I731" s="120"/>
      <c r="J731" s="120"/>
    </row>
    <row r="732" spans="2:10" s="19" customFormat="1" x14ac:dyDescent="0.2">
      <c r="B732" s="120"/>
      <c r="C732" s="120"/>
      <c r="D732" s="120"/>
      <c r="E732" s="120"/>
      <c r="F732" s="120"/>
      <c r="G732" s="120"/>
      <c r="H732" s="120"/>
      <c r="I732" s="120"/>
      <c r="J732" s="120"/>
    </row>
    <row r="733" spans="2:10" s="19" customFormat="1" x14ac:dyDescent="0.2">
      <c r="B733" s="120"/>
      <c r="C733" s="120"/>
      <c r="D733" s="120"/>
      <c r="E733" s="120"/>
      <c r="F733" s="120"/>
      <c r="G733" s="120"/>
      <c r="H733" s="120"/>
      <c r="I733" s="120"/>
      <c r="J733" s="120"/>
    </row>
    <row r="734" spans="2:10" s="19" customFormat="1" x14ac:dyDescent="0.2">
      <c r="B734" s="120"/>
      <c r="C734" s="120"/>
      <c r="D734" s="120"/>
      <c r="E734" s="120"/>
      <c r="F734" s="120"/>
      <c r="G734" s="120"/>
      <c r="H734" s="120"/>
      <c r="I734" s="120"/>
      <c r="J734" s="120"/>
    </row>
    <row r="735" spans="2:10" s="19" customFormat="1" x14ac:dyDescent="0.2">
      <c r="B735" s="120"/>
      <c r="C735" s="120"/>
      <c r="D735" s="120"/>
      <c r="E735" s="120"/>
      <c r="F735" s="120"/>
      <c r="G735" s="120"/>
      <c r="H735" s="120"/>
      <c r="I735" s="120"/>
      <c r="J735" s="120"/>
    </row>
    <row r="736" spans="2:10" s="19" customFormat="1" x14ac:dyDescent="0.2">
      <c r="B736" s="120"/>
      <c r="C736" s="120"/>
      <c r="D736" s="120"/>
      <c r="E736" s="120"/>
      <c r="F736" s="120"/>
      <c r="G736" s="120"/>
      <c r="H736" s="120"/>
      <c r="I736" s="120"/>
      <c r="J736" s="120"/>
    </row>
    <row r="737" spans="2:10" s="19" customFormat="1" x14ac:dyDescent="0.2">
      <c r="B737" s="120"/>
      <c r="C737" s="120"/>
      <c r="D737" s="120"/>
      <c r="E737" s="120"/>
      <c r="F737" s="120"/>
      <c r="G737" s="120"/>
      <c r="H737" s="120"/>
      <c r="I737" s="120"/>
      <c r="J737" s="120"/>
    </row>
    <row r="738" spans="2:10" s="19" customFormat="1" x14ac:dyDescent="0.2">
      <c r="B738" s="120"/>
      <c r="C738" s="120"/>
      <c r="D738" s="120"/>
      <c r="E738" s="120"/>
      <c r="F738" s="120"/>
      <c r="G738" s="120"/>
      <c r="H738" s="120"/>
      <c r="I738" s="120"/>
      <c r="J738" s="120"/>
    </row>
    <row r="739" spans="2:10" s="19" customFormat="1" x14ac:dyDescent="0.2">
      <c r="B739" s="120"/>
      <c r="C739" s="120"/>
      <c r="D739" s="120"/>
      <c r="E739" s="120"/>
      <c r="F739" s="120"/>
      <c r="G739" s="120"/>
      <c r="H739" s="120"/>
      <c r="I739" s="120"/>
      <c r="J739" s="120"/>
    </row>
    <row r="740" spans="2:10" s="19" customFormat="1" x14ac:dyDescent="0.2">
      <c r="B740" s="120"/>
      <c r="C740" s="120"/>
      <c r="D740" s="120"/>
      <c r="E740" s="120"/>
      <c r="F740" s="120"/>
      <c r="G740" s="120"/>
      <c r="H740" s="120"/>
      <c r="I740" s="120"/>
      <c r="J740" s="120"/>
    </row>
    <row r="741" spans="2:10" s="19" customFormat="1" x14ac:dyDescent="0.2">
      <c r="B741" s="120"/>
      <c r="C741" s="120"/>
      <c r="D741" s="120"/>
      <c r="E741" s="120"/>
      <c r="F741" s="120"/>
      <c r="G741" s="120"/>
      <c r="H741" s="120"/>
      <c r="I741" s="120"/>
      <c r="J741" s="120"/>
    </row>
    <row r="742" spans="2:10" s="19" customFormat="1" x14ac:dyDescent="0.2">
      <c r="B742" s="120"/>
      <c r="C742" s="120"/>
      <c r="D742" s="120"/>
      <c r="E742" s="120"/>
      <c r="F742" s="120"/>
      <c r="G742" s="120"/>
      <c r="H742" s="120"/>
      <c r="I742" s="120"/>
      <c r="J742" s="120"/>
    </row>
    <row r="743" spans="2:10" s="19" customFormat="1" x14ac:dyDescent="0.2">
      <c r="B743" s="120"/>
      <c r="C743" s="120"/>
      <c r="D743" s="120"/>
      <c r="E743" s="120"/>
      <c r="F743" s="120"/>
      <c r="G743" s="120"/>
      <c r="H743" s="120"/>
      <c r="I743" s="120"/>
      <c r="J743" s="120"/>
    </row>
    <row r="744" spans="2:10" s="19" customFormat="1" x14ac:dyDescent="0.2">
      <c r="B744" s="120"/>
      <c r="C744" s="120"/>
      <c r="D744" s="120"/>
      <c r="E744" s="120"/>
      <c r="F744" s="120"/>
      <c r="G744" s="120"/>
      <c r="H744" s="120"/>
      <c r="I744" s="120"/>
      <c r="J744" s="120"/>
    </row>
    <row r="745" spans="2:10" s="19" customFormat="1" x14ac:dyDescent="0.2">
      <c r="B745" s="120"/>
      <c r="C745" s="120"/>
      <c r="D745" s="120"/>
      <c r="E745" s="120"/>
      <c r="F745" s="120"/>
      <c r="G745" s="120"/>
      <c r="H745" s="120"/>
      <c r="I745" s="120"/>
      <c r="J745" s="120"/>
    </row>
    <row r="746" spans="2:10" s="19" customFormat="1" x14ac:dyDescent="0.2">
      <c r="B746" s="120"/>
      <c r="C746" s="120"/>
      <c r="D746" s="120"/>
      <c r="E746" s="120"/>
      <c r="F746" s="120"/>
      <c r="G746" s="120"/>
      <c r="H746" s="120"/>
      <c r="I746" s="120"/>
      <c r="J746" s="120"/>
    </row>
    <row r="747" spans="2:10" s="19" customFormat="1" x14ac:dyDescent="0.2">
      <c r="B747" s="120"/>
      <c r="C747" s="120"/>
      <c r="D747" s="120"/>
      <c r="E747" s="120"/>
      <c r="F747" s="120"/>
      <c r="G747" s="120"/>
      <c r="H747" s="120"/>
      <c r="I747" s="120"/>
      <c r="J747" s="120"/>
    </row>
    <row r="748" spans="2:10" s="19" customFormat="1" x14ac:dyDescent="0.2">
      <c r="B748" s="120"/>
      <c r="C748" s="120"/>
      <c r="D748" s="120"/>
      <c r="E748" s="120"/>
      <c r="F748" s="120"/>
      <c r="G748" s="120"/>
      <c r="H748" s="120"/>
      <c r="I748" s="120"/>
      <c r="J748" s="120"/>
    </row>
    <row r="749" spans="2:10" s="19" customFormat="1" x14ac:dyDescent="0.2">
      <c r="B749" s="120"/>
      <c r="C749" s="120"/>
      <c r="D749" s="120"/>
      <c r="E749" s="120"/>
      <c r="F749" s="120"/>
      <c r="G749" s="120"/>
      <c r="H749" s="120"/>
      <c r="I749" s="120"/>
      <c r="J749" s="120"/>
    </row>
    <row r="750" spans="2:10" s="19" customFormat="1" x14ac:dyDescent="0.2">
      <c r="B750" s="120"/>
      <c r="C750" s="120"/>
      <c r="D750" s="120"/>
      <c r="E750" s="120"/>
      <c r="F750" s="120"/>
      <c r="G750" s="120"/>
      <c r="H750" s="120"/>
      <c r="I750" s="120"/>
      <c r="J750" s="120"/>
    </row>
    <row r="751" spans="2:10" s="19" customFormat="1" x14ac:dyDescent="0.2">
      <c r="B751" s="120"/>
      <c r="C751" s="120"/>
      <c r="D751" s="120"/>
      <c r="E751" s="120"/>
      <c r="F751" s="120"/>
      <c r="G751" s="120"/>
      <c r="H751" s="120"/>
      <c r="I751" s="120"/>
      <c r="J751" s="120"/>
    </row>
    <row r="752" spans="2:10" s="19" customFormat="1" x14ac:dyDescent="0.2">
      <c r="B752" s="120"/>
      <c r="C752" s="120"/>
      <c r="D752" s="120"/>
      <c r="E752" s="120"/>
      <c r="F752" s="120"/>
      <c r="G752" s="120"/>
      <c r="H752" s="120"/>
      <c r="I752" s="120"/>
      <c r="J752" s="120"/>
    </row>
    <row r="753" spans="2:10" s="19" customFormat="1" x14ac:dyDescent="0.2">
      <c r="B753" s="120"/>
      <c r="C753" s="120"/>
      <c r="D753" s="120"/>
      <c r="E753" s="120"/>
      <c r="F753" s="120"/>
      <c r="G753" s="120"/>
      <c r="H753" s="120"/>
      <c r="I753" s="120"/>
      <c r="J753" s="120"/>
    </row>
    <row r="754" spans="2:10" s="19" customFormat="1" x14ac:dyDescent="0.2">
      <c r="B754" s="120"/>
      <c r="C754" s="120"/>
      <c r="D754" s="120"/>
      <c r="E754" s="120"/>
      <c r="F754" s="120"/>
      <c r="G754" s="120"/>
      <c r="H754" s="120"/>
      <c r="I754" s="120"/>
      <c r="J754" s="120"/>
    </row>
    <row r="755" spans="2:10" s="19" customFormat="1" x14ac:dyDescent="0.2">
      <c r="B755" s="120"/>
      <c r="C755" s="120"/>
      <c r="D755" s="120"/>
      <c r="E755" s="120"/>
      <c r="F755" s="120"/>
      <c r="G755" s="120"/>
      <c r="H755" s="120"/>
      <c r="I755" s="120"/>
      <c r="J755" s="120"/>
    </row>
    <row r="756" spans="2:10" s="19" customFormat="1" x14ac:dyDescent="0.2">
      <c r="B756" s="120"/>
      <c r="C756" s="120"/>
      <c r="D756" s="120"/>
      <c r="E756" s="120"/>
      <c r="F756" s="120"/>
      <c r="G756" s="120"/>
      <c r="H756" s="120"/>
      <c r="I756" s="120"/>
      <c r="J756" s="120"/>
    </row>
    <row r="757" spans="2:10" s="19" customFormat="1" x14ac:dyDescent="0.2">
      <c r="B757" s="120"/>
      <c r="C757" s="120"/>
      <c r="D757" s="120"/>
      <c r="E757" s="120"/>
      <c r="F757" s="120"/>
      <c r="G757" s="120"/>
      <c r="H757" s="120"/>
      <c r="I757" s="120"/>
      <c r="J757" s="120"/>
    </row>
    <row r="758" spans="2:10" s="19" customFormat="1" x14ac:dyDescent="0.2">
      <c r="B758" s="120"/>
      <c r="C758" s="120"/>
      <c r="D758" s="120"/>
      <c r="E758" s="120"/>
      <c r="F758" s="120"/>
      <c r="G758" s="120"/>
      <c r="H758" s="120"/>
      <c r="I758" s="120"/>
      <c r="J758" s="120"/>
    </row>
    <row r="759" spans="2:10" s="19" customFormat="1" x14ac:dyDescent="0.2">
      <c r="B759" s="120"/>
      <c r="C759" s="120"/>
      <c r="D759" s="120"/>
      <c r="E759" s="120"/>
      <c r="F759" s="120"/>
      <c r="G759" s="120"/>
      <c r="H759" s="120"/>
      <c r="I759" s="120"/>
      <c r="J759" s="120"/>
    </row>
    <row r="760" spans="2:10" s="19" customFormat="1" x14ac:dyDescent="0.2">
      <c r="B760" s="120"/>
      <c r="C760" s="120"/>
      <c r="D760" s="120"/>
      <c r="E760" s="120"/>
      <c r="F760" s="120"/>
      <c r="G760" s="120"/>
      <c r="H760" s="120"/>
      <c r="I760" s="120"/>
      <c r="J760" s="120"/>
    </row>
    <row r="761" spans="2:10" s="19" customFormat="1" x14ac:dyDescent="0.2">
      <c r="B761" s="120"/>
      <c r="C761" s="120"/>
      <c r="D761" s="120"/>
      <c r="E761" s="120"/>
      <c r="F761" s="120"/>
      <c r="G761" s="120"/>
      <c r="H761" s="120"/>
      <c r="I761" s="120"/>
      <c r="J761" s="120"/>
    </row>
    <row r="762" spans="2:10" s="19" customFormat="1" x14ac:dyDescent="0.2">
      <c r="B762" s="120"/>
      <c r="C762" s="120"/>
      <c r="D762" s="120"/>
      <c r="E762" s="120"/>
      <c r="F762" s="120"/>
      <c r="G762" s="120"/>
      <c r="H762" s="120"/>
      <c r="I762" s="120"/>
      <c r="J762" s="120"/>
    </row>
    <row r="763" spans="2:10" s="19" customFormat="1" x14ac:dyDescent="0.2">
      <c r="B763" s="120"/>
      <c r="C763" s="120"/>
      <c r="D763" s="120"/>
      <c r="E763" s="120"/>
      <c r="F763" s="120"/>
      <c r="G763" s="120"/>
      <c r="H763" s="120"/>
      <c r="I763" s="120"/>
      <c r="J763" s="120"/>
    </row>
    <row r="764" spans="2:10" s="19" customFormat="1" x14ac:dyDescent="0.2">
      <c r="B764" s="120"/>
      <c r="C764" s="120"/>
      <c r="D764" s="120"/>
      <c r="E764" s="120"/>
      <c r="F764" s="120"/>
      <c r="G764" s="120"/>
      <c r="H764" s="120"/>
      <c r="I764" s="120"/>
      <c r="J764" s="120"/>
    </row>
    <row r="765" spans="2:10" s="19" customFormat="1" x14ac:dyDescent="0.2">
      <c r="B765" s="120"/>
      <c r="C765" s="120"/>
      <c r="D765" s="120"/>
      <c r="E765" s="120"/>
      <c r="F765" s="120"/>
      <c r="G765" s="120"/>
      <c r="H765" s="120"/>
      <c r="I765" s="120"/>
      <c r="J765" s="120"/>
    </row>
    <row r="766" spans="2:10" s="19" customFormat="1" x14ac:dyDescent="0.2">
      <c r="B766" s="120"/>
      <c r="C766" s="120"/>
      <c r="D766" s="120"/>
      <c r="E766" s="120"/>
      <c r="F766" s="120"/>
      <c r="G766" s="120"/>
      <c r="H766" s="120"/>
      <c r="I766" s="120"/>
      <c r="J766" s="120"/>
    </row>
    <row r="767" spans="2:10" s="19" customFormat="1" x14ac:dyDescent="0.2">
      <c r="B767" s="120"/>
      <c r="C767" s="120"/>
      <c r="D767" s="120"/>
      <c r="E767" s="120"/>
      <c r="F767" s="120"/>
      <c r="G767" s="120"/>
      <c r="H767" s="120"/>
      <c r="I767" s="120"/>
      <c r="J767" s="120"/>
    </row>
    <row r="768" spans="2:10" s="19" customFormat="1" x14ac:dyDescent="0.2">
      <c r="B768" s="120"/>
      <c r="C768" s="120"/>
      <c r="D768" s="120"/>
      <c r="E768" s="120"/>
      <c r="F768" s="120"/>
      <c r="G768" s="120"/>
      <c r="H768" s="120"/>
      <c r="I768" s="120"/>
      <c r="J768" s="120"/>
    </row>
    <row r="769" spans="2:10" s="19" customFormat="1" x14ac:dyDescent="0.2">
      <c r="B769" s="120"/>
      <c r="C769" s="120"/>
      <c r="D769" s="120"/>
      <c r="E769" s="120"/>
      <c r="F769" s="120"/>
      <c r="G769" s="120"/>
      <c r="H769" s="120"/>
      <c r="I769" s="120"/>
      <c r="J769" s="120"/>
    </row>
    <row r="770" spans="2:10" s="19" customFormat="1" x14ac:dyDescent="0.2">
      <c r="B770" s="120"/>
      <c r="C770" s="120"/>
      <c r="D770" s="120"/>
      <c r="E770" s="120"/>
      <c r="F770" s="120"/>
      <c r="G770" s="120"/>
      <c r="H770" s="120"/>
      <c r="I770" s="120"/>
      <c r="J770" s="120"/>
    </row>
    <row r="771" spans="2:10" s="19" customFormat="1" x14ac:dyDescent="0.2">
      <c r="B771" s="120"/>
      <c r="C771" s="120"/>
      <c r="D771" s="120"/>
      <c r="E771" s="120"/>
      <c r="F771" s="120"/>
      <c r="G771" s="120"/>
      <c r="H771" s="120"/>
      <c r="I771" s="120"/>
      <c r="J771" s="120"/>
    </row>
    <row r="772" spans="2:10" s="19" customFormat="1" x14ac:dyDescent="0.2">
      <c r="B772" s="120"/>
      <c r="C772" s="120"/>
      <c r="D772" s="120"/>
      <c r="E772" s="120"/>
      <c r="F772" s="120"/>
      <c r="G772" s="120"/>
      <c r="H772" s="120"/>
      <c r="I772" s="120"/>
      <c r="J772" s="120"/>
    </row>
    <row r="773" spans="2:10" s="19" customFormat="1" x14ac:dyDescent="0.2">
      <c r="B773" s="120"/>
      <c r="C773" s="120"/>
      <c r="D773" s="120"/>
      <c r="E773" s="120"/>
      <c r="F773" s="120"/>
      <c r="G773" s="120"/>
      <c r="H773" s="120"/>
      <c r="I773" s="120"/>
      <c r="J773" s="120"/>
    </row>
    <row r="774" spans="2:10" s="19" customFormat="1" x14ac:dyDescent="0.2">
      <c r="B774" s="120"/>
      <c r="C774" s="120"/>
      <c r="D774" s="120"/>
      <c r="E774" s="120"/>
      <c r="F774" s="120"/>
      <c r="G774" s="120"/>
      <c r="H774" s="120"/>
      <c r="I774" s="120"/>
      <c r="J774" s="120"/>
    </row>
    <row r="775" spans="2:10" s="19" customFormat="1" x14ac:dyDescent="0.2">
      <c r="B775" s="120"/>
      <c r="C775" s="120"/>
      <c r="D775" s="120"/>
      <c r="E775" s="120"/>
      <c r="F775" s="120"/>
      <c r="G775" s="120"/>
      <c r="H775" s="120"/>
      <c r="I775" s="120"/>
      <c r="J775" s="120"/>
    </row>
    <row r="776" spans="2:10" s="19" customFormat="1" x14ac:dyDescent="0.2">
      <c r="B776" s="120"/>
      <c r="C776" s="120"/>
      <c r="D776" s="120"/>
      <c r="E776" s="120"/>
      <c r="F776" s="120"/>
      <c r="G776" s="120"/>
      <c r="H776" s="120"/>
      <c r="I776" s="120"/>
      <c r="J776" s="120"/>
    </row>
    <row r="777" spans="2:10" s="19" customFormat="1" x14ac:dyDescent="0.2">
      <c r="B777" s="120"/>
      <c r="C777" s="120"/>
      <c r="D777" s="120"/>
      <c r="E777" s="120"/>
      <c r="F777" s="120"/>
      <c r="G777" s="120"/>
      <c r="H777" s="120"/>
      <c r="I777" s="120"/>
      <c r="J777" s="120"/>
    </row>
    <row r="778" spans="2:10" s="19" customFormat="1" x14ac:dyDescent="0.2">
      <c r="B778" s="120"/>
      <c r="C778" s="120"/>
      <c r="D778" s="120"/>
      <c r="E778" s="120"/>
      <c r="F778" s="120"/>
      <c r="G778" s="120"/>
      <c r="H778" s="120"/>
      <c r="I778" s="120"/>
      <c r="J778" s="120"/>
    </row>
    <row r="779" spans="2:10" s="19" customFormat="1" x14ac:dyDescent="0.2">
      <c r="B779" s="120"/>
      <c r="C779" s="120"/>
      <c r="D779" s="120"/>
      <c r="E779" s="120"/>
      <c r="F779" s="120"/>
      <c r="G779" s="120"/>
      <c r="H779" s="120"/>
      <c r="I779" s="120"/>
      <c r="J779" s="120"/>
    </row>
    <row r="780" spans="2:10" s="19" customFormat="1" x14ac:dyDescent="0.2">
      <c r="B780" s="120"/>
      <c r="C780" s="120"/>
      <c r="D780" s="120"/>
      <c r="E780" s="120"/>
      <c r="F780" s="120"/>
      <c r="G780" s="120"/>
      <c r="H780" s="120"/>
      <c r="I780" s="120"/>
      <c r="J780" s="120"/>
    </row>
    <row r="781" spans="2:10" s="19" customFormat="1" x14ac:dyDescent="0.2">
      <c r="B781" s="120"/>
      <c r="C781" s="120"/>
      <c r="D781" s="120"/>
      <c r="E781" s="120"/>
      <c r="F781" s="120"/>
      <c r="G781" s="120"/>
      <c r="H781" s="120"/>
      <c r="I781" s="120"/>
      <c r="J781" s="120"/>
    </row>
    <row r="782" spans="2:10" s="19" customFormat="1" x14ac:dyDescent="0.2">
      <c r="B782" s="120"/>
      <c r="C782" s="120"/>
      <c r="D782" s="120"/>
      <c r="E782" s="120"/>
      <c r="F782" s="120"/>
      <c r="G782" s="120"/>
      <c r="H782" s="120"/>
      <c r="I782" s="120"/>
      <c r="J782" s="120"/>
    </row>
    <row r="783" spans="2:10" s="19" customFormat="1" x14ac:dyDescent="0.2">
      <c r="B783" s="120"/>
      <c r="C783" s="120"/>
      <c r="D783" s="120"/>
      <c r="E783" s="120"/>
      <c r="F783" s="120"/>
      <c r="G783" s="120"/>
      <c r="H783" s="120"/>
      <c r="I783" s="120"/>
      <c r="J783" s="120"/>
    </row>
    <row r="784" spans="2:10" s="19" customFormat="1" x14ac:dyDescent="0.2">
      <c r="B784" s="120"/>
      <c r="C784" s="120"/>
      <c r="D784" s="120"/>
      <c r="E784" s="120"/>
      <c r="F784" s="120"/>
      <c r="G784" s="120"/>
      <c r="H784" s="120"/>
      <c r="I784" s="120"/>
      <c r="J784" s="120"/>
    </row>
    <row r="785" spans="2:10" s="19" customFormat="1" x14ac:dyDescent="0.2">
      <c r="B785" s="120"/>
      <c r="C785" s="120"/>
      <c r="D785" s="120"/>
      <c r="E785" s="120"/>
      <c r="F785" s="120"/>
      <c r="G785" s="120"/>
      <c r="H785" s="120"/>
      <c r="I785" s="120"/>
      <c r="J785" s="120"/>
    </row>
    <row r="786" spans="2:10" s="19" customFormat="1" x14ac:dyDescent="0.2">
      <c r="B786" s="120"/>
      <c r="C786" s="120"/>
      <c r="D786" s="120"/>
      <c r="E786" s="120"/>
      <c r="F786" s="120"/>
      <c r="G786" s="120"/>
      <c r="H786" s="120"/>
      <c r="I786" s="120"/>
      <c r="J786" s="120"/>
    </row>
    <row r="787" spans="2:10" s="19" customFormat="1" x14ac:dyDescent="0.2">
      <c r="B787" s="120"/>
      <c r="C787" s="120"/>
      <c r="D787" s="120"/>
      <c r="E787" s="120"/>
      <c r="F787" s="120"/>
      <c r="G787" s="120"/>
      <c r="H787" s="120"/>
      <c r="I787" s="120"/>
      <c r="J787" s="120"/>
    </row>
    <row r="788" spans="2:10" s="19" customFormat="1" x14ac:dyDescent="0.2">
      <c r="B788" s="120"/>
      <c r="C788" s="120"/>
      <c r="D788" s="120"/>
      <c r="E788" s="120"/>
      <c r="F788" s="120"/>
      <c r="G788" s="120"/>
      <c r="H788" s="120"/>
      <c r="I788" s="120"/>
      <c r="J788" s="120"/>
    </row>
    <row r="789" spans="2:10" s="19" customFormat="1" x14ac:dyDescent="0.2">
      <c r="B789" s="120"/>
      <c r="C789" s="120"/>
      <c r="D789" s="120"/>
      <c r="E789" s="120"/>
      <c r="F789" s="120"/>
      <c r="G789" s="120"/>
      <c r="H789" s="120"/>
      <c r="I789" s="120"/>
      <c r="J789" s="120"/>
    </row>
    <row r="790" spans="2:10" s="19" customFormat="1" x14ac:dyDescent="0.2">
      <c r="B790" s="120"/>
      <c r="C790" s="120"/>
      <c r="D790" s="120"/>
      <c r="E790" s="120"/>
      <c r="F790" s="120"/>
      <c r="G790" s="120"/>
      <c r="H790" s="120"/>
      <c r="I790" s="120"/>
      <c r="J790" s="120"/>
    </row>
    <row r="791" spans="2:10" s="19" customFormat="1" x14ac:dyDescent="0.2">
      <c r="B791" s="120"/>
      <c r="C791" s="120"/>
      <c r="D791" s="120"/>
      <c r="E791" s="120"/>
      <c r="F791" s="120"/>
      <c r="G791" s="120"/>
      <c r="H791" s="120"/>
      <c r="I791" s="120"/>
      <c r="J791" s="120"/>
    </row>
    <row r="792" spans="2:10" s="19" customFormat="1" x14ac:dyDescent="0.2">
      <c r="B792" s="120"/>
      <c r="C792" s="120"/>
      <c r="D792" s="120"/>
      <c r="E792" s="120"/>
      <c r="F792" s="120"/>
      <c r="G792" s="120"/>
      <c r="H792" s="120"/>
      <c r="I792" s="120"/>
      <c r="J792" s="120"/>
    </row>
    <row r="793" spans="2:10" s="19" customFormat="1" x14ac:dyDescent="0.2">
      <c r="B793" s="120"/>
      <c r="C793" s="120"/>
      <c r="D793" s="120"/>
      <c r="E793" s="120"/>
      <c r="F793" s="120"/>
      <c r="G793" s="120"/>
      <c r="H793" s="120"/>
      <c r="I793" s="120"/>
      <c r="J793" s="120"/>
    </row>
    <row r="794" spans="2:10" s="19" customFormat="1" x14ac:dyDescent="0.2">
      <c r="B794" s="120"/>
      <c r="C794" s="120"/>
      <c r="D794" s="120"/>
      <c r="E794" s="120"/>
      <c r="F794" s="120"/>
      <c r="G794" s="120"/>
      <c r="H794" s="120"/>
      <c r="I794" s="120"/>
      <c r="J794" s="120"/>
    </row>
    <row r="795" spans="2:10" s="19" customFormat="1" x14ac:dyDescent="0.2">
      <c r="B795" s="120"/>
      <c r="C795" s="120"/>
      <c r="D795" s="120"/>
      <c r="E795" s="120"/>
      <c r="F795" s="120"/>
      <c r="G795" s="120"/>
      <c r="H795" s="120"/>
      <c r="I795" s="120"/>
      <c r="J795" s="120"/>
    </row>
    <row r="796" spans="2:10" s="19" customFormat="1" x14ac:dyDescent="0.2">
      <c r="B796" s="120"/>
      <c r="C796" s="120"/>
      <c r="D796" s="120"/>
      <c r="E796" s="120"/>
      <c r="F796" s="120"/>
      <c r="G796" s="120"/>
      <c r="H796" s="120"/>
      <c r="I796" s="120"/>
      <c r="J796" s="120"/>
    </row>
    <row r="797" spans="2:10" s="19" customFormat="1" x14ac:dyDescent="0.2">
      <c r="B797" s="120"/>
      <c r="C797" s="120"/>
      <c r="D797" s="120"/>
      <c r="E797" s="120"/>
      <c r="F797" s="120"/>
      <c r="G797" s="120"/>
      <c r="H797" s="120"/>
      <c r="I797" s="120"/>
      <c r="J797" s="120"/>
    </row>
    <row r="798" spans="2:10" s="19" customFormat="1" x14ac:dyDescent="0.2">
      <c r="B798" s="120"/>
      <c r="C798" s="120"/>
      <c r="D798" s="120"/>
      <c r="E798" s="120"/>
      <c r="F798" s="120"/>
      <c r="G798" s="120"/>
      <c r="H798" s="120"/>
      <c r="I798" s="120"/>
      <c r="J798" s="120"/>
    </row>
    <row r="799" spans="2:10" s="19" customFormat="1" x14ac:dyDescent="0.2">
      <c r="B799" s="120"/>
      <c r="C799" s="120"/>
      <c r="D799" s="120"/>
      <c r="E799" s="120"/>
      <c r="F799" s="120"/>
      <c r="G799" s="120"/>
      <c r="H799" s="120"/>
      <c r="I799" s="120"/>
      <c r="J799" s="120"/>
    </row>
    <row r="800" spans="2:10" s="19" customFormat="1" x14ac:dyDescent="0.2">
      <c r="B800" s="120"/>
      <c r="C800" s="120"/>
      <c r="D800" s="120"/>
      <c r="E800" s="120"/>
      <c r="F800" s="120"/>
      <c r="G800" s="120"/>
      <c r="H800" s="120"/>
      <c r="I800" s="120"/>
      <c r="J800" s="120"/>
    </row>
    <row r="801" spans="2:10" s="19" customFormat="1" x14ac:dyDescent="0.2">
      <c r="B801" s="120"/>
      <c r="C801" s="120"/>
      <c r="D801" s="120"/>
      <c r="E801" s="120"/>
      <c r="F801" s="120"/>
      <c r="G801" s="120"/>
      <c r="H801" s="120"/>
      <c r="I801" s="120"/>
      <c r="J801" s="120"/>
    </row>
    <row r="802" spans="2:10" s="19" customFormat="1" x14ac:dyDescent="0.2">
      <c r="B802" s="120"/>
      <c r="C802" s="120"/>
      <c r="D802" s="120"/>
      <c r="E802" s="120"/>
      <c r="F802" s="120"/>
      <c r="G802" s="120"/>
      <c r="H802" s="120"/>
      <c r="I802" s="120"/>
      <c r="J802" s="120"/>
    </row>
    <row r="803" spans="2:10" s="19" customFormat="1" x14ac:dyDescent="0.2">
      <c r="B803" s="120"/>
      <c r="C803" s="120"/>
      <c r="D803" s="120"/>
      <c r="E803" s="120"/>
      <c r="F803" s="120"/>
      <c r="G803" s="120"/>
      <c r="H803" s="120"/>
      <c r="I803" s="120"/>
      <c r="J803" s="120"/>
    </row>
    <row r="804" spans="2:10" s="19" customFormat="1" x14ac:dyDescent="0.2">
      <c r="B804" s="120"/>
      <c r="C804" s="120"/>
      <c r="D804" s="120"/>
      <c r="E804" s="120"/>
      <c r="F804" s="120"/>
      <c r="G804" s="120"/>
      <c r="H804" s="120"/>
      <c r="I804" s="120"/>
      <c r="J804" s="120"/>
    </row>
    <row r="805" spans="2:10" s="19" customFormat="1" x14ac:dyDescent="0.2">
      <c r="B805" s="120"/>
      <c r="C805" s="120"/>
      <c r="D805" s="120"/>
      <c r="E805" s="120"/>
      <c r="F805" s="120"/>
      <c r="G805" s="120"/>
      <c r="H805" s="120"/>
      <c r="I805" s="120"/>
      <c r="J805" s="120"/>
    </row>
    <row r="806" spans="2:10" s="19" customFormat="1" x14ac:dyDescent="0.2">
      <c r="B806" s="120"/>
      <c r="C806" s="120"/>
      <c r="D806" s="120"/>
      <c r="E806" s="120"/>
      <c r="F806" s="120"/>
      <c r="G806" s="120"/>
      <c r="H806" s="120"/>
      <c r="I806" s="120"/>
      <c r="J806" s="120"/>
    </row>
    <row r="807" spans="2:10" s="19" customFormat="1" x14ac:dyDescent="0.2">
      <c r="B807" s="120"/>
      <c r="C807" s="120"/>
      <c r="D807" s="120"/>
      <c r="E807" s="120"/>
      <c r="F807" s="120"/>
      <c r="G807" s="120"/>
      <c r="H807" s="120"/>
      <c r="I807" s="120"/>
      <c r="J807" s="120"/>
    </row>
    <row r="808" spans="2:10" s="19" customFormat="1" x14ac:dyDescent="0.2">
      <c r="B808" s="120"/>
      <c r="C808" s="120"/>
      <c r="D808" s="120"/>
      <c r="E808" s="120"/>
      <c r="F808" s="120"/>
      <c r="G808" s="120"/>
      <c r="H808" s="120"/>
      <c r="I808" s="120"/>
      <c r="J808" s="120"/>
    </row>
    <row r="809" spans="2:10" s="19" customFormat="1" x14ac:dyDescent="0.2">
      <c r="B809" s="120"/>
      <c r="C809" s="120"/>
      <c r="D809" s="120"/>
      <c r="E809" s="120"/>
      <c r="F809" s="120"/>
      <c r="G809" s="120"/>
      <c r="H809" s="120"/>
      <c r="I809" s="120"/>
      <c r="J809" s="120"/>
    </row>
    <row r="810" spans="2:10" s="19" customFormat="1" x14ac:dyDescent="0.2">
      <c r="B810" s="120"/>
      <c r="C810" s="120"/>
      <c r="D810" s="120"/>
      <c r="E810" s="120"/>
      <c r="F810" s="120"/>
      <c r="G810" s="120"/>
      <c r="H810" s="120"/>
      <c r="I810" s="120"/>
      <c r="J810" s="120"/>
    </row>
    <row r="811" spans="2:10" s="19" customFormat="1" x14ac:dyDescent="0.2">
      <c r="B811" s="120"/>
      <c r="C811" s="120"/>
      <c r="D811" s="120"/>
      <c r="E811" s="120"/>
      <c r="F811" s="120"/>
      <c r="G811" s="120"/>
      <c r="H811" s="120"/>
      <c r="I811" s="120"/>
      <c r="J811" s="120"/>
    </row>
    <row r="812" spans="2:10" s="19" customFormat="1" x14ac:dyDescent="0.2">
      <c r="B812" s="120"/>
      <c r="C812" s="120"/>
      <c r="D812" s="120"/>
      <c r="E812" s="120"/>
      <c r="F812" s="120"/>
      <c r="G812" s="120"/>
      <c r="H812" s="120"/>
      <c r="I812" s="120"/>
      <c r="J812" s="120"/>
    </row>
    <row r="813" spans="2:10" s="19" customFormat="1" x14ac:dyDescent="0.2">
      <c r="B813" s="120"/>
      <c r="C813" s="120"/>
      <c r="D813" s="120"/>
      <c r="E813" s="120"/>
      <c r="F813" s="120"/>
      <c r="G813" s="120"/>
      <c r="H813" s="120"/>
      <c r="I813" s="120"/>
      <c r="J813" s="120"/>
    </row>
    <row r="814" spans="2:10" s="19" customFormat="1" x14ac:dyDescent="0.2">
      <c r="B814" s="120"/>
      <c r="C814" s="120"/>
      <c r="D814" s="120"/>
      <c r="E814" s="120"/>
      <c r="F814" s="120"/>
      <c r="G814" s="120"/>
      <c r="H814" s="120"/>
      <c r="I814" s="120"/>
      <c r="J814" s="120"/>
    </row>
    <row r="815" spans="2:10" s="19" customFormat="1" x14ac:dyDescent="0.2">
      <c r="B815" s="120"/>
      <c r="C815" s="120"/>
      <c r="D815" s="120"/>
      <c r="E815" s="120"/>
      <c r="F815" s="120"/>
      <c r="G815" s="120"/>
      <c r="H815" s="120"/>
      <c r="I815" s="120"/>
      <c r="J815" s="120"/>
    </row>
    <row r="816" spans="2:10" s="19" customFormat="1" x14ac:dyDescent="0.2">
      <c r="B816" s="120"/>
      <c r="C816" s="120"/>
      <c r="D816" s="120"/>
      <c r="E816" s="120"/>
      <c r="F816" s="120"/>
      <c r="G816" s="120"/>
      <c r="H816" s="120"/>
      <c r="I816" s="120"/>
      <c r="J816" s="120"/>
    </row>
    <row r="817" spans="2:10" s="19" customFormat="1" x14ac:dyDescent="0.2">
      <c r="B817" s="120"/>
      <c r="C817" s="120"/>
      <c r="D817" s="120"/>
      <c r="E817" s="120"/>
      <c r="F817" s="120"/>
      <c r="G817" s="120"/>
      <c r="H817" s="120"/>
      <c r="I817" s="120"/>
      <c r="J817" s="120"/>
    </row>
    <row r="818" spans="2:10" s="19" customFormat="1" x14ac:dyDescent="0.2">
      <c r="B818" s="120"/>
      <c r="C818" s="120"/>
      <c r="D818" s="120"/>
      <c r="E818" s="120"/>
      <c r="F818" s="120"/>
      <c r="G818" s="120"/>
      <c r="H818" s="120"/>
      <c r="I818" s="120"/>
      <c r="J818" s="120"/>
    </row>
    <row r="819" spans="2:10" s="19" customFormat="1" x14ac:dyDescent="0.2">
      <c r="B819" s="120"/>
      <c r="C819" s="120"/>
      <c r="D819" s="120"/>
      <c r="E819" s="120"/>
      <c r="F819" s="120"/>
      <c r="G819" s="120"/>
      <c r="H819" s="120"/>
      <c r="I819" s="120"/>
      <c r="J819" s="120"/>
    </row>
    <row r="820" spans="2:10" s="19" customFormat="1" x14ac:dyDescent="0.2">
      <c r="B820" s="120"/>
      <c r="C820" s="120"/>
      <c r="D820" s="120"/>
      <c r="E820" s="120"/>
      <c r="F820" s="120"/>
      <c r="G820" s="120"/>
      <c r="H820" s="120"/>
      <c r="I820" s="120"/>
      <c r="J820" s="120"/>
    </row>
    <row r="821" spans="2:10" s="19" customFormat="1" x14ac:dyDescent="0.2">
      <c r="B821" s="120"/>
      <c r="C821" s="120"/>
      <c r="D821" s="120"/>
      <c r="E821" s="120"/>
      <c r="F821" s="120"/>
      <c r="G821" s="120"/>
      <c r="H821" s="120"/>
      <c r="I821" s="120"/>
      <c r="J821" s="120"/>
    </row>
    <row r="822" spans="2:10" s="19" customFormat="1" x14ac:dyDescent="0.2">
      <c r="B822" s="120"/>
      <c r="C822" s="120"/>
      <c r="D822" s="120"/>
      <c r="E822" s="120"/>
      <c r="F822" s="120"/>
      <c r="G822" s="120"/>
      <c r="H822" s="120"/>
      <c r="I822" s="120"/>
      <c r="J822" s="120"/>
    </row>
    <row r="823" spans="2:10" s="19" customFormat="1" x14ac:dyDescent="0.2">
      <c r="B823" s="120"/>
      <c r="C823" s="120"/>
      <c r="D823" s="120"/>
      <c r="E823" s="120"/>
      <c r="F823" s="120"/>
      <c r="G823" s="120"/>
      <c r="H823" s="120"/>
      <c r="I823" s="120"/>
      <c r="J823" s="120"/>
    </row>
    <row r="824" spans="2:10" s="19" customFormat="1" x14ac:dyDescent="0.2">
      <c r="B824" s="120"/>
      <c r="C824" s="120"/>
      <c r="D824" s="120"/>
      <c r="E824" s="120"/>
      <c r="F824" s="120"/>
      <c r="G824" s="120"/>
      <c r="H824" s="120"/>
      <c r="I824" s="120"/>
      <c r="J824" s="120"/>
    </row>
    <row r="825" spans="2:10" s="19" customFormat="1" x14ac:dyDescent="0.2">
      <c r="B825" s="120"/>
      <c r="C825" s="120"/>
      <c r="D825" s="120"/>
      <c r="E825" s="120"/>
      <c r="F825" s="120"/>
      <c r="G825" s="120"/>
      <c r="H825" s="120"/>
      <c r="I825" s="120"/>
      <c r="J825" s="120"/>
    </row>
    <row r="826" spans="2:10" s="19" customFormat="1" x14ac:dyDescent="0.2">
      <c r="B826" s="120"/>
      <c r="C826" s="120"/>
      <c r="D826" s="120"/>
      <c r="E826" s="120"/>
      <c r="F826" s="120"/>
      <c r="G826" s="120"/>
      <c r="H826" s="120"/>
      <c r="I826" s="120"/>
      <c r="J826" s="120"/>
    </row>
    <row r="827" spans="2:10" s="19" customFormat="1" x14ac:dyDescent="0.2">
      <c r="B827" s="120"/>
      <c r="C827" s="120"/>
      <c r="D827" s="120"/>
      <c r="E827" s="120"/>
      <c r="F827" s="120"/>
      <c r="G827" s="120"/>
      <c r="H827" s="120"/>
      <c r="I827" s="120"/>
      <c r="J827" s="120"/>
    </row>
    <row r="828" spans="2:10" s="19" customFormat="1" x14ac:dyDescent="0.2">
      <c r="B828" s="120"/>
      <c r="C828" s="120"/>
      <c r="D828" s="120"/>
      <c r="E828" s="120"/>
      <c r="F828" s="120"/>
      <c r="G828" s="120"/>
      <c r="H828" s="120"/>
      <c r="I828" s="120"/>
      <c r="J828" s="120"/>
    </row>
    <row r="829" spans="2:10" s="19" customFormat="1" x14ac:dyDescent="0.2">
      <c r="B829" s="120"/>
      <c r="C829" s="120"/>
      <c r="D829" s="120"/>
      <c r="E829" s="120"/>
      <c r="F829" s="120"/>
      <c r="G829" s="120"/>
      <c r="H829" s="120"/>
      <c r="I829" s="120"/>
      <c r="J829" s="120"/>
    </row>
    <row r="830" spans="2:10" s="19" customFormat="1" x14ac:dyDescent="0.2">
      <c r="B830" s="120"/>
      <c r="C830" s="120"/>
      <c r="D830" s="120"/>
      <c r="E830" s="120"/>
      <c r="F830" s="120"/>
      <c r="G830" s="120"/>
      <c r="H830" s="120"/>
      <c r="I830" s="120"/>
      <c r="J830" s="120"/>
    </row>
    <row r="831" spans="2:10" s="19" customFormat="1" x14ac:dyDescent="0.2">
      <c r="B831" s="120"/>
      <c r="C831" s="120"/>
      <c r="D831" s="120"/>
      <c r="E831" s="120"/>
      <c r="F831" s="120"/>
      <c r="G831" s="120"/>
      <c r="H831" s="120"/>
      <c r="I831" s="120"/>
      <c r="J831" s="120"/>
    </row>
    <row r="832" spans="2:10" s="19" customFormat="1" x14ac:dyDescent="0.2">
      <c r="B832" s="120"/>
      <c r="C832" s="120"/>
      <c r="D832" s="120"/>
      <c r="E832" s="120"/>
      <c r="F832" s="120"/>
      <c r="G832" s="120"/>
      <c r="H832" s="120"/>
      <c r="I832" s="120"/>
      <c r="J832" s="120"/>
    </row>
    <row r="833" spans="2:10" s="19" customFormat="1" x14ac:dyDescent="0.2">
      <c r="B833" s="120"/>
      <c r="C833" s="120"/>
      <c r="D833" s="120"/>
      <c r="E833" s="120"/>
      <c r="F833" s="120"/>
      <c r="G833" s="120"/>
      <c r="H833" s="120"/>
      <c r="I833" s="120"/>
      <c r="J833" s="120"/>
    </row>
    <row r="834" spans="2:10" s="19" customFormat="1" x14ac:dyDescent="0.2">
      <c r="B834" s="120"/>
      <c r="C834" s="120"/>
      <c r="D834" s="120"/>
      <c r="E834" s="120"/>
      <c r="F834" s="120"/>
      <c r="G834" s="120"/>
      <c r="H834" s="120"/>
      <c r="I834" s="120"/>
      <c r="J834" s="120"/>
    </row>
    <row r="835" spans="2:10" s="19" customFormat="1" x14ac:dyDescent="0.2">
      <c r="B835" s="120"/>
      <c r="C835" s="120"/>
      <c r="D835" s="120"/>
      <c r="E835" s="120"/>
      <c r="F835" s="120"/>
      <c r="G835" s="120"/>
      <c r="H835" s="120"/>
      <c r="I835" s="120"/>
      <c r="J835" s="120"/>
    </row>
    <row r="836" spans="2:10" s="19" customFormat="1" x14ac:dyDescent="0.2">
      <c r="B836" s="120"/>
      <c r="C836" s="120"/>
      <c r="D836" s="120"/>
      <c r="E836" s="120"/>
      <c r="F836" s="120"/>
      <c r="G836" s="120"/>
      <c r="H836" s="120"/>
      <c r="I836" s="120"/>
      <c r="J836" s="120"/>
    </row>
    <row r="837" spans="2:10" s="19" customFormat="1" x14ac:dyDescent="0.2">
      <c r="B837" s="120"/>
      <c r="C837" s="120"/>
      <c r="D837" s="120"/>
      <c r="E837" s="120"/>
      <c r="F837" s="120"/>
      <c r="G837" s="120"/>
      <c r="H837" s="120"/>
      <c r="I837" s="120"/>
      <c r="J837" s="120"/>
    </row>
    <row r="838" spans="2:10" s="19" customFormat="1" x14ac:dyDescent="0.2">
      <c r="B838" s="120"/>
      <c r="C838" s="120"/>
      <c r="D838" s="120"/>
      <c r="E838" s="120"/>
      <c r="F838" s="120"/>
      <c r="G838" s="120"/>
      <c r="H838" s="120"/>
      <c r="I838" s="120"/>
      <c r="J838" s="120"/>
    </row>
    <row r="839" spans="2:10" s="19" customFormat="1" x14ac:dyDescent="0.2">
      <c r="B839" s="120"/>
      <c r="C839" s="120"/>
      <c r="D839" s="120"/>
      <c r="E839" s="120"/>
      <c r="F839" s="120"/>
      <c r="G839" s="120"/>
      <c r="H839" s="120"/>
      <c r="I839" s="120"/>
      <c r="J839" s="120"/>
    </row>
    <row r="840" spans="2:10" s="19" customFormat="1" x14ac:dyDescent="0.2">
      <c r="B840" s="120"/>
      <c r="C840" s="120"/>
      <c r="D840" s="120"/>
      <c r="E840" s="120"/>
      <c r="F840" s="120"/>
      <c r="G840" s="120"/>
      <c r="H840" s="120"/>
      <c r="I840" s="120"/>
      <c r="J840" s="120"/>
    </row>
    <row r="841" spans="2:10" s="19" customFormat="1" x14ac:dyDescent="0.2">
      <c r="B841" s="120"/>
      <c r="C841" s="120"/>
      <c r="D841" s="120"/>
      <c r="E841" s="120"/>
      <c r="F841" s="120"/>
      <c r="G841" s="120"/>
      <c r="H841" s="120"/>
      <c r="I841" s="120"/>
      <c r="J841" s="120"/>
    </row>
    <row r="842" spans="2:10" s="19" customFormat="1" x14ac:dyDescent="0.2">
      <c r="B842" s="120"/>
      <c r="C842" s="120"/>
      <c r="D842" s="120"/>
      <c r="E842" s="120"/>
      <c r="F842" s="120"/>
      <c r="G842" s="120"/>
      <c r="H842" s="120"/>
      <c r="I842" s="120"/>
      <c r="J842" s="120"/>
    </row>
    <row r="843" spans="2:10" s="19" customFormat="1" x14ac:dyDescent="0.2">
      <c r="B843" s="120"/>
      <c r="C843" s="120"/>
      <c r="D843" s="120"/>
      <c r="E843" s="120"/>
      <c r="F843" s="120"/>
      <c r="G843" s="120"/>
      <c r="H843" s="120"/>
      <c r="I843" s="120"/>
      <c r="J843" s="120"/>
    </row>
    <row r="844" spans="2:10" s="19" customFormat="1" x14ac:dyDescent="0.2">
      <c r="B844" s="120"/>
      <c r="C844" s="120"/>
      <c r="D844" s="120"/>
      <c r="E844" s="120"/>
      <c r="F844" s="120"/>
      <c r="G844" s="120"/>
      <c r="H844" s="120"/>
      <c r="I844" s="120"/>
      <c r="J844" s="120"/>
    </row>
    <row r="845" spans="2:10" s="19" customFormat="1" x14ac:dyDescent="0.2">
      <c r="B845" s="120"/>
      <c r="C845" s="120"/>
      <c r="D845" s="120"/>
      <c r="E845" s="120"/>
      <c r="F845" s="120"/>
      <c r="G845" s="120"/>
      <c r="H845" s="120"/>
      <c r="I845" s="120"/>
      <c r="J845" s="120"/>
    </row>
    <row r="846" spans="2:10" s="19" customFormat="1" x14ac:dyDescent="0.2">
      <c r="B846" s="120"/>
      <c r="C846" s="120"/>
      <c r="D846" s="120"/>
      <c r="E846" s="120"/>
      <c r="F846" s="120"/>
      <c r="G846" s="120"/>
      <c r="H846" s="120"/>
      <c r="I846" s="120"/>
      <c r="J846" s="120"/>
    </row>
    <row r="847" spans="2:10" s="19" customFormat="1" x14ac:dyDescent="0.2">
      <c r="B847" s="120"/>
      <c r="C847" s="120"/>
      <c r="D847" s="120"/>
      <c r="E847" s="120"/>
      <c r="F847" s="120"/>
      <c r="G847" s="120"/>
      <c r="H847" s="120"/>
      <c r="I847" s="120"/>
      <c r="J847" s="120"/>
    </row>
    <row r="848" spans="2:10" s="19" customFormat="1" x14ac:dyDescent="0.2">
      <c r="B848" s="120"/>
      <c r="C848" s="120"/>
      <c r="D848" s="120"/>
      <c r="E848" s="120"/>
      <c r="F848" s="120"/>
      <c r="G848" s="120"/>
      <c r="H848" s="120"/>
      <c r="I848" s="120"/>
      <c r="J848" s="120"/>
    </row>
    <row r="849" spans="2:10" s="19" customFormat="1" x14ac:dyDescent="0.2">
      <c r="B849" s="120"/>
      <c r="C849" s="120"/>
      <c r="D849" s="120"/>
      <c r="E849" s="120"/>
      <c r="F849" s="120"/>
      <c r="G849" s="120"/>
      <c r="H849" s="120"/>
      <c r="I849" s="120"/>
      <c r="J849" s="120"/>
    </row>
    <row r="850" spans="2:10" s="19" customFormat="1" x14ac:dyDescent="0.2">
      <c r="B850" s="120"/>
      <c r="C850" s="120"/>
      <c r="D850" s="120"/>
      <c r="E850" s="120"/>
      <c r="F850" s="120"/>
      <c r="G850" s="120"/>
      <c r="H850" s="120"/>
      <c r="I850" s="120"/>
      <c r="J850" s="120"/>
    </row>
    <row r="851" spans="2:10" s="19" customFormat="1" x14ac:dyDescent="0.2">
      <c r="B851" s="120"/>
      <c r="C851" s="120"/>
      <c r="D851" s="120"/>
      <c r="E851" s="120"/>
      <c r="F851" s="120"/>
      <c r="G851" s="120"/>
      <c r="H851" s="120"/>
      <c r="I851" s="120"/>
      <c r="J851" s="120"/>
    </row>
    <row r="852" spans="2:10" s="19" customFormat="1" x14ac:dyDescent="0.2">
      <c r="B852" s="120"/>
      <c r="C852" s="120"/>
      <c r="D852" s="120"/>
      <c r="E852" s="120"/>
      <c r="F852" s="120"/>
      <c r="G852" s="120"/>
      <c r="H852" s="120"/>
      <c r="I852" s="120"/>
      <c r="J852" s="120"/>
    </row>
    <row r="853" spans="2:10" s="19" customFormat="1" x14ac:dyDescent="0.2">
      <c r="B853" s="120"/>
      <c r="C853" s="120"/>
      <c r="D853" s="120"/>
      <c r="E853" s="120"/>
      <c r="F853" s="120"/>
      <c r="G853" s="120"/>
      <c r="H853" s="120"/>
      <c r="I853" s="120"/>
      <c r="J853" s="120"/>
    </row>
    <row r="854" spans="2:10" s="19" customFormat="1" x14ac:dyDescent="0.2">
      <c r="B854" s="120"/>
      <c r="C854" s="120"/>
      <c r="D854" s="120"/>
      <c r="E854" s="120"/>
      <c r="F854" s="120"/>
      <c r="G854" s="120"/>
      <c r="H854" s="120"/>
      <c r="I854" s="120"/>
      <c r="J854" s="120"/>
    </row>
    <row r="855" spans="2:10" s="19" customFormat="1" x14ac:dyDescent="0.2">
      <c r="B855" s="120"/>
      <c r="C855" s="120"/>
      <c r="D855" s="120"/>
      <c r="E855" s="120"/>
      <c r="F855" s="120"/>
      <c r="G855" s="120"/>
      <c r="H855" s="120"/>
      <c r="I855" s="120"/>
      <c r="J855" s="120"/>
    </row>
    <row r="856" spans="2:10" s="19" customFormat="1" x14ac:dyDescent="0.2">
      <c r="B856" s="120"/>
      <c r="C856" s="120"/>
      <c r="D856" s="120"/>
      <c r="E856" s="120"/>
      <c r="F856" s="120"/>
      <c r="G856" s="120"/>
      <c r="H856" s="120"/>
      <c r="I856" s="120"/>
      <c r="J856" s="120"/>
    </row>
    <row r="857" spans="2:10" s="19" customFormat="1" x14ac:dyDescent="0.2">
      <c r="B857" s="120"/>
      <c r="C857" s="120"/>
      <c r="D857" s="120"/>
      <c r="E857" s="120"/>
      <c r="F857" s="120"/>
      <c r="G857" s="120"/>
      <c r="H857" s="120"/>
      <c r="I857" s="120"/>
      <c r="J857" s="120"/>
    </row>
    <row r="858" spans="2:10" s="19" customFormat="1" x14ac:dyDescent="0.2">
      <c r="B858" s="120"/>
      <c r="C858" s="120"/>
      <c r="D858" s="120"/>
      <c r="E858" s="120"/>
      <c r="F858" s="120"/>
      <c r="G858" s="120"/>
      <c r="H858" s="120"/>
      <c r="I858" s="120"/>
      <c r="J858" s="120"/>
    </row>
    <row r="859" spans="2:10" s="19" customFormat="1" x14ac:dyDescent="0.2">
      <c r="B859" s="120"/>
      <c r="C859" s="120"/>
      <c r="D859" s="120"/>
      <c r="E859" s="120"/>
      <c r="F859" s="120"/>
      <c r="G859" s="120"/>
      <c r="H859" s="120"/>
      <c r="I859" s="120"/>
      <c r="J859" s="120"/>
    </row>
    <row r="860" spans="2:10" s="19" customFormat="1" x14ac:dyDescent="0.2">
      <c r="B860" s="120"/>
      <c r="C860" s="120"/>
      <c r="D860" s="120"/>
      <c r="E860" s="120"/>
      <c r="F860" s="120"/>
      <c r="G860" s="120"/>
      <c r="H860" s="120"/>
      <c r="I860" s="120"/>
      <c r="J860" s="120"/>
    </row>
    <row r="861" spans="2:10" s="19" customFormat="1" x14ac:dyDescent="0.2">
      <c r="B861" s="120"/>
      <c r="C861" s="120"/>
      <c r="D861" s="120"/>
      <c r="E861" s="120"/>
      <c r="F861" s="120"/>
      <c r="G861" s="120"/>
      <c r="H861" s="120"/>
      <c r="I861" s="120"/>
      <c r="J861" s="120"/>
    </row>
    <row r="862" spans="2:10" s="19" customFormat="1" x14ac:dyDescent="0.2">
      <c r="B862" s="120"/>
      <c r="C862" s="120"/>
      <c r="D862" s="120"/>
      <c r="E862" s="120"/>
      <c r="F862" s="120"/>
      <c r="G862" s="120"/>
      <c r="H862" s="120"/>
      <c r="I862" s="120"/>
      <c r="J862" s="120"/>
    </row>
    <row r="863" spans="2:10" s="19" customFormat="1" x14ac:dyDescent="0.2">
      <c r="B863" s="120"/>
      <c r="C863" s="120"/>
      <c r="D863" s="120"/>
      <c r="E863" s="120"/>
      <c r="F863" s="120"/>
      <c r="G863" s="120"/>
      <c r="H863" s="120"/>
      <c r="I863" s="120"/>
      <c r="J863" s="120"/>
    </row>
    <row r="864" spans="2:10" s="19" customFormat="1" x14ac:dyDescent="0.2">
      <c r="B864" s="120"/>
      <c r="C864" s="120"/>
      <c r="D864" s="120"/>
      <c r="E864" s="120"/>
      <c r="F864" s="120"/>
      <c r="G864" s="120"/>
      <c r="H864" s="120"/>
      <c r="I864" s="120"/>
      <c r="J864" s="120"/>
    </row>
    <row r="865" spans="2:10" s="19" customFormat="1" x14ac:dyDescent="0.2">
      <c r="B865" s="120"/>
      <c r="C865" s="120"/>
      <c r="D865" s="120"/>
      <c r="E865" s="120"/>
      <c r="F865" s="120"/>
      <c r="G865" s="120"/>
      <c r="H865" s="120"/>
      <c r="I865" s="120"/>
      <c r="J865" s="120"/>
    </row>
    <row r="866" spans="2:10" s="19" customFormat="1" x14ac:dyDescent="0.2">
      <c r="B866" s="120"/>
      <c r="C866" s="120"/>
      <c r="D866" s="120"/>
      <c r="E866" s="120"/>
      <c r="F866" s="120"/>
      <c r="G866" s="120"/>
      <c r="H866" s="120"/>
      <c r="I866" s="120"/>
      <c r="J866" s="120"/>
    </row>
    <row r="867" spans="2:10" s="19" customFormat="1" x14ac:dyDescent="0.2">
      <c r="B867" s="120"/>
      <c r="C867" s="120"/>
      <c r="D867" s="120"/>
      <c r="E867" s="120"/>
      <c r="F867" s="120"/>
      <c r="G867" s="120"/>
      <c r="H867" s="120"/>
      <c r="I867" s="120"/>
      <c r="J867" s="120"/>
    </row>
    <row r="868" spans="2:10" s="19" customFormat="1" x14ac:dyDescent="0.2">
      <c r="B868" s="120"/>
      <c r="C868" s="120"/>
      <c r="D868" s="120"/>
      <c r="E868" s="120"/>
      <c r="F868" s="120"/>
      <c r="G868" s="120"/>
      <c r="H868" s="120"/>
      <c r="I868" s="120"/>
      <c r="J868" s="120"/>
    </row>
    <row r="869" spans="2:10" s="19" customFormat="1" x14ac:dyDescent="0.2">
      <c r="B869" s="120"/>
      <c r="C869" s="120"/>
      <c r="D869" s="120"/>
      <c r="E869" s="120"/>
      <c r="F869" s="120"/>
      <c r="G869" s="120"/>
      <c r="H869" s="120"/>
      <c r="I869" s="120"/>
      <c r="J869" s="120"/>
    </row>
    <row r="870" spans="2:10" s="19" customFormat="1" x14ac:dyDescent="0.2">
      <c r="B870" s="120"/>
      <c r="C870" s="120"/>
      <c r="D870" s="120"/>
      <c r="E870" s="120"/>
      <c r="F870" s="120"/>
      <c r="G870" s="120"/>
      <c r="H870" s="120"/>
      <c r="I870" s="120"/>
      <c r="J870" s="120"/>
    </row>
    <row r="871" spans="2:10" s="19" customFormat="1" x14ac:dyDescent="0.2">
      <c r="B871" s="120"/>
      <c r="C871" s="120"/>
      <c r="D871" s="120"/>
      <c r="E871" s="120"/>
      <c r="F871" s="120"/>
      <c r="G871" s="120"/>
      <c r="H871" s="120"/>
      <c r="I871" s="120"/>
      <c r="J871" s="120"/>
    </row>
    <row r="872" spans="2:10" s="19" customFormat="1" x14ac:dyDescent="0.2">
      <c r="B872" s="120"/>
      <c r="C872" s="120"/>
      <c r="D872" s="120"/>
      <c r="E872" s="120"/>
      <c r="F872" s="120"/>
      <c r="G872" s="120"/>
      <c r="H872" s="120"/>
      <c r="I872" s="120"/>
      <c r="J872" s="120"/>
    </row>
    <row r="873" spans="2:10" s="19" customFormat="1" x14ac:dyDescent="0.2">
      <c r="B873" s="120"/>
      <c r="C873" s="120"/>
      <c r="D873" s="120"/>
      <c r="E873" s="120"/>
      <c r="F873" s="120"/>
      <c r="G873" s="120"/>
      <c r="H873" s="120"/>
      <c r="I873" s="120"/>
      <c r="J873" s="120"/>
    </row>
    <row r="874" spans="2:10" s="19" customFormat="1" x14ac:dyDescent="0.2">
      <c r="B874" s="120"/>
      <c r="C874" s="120"/>
      <c r="D874" s="120"/>
      <c r="E874" s="120"/>
      <c r="F874" s="120"/>
      <c r="G874" s="120"/>
      <c r="H874" s="120"/>
      <c r="I874" s="120"/>
      <c r="J874" s="120"/>
    </row>
    <row r="875" spans="2:10" s="19" customFormat="1" x14ac:dyDescent="0.2">
      <c r="B875" s="120"/>
      <c r="C875" s="120"/>
      <c r="D875" s="120"/>
      <c r="E875" s="120"/>
      <c r="F875" s="120"/>
      <c r="G875" s="120"/>
      <c r="H875" s="120"/>
      <c r="I875" s="120"/>
      <c r="J875" s="120"/>
    </row>
    <row r="876" spans="2:10" s="19" customFormat="1" x14ac:dyDescent="0.2">
      <c r="B876" s="120"/>
      <c r="C876" s="120"/>
      <c r="D876" s="120"/>
      <c r="E876" s="120"/>
      <c r="F876" s="120"/>
      <c r="G876" s="120"/>
      <c r="H876" s="120"/>
      <c r="I876" s="120"/>
      <c r="J876" s="120"/>
    </row>
    <row r="877" spans="2:10" s="19" customFormat="1" x14ac:dyDescent="0.2">
      <c r="B877" s="120"/>
      <c r="C877" s="120"/>
      <c r="D877" s="120"/>
      <c r="E877" s="120"/>
      <c r="F877" s="120"/>
      <c r="G877" s="120"/>
      <c r="H877" s="120"/>
      <c r="I877" s="120"/>
      <c r="J877" s="120"/>
    </row>
    <row r="878" spans="2:10" s="19" customFormat="1" x14ac:dyDescent="0.2">
      <c r="B878" s="120"/>
      <c r="C878" s="120"/>
      <c r="D878" s="120"/>
      <c r="E878" s="120"/>
      <c r="F878" s="120"/>
      <c r="G878" s="120"/>
      <c r="H878" s="120"/>
      <c r="I878" s="120"/>
      <c r="J878" s="120"/>
    </row>
    <row r="879" spans="2:10" s="19" customFormat="1" x14ac:dyDescent="0.2">
      <c r="B879" s="120"/>
      <c r="C879" s="120"/>
      <c r="D879" s="120"/>
      <c r="E879" s="120"/>
      <c r="F879" s="120"/>
      <c r="G879" s="120"/>
      <c r="H879" s="120"/>
      <c r="I879" s="120"/>
      <c r="J879" s="120"/>
    </row>
    <row r="880" spans="2:10" s="19" customFormat="1" x14ac:dyDescent="0.2">
      <c r="B880" s="120"/>
      <c r="C880" s="120"/>
      <c r="D880" s="120"/>
      <c r="E880" s="120"/>
      <c r="F880" s="120"/>
      <c r="G880" s="120"/>
      <c r="H880" s="120"/>
      <c r="I880" s="120"/>
      <c r="J880" s="120"/>
    </row>
    <row r="881" spans="2:10" s="19" customFormat="1" x14ac:dyDescent="0.2">
      <c r="B881" s="120"/>
      <c r="C881" s="120"/>
      <c r="D881" s="120"/>
      <c r="E881" s="120"/>
      <c r="F881" s="120"/>
      <c r="G881" s="120"/>
      <c r="H881" s="120"/>
      <c r="I881" s="120"/>
      <c r="J881" s="120"/>
    </row>
    <row r="882" spans="2:10" s="19" customFormat="1" x14ac:dyDescent="0.2">
      <c r="B882" s="120"/>
      <c r="C882" s="120"/>
      <c r="D882" s="120"/>
      <c r="E882" s="120"/>
      <c r="F882" s="120"/>
      <c r="G882" s="120"/>
      <c r="H882" s="120"/>
      <c r="I882" s="120"/>
      <c r="J882" s="120"/>
    </row>
    <row r="883" spans="2:10" s="19" customFormat="1" x14ac:dyDescent="0.2">
      <c r="B883" s="120"/>
      <c r="C883" s="120"/>
      <c r="D883" s="120"/>
      <c r="E883" s="120"/>
      <c r="F883" s="120"/>
      <c r="G883" s="120"/>
      <c r="H883" s="120"/>
      <c r="I883" s="120"/>
      <c r="J883" s="120"/>
    </row>
    <row r="884" spans="2:10" s="19" customFormat="1" x14ac:dyDescent="0.2">
      <c r="B884" s="120"/>
      <c r="C884" s="120"/>
      <c r="D884" s="120"/>
      <c r="E884" s="120"/>
      <c r="F884" s="120"/>
      <c r="G884" s="120"/>
      <c r="H884" s="120"/>
      <c r="I884" s="120"/>
      <c r="J884" s="120"/>
    </row>
    <row r="885" spans="2:10" s="19" customFormat="1" x14ac:dyDescent="0.2">
      <c r="B885" s="120"/>
      <c r="C885" s="120"/>
      <c r="D885" s="120"/>
      <c r="E885" s="120"/>
      <c r="F885" s="120"/>
      <c r="G885" s="120"/>
      <c r="H885" s="120"/>
      <c r="I885" s="120"/>
      <c r="J885" s="120"/>
    </row>
    <row r="886" spans="2:10" s="19" customFormat="1" x14ac:dyDescent="0.2">
      <c r="B886" s="120"/>
      <c r="C886" s="120"/>
      <c r="D886" s="120"/>
      <c r="E886" s="120"/>
      <c r="F886" s="120"/>
      <c r="G886" s="120"/>
      <c r="H886" s="120"/>
      <c r="I886" s="120"/>
      <c r="J886" s="120"/>
    </row>
    <row r="887" spans="2:10" s="19" customFormat="1" x14ac:dyDescent="0.2">
      <c r="B887" s="120"/>
      <c r="C887" s="120"/>
      <c r="D887" s="120"/>
      <c r="E887" s="120"/>
      <c r="F887" s="120"/>
      <c r="G887" s="120"/>
      <c r="H887" s="120"/>
      <c r="I887" s="120"/>
      <c r="J887" s="120"/>
    </row>
    <row r="888" spans="2:10" s="19" customFormat="1" x14ac:dyDescent="0.2">
      <c r="B888" s="120"/>
      <c r="C888" s="120"/>
      <c r="D888" s="120"/>
      <c r="E888" s="120"/>
      <c r="F888" s="120"/>
      <c r="G888" s="120"/>
      <c r="H888" s="120"/>
      <c r="I888" s="120"/>
      <c r="J888" s="120"/>
    </row>
    <row r="889" spans="2:10" s="19" customFormat="1" x14ac:dyDescent="0.2">
      <c r="B889" s="120"/>
      <c r="C889" s="120"/>
      <c r="D889" s="120"/>
      <c r="E889" s="120"/>
      <c r="F889" s="120"/>
      <c r="G889" s="120"/>
      <c r="H889" s="120"/>
      <c r="I889" s="120"/>
      <c r="J889" s="120"/>
    </row>
    <row r="890" spans="2:10" s="19" customFormat="1" x14ac:dyDescent="0.2">
      <c r="B890" s="120"/>
      <c r="C890" s="120"/>
      <c r="D890" s="120"/>
      <c r="E890" s="120"/>
      <c r="F890" s="120"/>
      <c r="G890" s="120"/>
      <c r="H890" s="120"/>
      <c r="I890" s="120"/>
      <c r="J890" s="120"/>
    </row>
    <row r="891" spans="2:10" s="19" customFormat="1" x14ac:dyDescent="0.2">
      <c r="B891" s="120"/>
      <c r="C891" s="120"/>
      <c r="D891" s="120"/>
      <c r="E891" s="120"/>
      <c r="F891" s="120"/>
      <c r="G891" s="120"/>
      <c r="H891" s="120"/>
      <c r="I891" s="120"/>
      <c r="J891" s="120"/>
    </row>
    <row r="892" spans="2:10" s="19" customFormat="1" x14ac:dyDescent="0.2">
      <c r="B892" s="120"/>
      <c r="C892" s="120"/>
      <c r="D892" s="120"/>
      <c r="E892" s="120"/>
      <c r="F892" s="120"/>
      <c r="G892" s="120"/>
      <c r="H892" s="120"/>
      <c r="I892" s="120"/>
      <c r="J892" s="120"/>
    </row>
    <row r="893" spans="2:10" s="19" customFormat="1" x14ac:dyDescent="0.2">
      <c r="B893" s="120"/>
      <c r="C893" s="120"/>
      <c r="D893" s="120"/>
      <c r="E893" s="120"/>
      <c r="F893" s="120"/>
      <c r="G893" s="120"/>
      <c r="H893" s="120"/>
      <c r="I893" s="120"/>
      <c r="J893" s="120"/>
    </row>
    <row r="894" spans="2:10" s="19" customFormat="1" x14ac:dyDescent="0.2">
      <c r="B894" s="120"/>
      <c r="C894" s="120"/>
      <c r="D894" s="120"/>
      <c r="E894" s="120"/>
      <c r="F894" s="120"/>
      <c r="G894" s="120"/>
      <c r="H894" s="120"/>
      <c r="I894" s="120"/>
      <c r="J894" s="120"/>
    </row>
    <row r="895" spans="2:10" s="19" customFormat="1" x14ac:dyDescent="0.2">
      <c r="B895" s="120"/>
      <c r="C895" s="120"/>
      <c r="D895" s="120"/>
      <c r="E895" s="120"/>
      <c r="F895" s="120"/>
      <c r="G895" s="120"/>
      <c r="H895" s="120"/>
      <c r="I895" s="120"/>
      <c r="J895" s="120"/>
    </row>
    <row r="896" spans="2:10" s="19" customFormat="1" x14ac:dyDescent="0.2">
      <c r="B896" s="120"/>
      <c r="C896" s="120"/>
      <c r="D896" s="120"/>
      <c r="E896" s="120"/>
      <c r="F896" s="120"/>
      <c r="G896" s="120"/>
      <c r="H896" s="120"/>
      <c r="I896" s="120"/>
      <c r="J896" s="120"/>
    </row>
    <row r="897" spans="2:10" s="19" customFormat="1" x14ac:dyDescent="0.2">
      <c r="B897" s="120"/>
      <c r="C897" s="120"/>
      <c r="D897" s="120"/>
      <c r="E897" s="120"/>
      <c r="F897" s="120"/>
      <c r="G897" s="120"/>
      <c r="H897" s="120"/>
      <c r="I897" s="120"/>
      <c r="J897" s="120"/>
    </row>
    <row r="898" spans="2:10" s="19" customFormat="1" x14ac:dyDescent="0.2">
      <c r="B898" s="120"/>
      <c r="C898" s="120"/>
      <c r="D898" s="120"/>
      <c r="E898" s="120"/>
      <c r="F898" s="120"/>
      <c r="G898" s="120"/>
      <c r="H898" s="120"/>
      <c r="I898" s="120"/>
      <c r="J898" s="120"/>
    </row>
    <row r="899" spans="2:10" s="19" customFormat="1" x14ac:dyDescent="0.2">
      <c r="B899" s="120"/>
      <c r="C899" s="120"/>
      <c r="D899" s="120"/>
      <c r="E899" s="120"/>
      <c r="F899" s="120"/>
      <c r="G899" s="120"/>
      <c r="H899" s="120"/>
      <c r="I899" s="120"/>
      <c r="J899" s="120"/>
    </row>
    <row r="900" spans="2:10" s="19" customFormat="1" x14ac:dyDescent="0.2">
      <c r="B900" s="120"/>
      <c r="C900" s="120"/>
      <c r="D900" s="120"/>
      <c r="E900" s="120"/>
      <c r="F900" s="120"/>
      <c r="G900" s="120"/>
      <c r="H900" s="120"/>
      <c r="I900" s="120"/>
      <c r="J900" s="120"/>
    </row>
    <row r="901" spans="2:10" s="19" customFormat="1" x14ac:dyDescent="0.2">
      <c r="B901" s="120"/>
      <c r="C901" s="120"/>
      <c r="D901" s="120"/>
      <c r="E901" s="120"/>
      <c r="F901" s="120"/>
      <c r="G901" s="120"/>
      <c r="H901" s="120"/>
      <c r="I901" s="120"/>
      <c r="J901" s="120"/>
    </row>
    <row r="902" spans="2:10" s="19" customFormat="1" x14ac:dyDescent="0.2">
      <c r="B902" s="120"/>
      <c r="C902" s="120"/>
      <c r="D902" s="120"/>
      <c r="E902" s="120"/>
      <c r="F902" s="120"/>
      <c r="G902" s="120"/>
      <c r="H902" s="120"/>
      <c r="I902" s="120"/>
      <c r="J902" s="120"/>
    </row>
    <row r="903" spans="2:10" s="19" customFormat="1" x14ac:dyDescent="0.2">
      <c r="B903" s="120"/>
      <c r="C903" s="120"/>
      <c r="D903" s="120"/>
      <c r="E903" s="120"/>
      <c r="F903" s="120"/>
      <c r="G903" s="120"/>
      <c r="H903" s="120"/>
      <c r="I903" s="120"/>
      <c r="J903" s="120"/>
    </row>
    <row r="904" spans="2:10" s="19" customFormat="1" x14ac:dyDescent="0.2">
      <c r="B904" s="120"/>
      <c r="C904" s="120"/>
      <c r="D904" s="120"/>
      <c r="E904" s="120"/>
      <c r="F904" s="120"/>
      <c r="G904" s="120"/>
      <c r="H904" s="120"/>
      <c r="I904" s="120"/>
      <c r="J904" s="120"/>
    </row>
    <row r="905" spans="2:10" s="19" customFormat="1" x14ac:dyDescent="0.2">
      <c r="B905" s="120"/>
      <c r="C905" s="120"/>
      <c r="D905" s="120"/>
      <c r="E905" s="120"/>
      <c r="F905" s="120"/>
      <c r="G905" s="120"/>
      <c r="H905" s="120"/>
      <c r="I905" s="120"/>
      <c r="J905" s="120"/>
    </row>
    <row r="906" spans="2:10" s="19" customFormat="1" x14ac:dyDescent="0.2">
      <c r="B906" s="120"/>
      <c r="C906" s="120"/>
      <c r="D906" s="120"/>
      <c r="E906" s="120"/>
      <c r="F906" s="120"/>
      <c r="G906" s="120"/>
      <c r="H906" s="120"/>
      <c r="I906" s="120"/>
      <c r="J906" s="120"/>
    </row>
    <row r="907" spans="2:10" s="19" customFormat="1" x14ac:dyDescent="0.2">
      <c r="B907" s="120"/>
      <c r="C907" s="120"/>
      <c r="D907" s="120"/>
      <c r="E907" s="120"/>
      <c r="F907" s="120"/>
      <c r="G907" s="120"/>
      <c r="H907" s="120"/>
      <c r="I907" s="120"/>
      <c r="J907" s="120"/>
    </row>
    <row r="908" spans="2:10" s="19" customFormat="1" x14ac:dyDescent="0.2">
      <c r="B908" s="120"/>
      <c r="C908" s="120"/>
      <c r="D908" s="120"/>
      <c r="E908" s="120"/>
      <c r="F908" s="120"/>
      <c r="G908" s="120"/>
      <c r="H908" s="120"/>
      <c r="I908" s="120"/>
      <c r="J908" s="120"/>
    </row>
    <row r="909" spans="2:10" s="19" customFormat="1" x14ac:dyDescent="0.2">
      <c r="B909" s="120"/>
      <c r="C909" s="120"/>
      <c r="D909" s="120"/>
      <c r="E909" s="120"/>
      <c r="F909" s="120"/>
      <c r="G909" s="120"/>
      <c r="H909" s="120"/>
      <c r="I909" s="120"/>
      <c r="J909" s="120"/>
    </row>
    <row r="910" spans="2:10" s="19" customFormat="1" x14ac:dyDescent="0.2">
      <c r="B910" s="120"/>
      <c r="C910" s="120"/>
      <c r="D910" s="120"/>
      <c r="E910" s="120"/>
      <c r="F910" s="120"/>
      <c r="G910" s="120"/>
      <c r="H910" s="120"/>
      <c r="I910" s="120"/>
      <c r="J910" s="120"/>
    </row>
    <row r="911" spans="2:10" s="19" customFormat="1" x14ac:dyDescent="0.2">
      <c r="B911" s="120"/>
      <c r="C911" s="120"/>
      <c r="D911" s="120"/>
      <c r="E911" s="120"/>
      <c r="F911" s="120"/>
      <c r="G911" s="120"/>
      <c r="H911" s="120"/>
      <c r="I911" s="120"/>
      <c r="J911" s="120"/>
    </row>
    <row r="912" spans="2:10" s="19" customFormat="1" x14ac:dyDescent="0.2">
      <c r="B912" s="120"/>
      <c r="C912" s="120"/>
      <c r="D912" s="120"/>
      <c r="E912" s="120"/>
      <c r="F912" s="120"/>
      <c r="G912" s="120"/>
      <c r="H912" s="120"/>
      <c r="I912" s="120"/>
      <c r="J912" s="120"/>
    </row>
    <row r="913" spans="2:10" s="19" customFormat="1" x14ac:dyDescent="0.2">
      <c r="B913" s="120"/>
      <c r="C913" s="120"/>
      <c r="D913" s="120"/>
      <c r="E913" s="120"/>
      <c r="F913" s="120"/>
      <c r="G913" s="120"/>
      <c r="H913" s="120"/>
      <c r="I913" s="120"/>
      <c r="J913" s="120"/>
    </row>
    <row r="914" spans="2:10" s="19" customFormat="1" x14ac:dyDescent="0.2">
      <c r="B914" s="120"/>
      <c r="C914" s="120"/>
      <c r="D914" s="120"/>
      <c r="E914" s="120"/>
      <c r="F914" s="120"/>
      <c r="G914" s="120"/>
      <c r="H914" s="120"/>
      <c r="I914" s="120"/>
      <c r="J914" s="120"/>
    </row>
    <row r="915" spans="2:10" s="19" customFormat="1" x14ac:dyDescent="0.2">
      <c r="B915" s="120"/>
      <c r="C915" s="120"/>
      <c r="D915" s="120"/>
      <c r="E915" s="120"/>
      <c r="F915" s="120"/>
      <c r="G915" s="120"/>
      <c r="H915" s="120"/>
      <c r="I915" s="120"/>
      <c r="J915" s="120"/>
    </row>
    <row r="916" spans="2:10" s="19" customFormat="1" x14ac:dyDescent="0.2">
      <c r="B916" s="120"/>
      <c r="C916" s="120"/>
      <c r="D916" s="120"/>
      <c r="E916" s="120"/>
      <c r="F916" s="120"/>
      <c r="G916" s="120"/>
      <c r="H916" s="120"/>
      <c r="I916" s="120"/>
      <c r="J916" s="120"/>
    </row>
    <row r="917" spans="2:10" s="19" customFormat="1" x14ac:dyDescent="0.2">
      <c r="B917" s="120"/>
      <c r="C917" s="120"/>
      <c r="D917" s="120"/>
      <c r="E917" s="120"/>
      <c r="F917" s="120"/>
      <c r="G917" s="120"/>
      <c r="H917" s="120"/>
      <c r="I917" s="120"/>
      <c r="J917" s="120"/>
    </row>
    <row r="918" spans="2:10" s="19" customFormat="1" x14ac:dyDescent="0.2">
      <c r="B918" s="120"/>
      <c r="C918" s="120"/>
      <c r="D918" s="120"/>
      <c r="E918" s="120"/>
      <c r="F918" s="120"/>
      <c r="G918" s="120"/>
      <c r="H918" s="120"/>
      <c r="I918" s="120"/>
      <c r="J918" s="120"/>
    </row>
    <row r="919" spans="2:10" s="19" customFormat="1" x14ac:dyDescent="0.2">
      <c r="B919" s="120"/>
      <c r="C919" s="120"/>
      <c r="D919" s="120"/>
      <c r="E919" s="120"/>
      <c r="F919" s="120"/>
      <c r="G919" s="120"/>
      <c r="H919" s="120"/>
      <c r="I919" s="120"/>
      <c r="J919" s="120"/>
    </row>
    <row r="920" spans="2:10" s="19" customFormat="1" x14ac:dyDescent="0.2">
      <c r="B920" s="120"/>
      <c r="C920" s="120"/>
      <c r="D920" s="120"/>
      <c r="E920" s="120"/>
      <c r="F920" s="120"/>
      <c r="G920" s="120"/>
      <c r="H920" s="120"/>
      <c r="I920" s="120"/>
      <c r="J920" s="120"/>
    </row>
    <row r="921" spans="2:10" s="19" customFormat="1" x14ac:dyDescent="0.2">
      <c r="B921" s="120"/>
      <c r="C921" s="120"/>
      <c r="D921" s="120"/>
      <c r="E921" s="120"/>
      <c r="F921" s="120"/>
      <c r="G921" s="120"/>
      <c r="H921" s="120"/>
      <c r="I921" s="120"/>
      <c r="J921" s="120"/>
    </row>
    <row r="922" spans="2:10" s="19" customFormat="1" x14ac:dyDescent="0.2">
      <c r="B922" s="120"/>
      <c r="C922" s="120"/>
      <c r="D922" s="120"/>
      <c r="E922" s="120"/>
      <c r="F922" s="120"/>
      <c r="G922" s="120"/>
      <c r="H922" s="120"/>
      <c r="I922" s="120"/>
      <c r="J922" s="120"/>
    </row>
    <row r="923" spans="2:10" s="19" customFormat="1" x14ac:dyDescent="0.2">
      <c r="B923" s="120"/>
      <c r="C923" s="120"/>
      <c r="D923" s="120"/>
      <c r="E923" s="120"/>
      <c r="F923" s="120"/>
      <c r="G923" s="120"/>
      <c r="H923" s="120"/>
      <c r="I923" s="120"/>
      <c r="J923" s="120"/>
    </row>
    <row r="924" spans="2:10" s="19" customFormat="1" x14ac:dyDescent="0.2">
      <c r="B924" s="120"/>
      <c r="C924" s="120"/>
      <c r="D924" s="120"/>
      <c r="E924" s="120"/>
      <c r="F924" s="120"/>
      <c r="G924" s="120"/>
      <c r="H924" s="120"/>
      <c r="I924" s="120"/>
      <c r="J924" s="120"/>
    </row>
    <row r="925" spans="2:10" s="19" customFormat="1" x14ac:dyDescent="0.2">
      <c r="B925" s="120"/>
      <c r="C925" s="120"/>
      <c r="D925" s="120"/>
      <c r="E925" s="120"/>
      <c r="F925" s="120"/>
      <c r="G925" s="120"/>
      <c r="H925" s="120"/>
      <c r="I925" s="120"/>
      <c r="J925" s="120"/>
    </row>
    <row r="926" spans="2:10" s="19" customFormat="1" x14ac:dyDescent="0.2">
      <c r="B926" s="120"/>
      <c r="C926" s="120"/>
      <c r="D926" s="120"/>
      <c r="E926" s="120"/>
      <c r="F926" s="120"/>
      <c r="G926" s="120"/>
      <c r="H926" s="120"/>
      <c r="I926" s="120"/>
      <c r="J926" s="120"/>
    </row>
    <row r="927" spans="2:10" s="19" customFormat="1" x14ac:dyDescent="0.2">
      <c r="B927" s="120"/>
      <c r="C927" s="120"/>
      <c r="D927" s="120"/>
      <c r="E927" s="120"/>
      <c r="F927" s="120"/>
      <c r="G927" s="120"/>
      <c r="H927" s="120"/>
      <c r="I927" s="120"/>
      <c r="J927" s="120"/>
    </row>
    <row r="928" spans="2:10" s="19" customFormat="1" x14ac:dyDescent="0.2">
      <c r="B928" s="120"/>
      <c r="C928" s="120"/>
      <c r="D928" s="120"/>
      <c r="E928" s="120"/>
      <c r="F928" s="120"/>
      <c r="G928" s="120"/>
      <c r="H928" s="120"/>
      <c r="I928" s="120"/>
      <c r="J928" s="120"/>
    </row>
    <row r="929" spans="2:10" s="19" customFormat="1" x14ac:dyDescent="0.2">
      <c r="B929" s="120"/>
      <c r="C929" s="120"/>
      <c r="D929" s="120"/>
      <c r="E929" s="120"/>
      <c r="F929" s="120"/>
      <c r="G929" s="120"/>
      <c r="H929" s="120"/>
      <c r="I929" s="120"/>
      <c r="J929" s="120"/>
    </row>
    <row r="930" spans="2:10" s="19" customFormat="1" x14ac:dyDescent="0.2">
      <c r="B930" s="120"/>
      <c r="C930" s="120"/>
      <c r="D930" s="120"/>
      <c r="E930" s="120"/>
      <c r="F930" s="120"/>
      <c r="G930" s="120"/>
      <c r="H930" s="120"/>
      <c r="I930" s="120"/>
      <c r="J930" s="120"/>
    </row>
    <row r="931" spans="2:10" s="19" customFormat="1" x14ac:dyDescent="0.2">
      <c r="B931" s="120"/>
      <c r="C931" s="120"/>
      <c r="D931" s="120"/>
      <c r="E931" s="120"/>
      <c r="F931" s="120"/>
      <c r="G931" s="120"/>
      <c r="H931" s="120"/>
      <c r="I931" s="120"/>
      <c r="J931" s="120"/>
    </row>
    <row r="932" spans="2:10" s="19" customFormat="1" x14ac:dyDescent="0.2">
      <c r="B932" s="120"/>
      <c r="C932" s="120"/>
      <c r="D932" s="120"/>
      <c r="E932" s="120"/>
      <c r="F932" s="120"/>
      <c r="G932" s="120"/>
      <c r="H932" s="120"/>
      <c r="I932" s="120"/>
      <c r="J932" s="120"/>
    </row>
    <row r="933" spans="2:10" s="19" customFormat="1" x14ac:dyDescent="0.2">
      <c r="B933" s="120"/>
      <c r="C933" s="120"/>
      <c r="D933" s="120"/>
      <c r="E933" s="120"/>
      <c r="F933" s="120"/>
      <c r="G933" s="120"/>
      <c r="H933" s="120"/>
      <c r="I933" s="120"/>
      <c r="J933" s="120"/>
    </row>
    <row r="934" spans="2:10" s="19" customFormat="1" x14ac:dyDescent="0.2">
      <c r="B934" s="120"/>
      <c r="C934" s="120"/>
      <c r="D934" s="120"/>
      <c r="E934" s="120"/>
      <c r="F934" s="120"/>
      <c r="G934" s="120"/>
      <c r="H934" s="120"/>
      <c r="I934" s="120"/>
      <c r="J934" s="120"/>
    </row>
    <row r="935" spans="2:10" s="19" customFormat="1" x14ac:dyDescent="0.2">
      <c r="B935" s="120"/>
      <c r="C935" s="120"/>
      <c r="D935" s="120"/>
      <c r="E935" s="120"/>
      <c r="F935" s="120"/>
      <c r="G935" s="120"/>
      <c r="H935" s="120"/>
      <c r="I935" s="120"/>
      <c r="J935" s="120"/>
    </row>
    <row r="936" spans="2:10" s="19" customFormat="1" x14ac:dyDescent="0.2">
      <c r="B936" s="120"/>
      <c r="C936" s="120"/>
      <c r="D936" s="120"/>
      <c r="E936" s="120"/>
      <c r="F936" s="120"/>
      <c r="G936" s="120"/>
      <c r="H936" s="120"/>
      <c r="I936" s="120"/>
      <c r="J936" s="120"/>
    </row>
    <row r="937" spans="2:10" s="19" customFormat="1" x14ac:dyDescent="0.2">
      <c r="B937" s="120"/>
      <c r="C937" s="120"/>
      <c r="D937" s="120"/>
      <c r="E937" s="120"/>
      <c r="F937" s="120"/>
      <c r="G937" s="120"/>
      <c r="H937" s="120"/>
      <c r="I937" s="120"/>
      <c r="J937" s="120"/>
    </row>
    <row r="938" spans="2:10" s="19" customFormat="1" x14ac:dyDescent="0.2">
      <c r="B938" s="120"/>
      <c r="C938" s="120"/>
      <c r="D938" s="120"/>
      <c r="E938" s="120"/>
      <c r="F938" s="120"/>
      <c r="G938" s="120"/>
      <c r="H938" s="120"/>
      <c r="I938" s="120"/>
      <c r="J938" s="120"/>
    </row>
    <row r="939" spans="2:10" s="19" customFormat="1" x14ac:dyDescent="0.2">
      <c r="B939" s="120"/>
      <c r="C939" s="120"/>
      <c r="D939" s="120"/>
      <c r="E939" s="120"/>
      <c r="F939" s="120"/>
      <c r="G939" s="120"/>
      <c r="H939" s="120"/>
      <c r="I939" s="120"/>
      <c r="J939" s="120"/>
    </row>
    <row r="940" spans="2:10" s="19" customFormat="1" x14ac:dyDescent="0.2">
      <c r="B940" s="120"/>
      <c r="C940" s="120"/>
      <c r="D940" s="120"/>
      <c r="E940" s="120"/>
      <c r="F940" s="120"/>
      <c r="G940" s="120"/>
      <c r="H940" s="120"/>
      <c r="I940" s="120"/>
      <c r="J940" s="120"/>
    </row>
    <row r="941" spans="2:10" s="19" customFormat="1" x14ac:dyDescent="0.2">
      <c r="B941" s="120"/>
      <c r="C941" s="120"/>
      <c r="D941" s="120"/>
      <c r="E941" s="120"/>
      <c r="F941" s="120"/>
      <c r="G941" s="120"/>
      <c r="H941" s="120"/>
      <c r="I941" s="120"/>
      <c r="J941" s="120"/>
    </row>
    <row r="942" spans="2:10" s="19" customFormat="1" x14ac:dyDescent="0.2">
      <c r="B942" s="120"/>
      <c r="C942" s="120"/>
      <c r="D942" s="120"/>
      <c r="E942" s="120"/>
      <c r="F942" s="120"/>
      <c r="G942" s="120"/>
      <c r="H942" s="120"/>
      <c r="I942" s="120"/>
      <c r="J942" s="120"/>
    </row>
    <row r="943" spans="2:10" s="19" customFormat="1" x14ac:dyDescent="0.2">
      <c r="B943" s="120"/>
      <c r="C943" s="120"/>
      <c r="D943" s="120"/>
      <c r="E943" s="120"/>
      <c r="F943" s="120"/>
      <c r="G943" s="120"/>
      <c r="H943" s="120"/>
      <c r="I943" s="120"/>
      <c r="J943" s="120"/>
    </row>
    <row r="944" spans="2:10" s="19" customFormat="1" x14ac:dyDescent="0.2">
      <c r="B944" s="120"/>
      <c r="C944" s="120"/>
      <c r="D944" s="120"/>
      <c r="E944" s="120"/>
      <c r="F944" s="120"/>
      <c r="G944" s="120"/>
      <c r="H944" s="120"/>
      <c r="I944" s="120"/>
      <c r="J944" s="120"/>
    </row>
    <row r="945" spans="2:10" s="19" customFormat="1" x14ac:dyDescent="0.2">
      <c r="B945" s="120"/>
      <c r="C945" s="120"/>
      <c r="D945" s="120"/>
      <c r="E945" s="120"/>
      <c r="F945" s="120"/>
      <c r="G945" s="120"/>
      <c r="H945" s="120"/>
      <c r="I945" s="120"/>
      <c r="J945" s="120"/>
    </row>
    <row r="946" spans="2:10" s="19" customFormat="1" x14ac:dyDescent="0.2">
      <c r="B946" s="120"/>
      <c r="C946" s="120"/>
      <c r="D946" s="120"/>
      <c r="E946" s="120"/>
      <c r="F946" s="120"/>
      <c r="G946" s="120"/>
      <c r="H946" s="120"/>
      <c r="I946" s="120"/>
      <c r="J946" s="120"/>
    </row>
    <row r="947" spans="2:10" s="19" customFormat="1" x14ac:dyDescent="0.2">
      <c r="B947" s="120"/>
      <c r="C947" s="120"/>
      <c r="D947" s="120"/>
      <c r="E947" s="120"/>
      <c r="F947" s="120"/>
      <c r="G947" s="120"/>
      <c r="H947" s="120"/>
      <c r="I947" s="120"/>
      <c r="J947" s="120"/>
    </row>
    <row r="948" spans="2:10" s="19" customFormat="1" x14ac:dyDescent="0.2">
      <c r="B948" s="120"/>
      <c r="C948" s="120"/>
      <c r="D948" s="120"/>
      <c r="E948" s="120"/>
      <c r="F948" s="120"/>
      <c r="G948" s="120"/>
      <c r="H948" s="120"/>
      <c r="I948" s="120"/>
      <c r="J948" s="120"/>
    </row>
    <row r="949" spans="2:10" s="19" customFormat="1" x14ac:dyDescent="0.2">
      <c r="B949" s="120"/>
      <c r="C949" s="120"/>
      <c r="D949" s="120"/>
      <c r="E949" s="120"/>
      <c r="F949" s="120"/>
      <c r="G949" s="120"/>
      <c r="H949" s="120"/>
      <c r="I949" s="120"/>
      <c r="J949" s="120"/>
    </row>
    <row r="950" spans="2:10" s="19" customFormat="1" x14ac:dyDescent="0.2">
      <c r="B950" s="120"/>
      <c r="C950" s="120"/>
      <c r="D950" s="120"/>
      <c r="E950" s="120"/>
      <c r="F950" s="120"/>
      <c r="G950" s="120"/>
      <c r="H950" s="120"/>
      <c r="I950" s="120"/>
      <c r="J950" s="120"/>
    </row>
    <row r="951" spans="2:10" s="19" customFormat="1" x14ac:dyDescent="0.2">
      <c r="B951" s="120"/>
      <c r="C951" s="120"/>
      <c r="D951" s="120"/>
      <c r="E951" s="120"/>
      <c r="F951" s="120"/>
      <c r="G951" s="120"/>
      <c r="H951" s="120"/>
      <c r="I951" s="120"/>
      <c r="J951" s="120"/>
    </row>
    <row r="952" spans="2:10" s="19" customFormat="1" x14ac:dyDescent="0.2">
      <c r="B952" s="120"/>
      <c r="C952" s="120"/>
      <c r="D952" s="120"/>
      <c r="E952" s="120"/>
      <c r="F952" s="120"/>
      <c r="G952" s="120"/>
      <c r="H952" s="120"/>
      <c r="I952" s="120"/>
      <c r="J952" s="120"/>
    </row>
    <row r="953" spans="2:10" s="19" customFormat="1" x14ac:dyDescent="0.2">
      <c r="B953" s="120"/>
      <c r="C953" s="120"/>
      <c r="D953" s="120"/>
      <c r="E953" s="120"/>
      <c r="F953" s="120"/>
      <c r="G953" s="120"/>
      <c r="H953" s="120"/>
      <c r="I953" s="120"/>
      <c r="J953" s="120"/>
    </row>
    <row r="954" spans="2:10" s="19" customFormat="1" x14ac:dyDescent="0.2">
      <c r="B954" s="120"/>
      <c r="C954" s="120"/>
      <c r="D954" s="120"/>
      <c r="E954" s="120"/>
      <c r="F954" s="120"/>
      <c r="G954" s="120"/>
      <c r="H954" s="120"/>
      <c r="I954" s="120"/>
      <c r="J954" s="120"/>
    </row>
    <row r="955" spans="2:10" s="19" customFormat="1" x14ac:dyDescent="0.2">
      <c r="B955" s="120"/>
      <c r="C955" s="120"/>
      <c r="D955" s="120"/>
      <c r="E955" s="120"/>
      <c r="F955" s="120"/>
      <c r="G955" s="120"/>
      <c r="H955" s="120"/>
      <c r="I955" s="120"/>
      <c r="J955" s="120"/>
    </row>
    <row r="956" spans="2:10" s="19" customFormat="1" x14ac:dyDescent="0.2">
      <c r="B956" s="120"/>
      <c r="C956" s="120"/>
      <c r="D956" s="120"/>
      <c r="E956" s="120"/>
      <c r="F956" s="120"/>
      <c r="G956" s="120"/>
      <c r="H956" s="120"/>
      <c r="I956" s="120"/>
      <c r="J956" s="120"/>
    </row>
    <row r="957" spans="2:10" s="19" customFormat="1" x14ac:dyDescent="0.2">
      <c r="B957" s="120"/>
      <c r="C957" s="120"/>
      <c r="D957" s="120"/>
      <c r="E957" s="120"/>
      <c r="F957" s="120"/>
      <c r="G957" s="120"/>
      <c r="H957" s="120"/>
      <c r="I957" s="120"/>
      <c r="J957" s="120"/>
    </row>
    <row r="958" spans="2:10" s="19" customFormat="1" x14ac:dyDescent="0.2">
      <c r="B958" s="120"/>
      <c r="C958" s="120"/>
      <c r="D958" s="120"/>
      <c r="E958" s="120"/>
      <c r="F958" s="120"/>
      <c r="G958" s="120"/>
      <c r="H958" s="120"/>
      <c r="I958" s="120"/>
      <c r="J958" s="120"/>
    </row>
    <row r="959" spans="2:10" s="19" customFormat="1" x14ac:dyDescent="0.2">
      <c r="B959" s="120"/>
      <c r="C959" s="120"/>
      <c r="D959" s="120"/>
      <c r="E959" s="120"/>
      <c r="F959" s="120"/>
      <c r="G959" s="120"/>
      <c r="H959" s="120"/>
      <c r="I959" s="120"/>
      <c r="J959" s="120"/>
    </row>
    <row r="960" spans="2:10" s="19" customFormat="1" x14ac:dyDescent="0.2">
      <c r="B960" s="120"/>
      <c r="C960" s="120"/>
      <c r="D960" s="120"/>
      <c r="E960" s="120"/>
      <c r="F960" s="120"/>
      <c r="G960" s="120"/>
      <c r="H960" s="120"/>
      <c r="I960" s="120"/>
      <c r="J960" s="120"/>
    </row>
    <row r="961" spans="2:10" s="19" customFormat="1" x14ac:dyDescent="0.2">
      <c r="B961" s="120"/>
      <c r="C961" s="120"/>
      <c r="D961" s="120"/>
      <c r="E961" s="120"/>
      <c r="F961" s="120"/>
      <c r="G961" s="120"/>
      <c r="H961" s="120"/>
      <c r="I961" s="120"/>
      <c r="J961" s="120"/>
    </row>
    <row r="962" spans="2:10" s="19" customFormat="1" x14ac:dyDescent="0.2">
      <c r="B962" s="120"/>
      <c r="C962" s="120"/>
      <c r="D962" s="120"/>
      <c r="E962" s="120"/>
      <c r="F962" s="120"/>
      <c r="G962" s="120"/>
      <c r="H962" s="120"/>
      <c r="I962" s="120"/>
      <c r="J962" s="120"/>
    </row>
    <row r="963" spans="2:10" s="19" customFormat="1" x14ac:dyDescent="0.2">
      <c r="B963" s="120"/>
      <c r="C963" s="120"/>
      <c r="D963" s="120"/>
      <c r="E963" s="120"/>
      <c r="F963" s="120"/>
      <c r="G963" s="120"/>
      <c r="H963" s="120"/>
      <c r="I963" s="120"/>
      <c r="J963" s="120"/>
    </row>
    <row r="964" spans="2:10" s="19" customFormat="1" x14ac:dyDescent="0.2">
      <c r="B964" s="120"/>
      <c r="C964" s="120"/>
      <c r="D964" s="120"/>
      <c r="E964" s="120"/>
      <c r="F964" s="120"/>
      <c r="G964" s="120"/>
      <c r="H964" s="120"/>
      <c r="I964" s="120"/>
      <c r="J964" s="120"/>
    </row>
    <row r="965" spans="2:10" s="19" customFormat="1" x14ac:dyDescent="0.2">
      <c r="B965" s="120"/>
      <c r="C965" s="120"/>
      <c r="D965" s="120"/>
      <c r="E965" s="120"/>
      <c r="F965" s="120"/>
      <c r="G965" s="120"/>
      <c r="H965" s="120"/>
      <c r="I965" s="120"/>
      <c r="J965" s="120"/>
    </row>
    <row r="966" spans="2:10" s="19" customFormat="1" x14ac:dyDescent="0.2">
      <c r="B966" s="120"/>
      <c r="C966" s="120"/>
      <c r="D966" s="120"/>
      <c r="E966" s="120"/>
      <c r="F966" s="120"/>
      <c r="G966" s="120"/>
      <c r="H966" s="120"/>
      <c r="I966" s="120"/>
      <c r="J966" s="120"/>
    </row>
    <row r="967" spans="2:10" s="19" customFormat="1" x14ac:dyDescent="0.2">
      <c r="B967" s="120"/>
      <c r="C967" s="120"/>
      <c r="D967" s="120"/>
      <c r="E967" s="120"/>
      <c r="F967" s="120"/>
      <c r="G967" s="120"/>
      <c r="H967" s="120"/>
      <c r="I967" s="120"/>
      <c r="J967" s="120"/>
    </row>
    <row r="968" spans="2:10" s="19" customFormat="1" x14ac:dyDescent="0.2">
      <c r="B968" s="120"/>
      <c r="C968" s="120"/>
      <c r="D968" s="120"/>
      <c r="E968" s="120"/>
      <c r="F968" s="120"/>
      <c r="G968" s="120"/>
      <c r="H968" s="120"/>
      <c r="I968" s="120"/>
      <c r="J968" s="120"/>
    </row>
    <row r="969" spans="2:10" s="19" customFormat="1" x14ac:dyDescent="0.2">
      <c r="B969" s="120"/>
      <c r="C969" s="120"/>
      <c r="D969" s="120"/>
      <c r="E969" s="120"/>
      <c r="F969" s="120"/>
      <c r="G969" s="120"/>
      <c r="H969" s="120"/>
      <c r="I969" s="120"/>
      <c r="J969" s="120"/>
    </row>
    <row r="970" spans="2:10" s="19" customFormat="1" x14ac:dyDescent="0.2">
      <c r="B970" s="120"/>
      <c r="C970" s="120"/>
      <c r="D970" s="120"/>
      <c r="E970" s="120"/>
      <c r="F970" s="120"/>
      <c r="G970" s="120"/>
      <c r="H970" s="120"/>
      <c r="I970" s="120"/>
      <c r="J970" s="120"/>
    </row>
    <row r="971" spans="2:10" s="19" customFormat="1" x14ac:dyDescent="0.2">
      <c r="B971" s="120"/>
      <c r="C971" s="120"/>
      <c r="D971" s="120"/>
      <c r="E971" s="120"/>
      <c r="F971" s="120"/>
      <c r="G971" s="120"/>
      <c r="H971" s="120"/>
      <c r="I971" s="120"/>
      <c r="J971" s="120"/>
    </row>
    <row r="972" spans="2:10" s="19" customFormat="1" x14ac:dyDescent="0.2">
      <c r="B972" s="120"/>
      <c r="C972" s="120"/>
      <c r="D972" s="120"/>
      <c r="E972" s="120"/>
      <c r="F972" s="120"/>
      <c r="G972" s="120"/>
      <c r="H972" s="120"/>
      <c r="I972" s="120"/>
      <c r="J972" s="120"/>
    </row>
    <row r="973" spans="2:10" s="19" customFormat="1" x14ac:dyDescent="0.2">
      <c r="B973" s="120"/>
      <c r="C973" s="120"/>
      <c r="D973" s="120"/>
      <c r="E973" s="120"/>
      <c r="F973" s="120"/>
      <c r="G973" s="120"/>
      <c r="H973" s="120"/>
      <c r="I973" s="120"/>
      <c r="J973" s="120"/>
    </row>
    <row r="974" spans="2:10" s="19" customFormat="1" x14ac:dyDescent="0.2">
      <c r="B974" s="120"/>
      <c r="C974" s="120"/>
      <c r="D974" s="120"/>
      <c r="E974" s="120"/>
      <c r="F974" s="120"/>
      <c r="G974" s="120"/>
      <c r="H974" s="120"/>
      <c r="I974" s="120"/>
      <c r="J974" s="120"/>
    </row>
    <row r="975" spans="2:10" s="19" customFormat="1" x14ac:dyDescent="0.2">
      <c r="B975" s="120"/>
      <c r="C975" s="120"/>
      <c r="D975" s="120"/>
      <c r="E975" s="120"/>
      <c r="F975" s="120"/>
      <c r="G975" s="120"/>
      <c r="H975" s="120"/>
      <c r="I975" s="120"/>
      <c r="J975" s="120"/>
    </row>
    <row r="976" spans="2:10" s="19" customFormat="1" x14ac:dyDescent="0.2">
      <c r="B976" s="120"/>
      <c r="C976" s="120"/>
      <c r="D976" s="120"/>
      <c r="E976" s="120"/>
      <c r="F976" s="120"/>
      <c r="G976" s="120"/>
      <c r="H976" s="120"/>
      <c r="I976" s="120"/>
      <c r="J976" s="120"/>
    </row>
    <row r="977" spans="2:10" s="19" customFormat="1" x14ac:dyDescent="0.2">
      <c r="B977" s="120"/>
      <c r="C977" s="120"/>
      <c r="D977" s="120"/>
      <c r="E977" s="120"/>
      <c r="F977" s="120"/>
      <c r="G977" s="120"/>
      <c r="H977" s="120"/>
      <c r="I977" s="120"/>
      <c r="J977" s="120"/>
    </row>
    <row r="978" spans="2:10" s="19" customFormat="1" x14ac:dyDescent="0.2">
      <c r="B978" s="120"/>
      <c r="C978" s="120"/>
      <c r="D978" s="120"/>
      <c r="E978" s="120"/>
      <c r="F978" s="120"/>
      <c r="G978" s="120"/>
      <c r="H978" s="120"/>
      <c r="I978" s="120"/>
      <c r="J978" s="120"/>
    </row>
    <row r="979" spans="2:10" s="19" customFormat="1" x14ac:dyDescent="0.2">
      <c r="B979" s="120"/>
      <c r="C979" s="120"/>
      <c r="D979" s="120"/>
      <c r="E979" s="120"/>
      <c r="F979" s="120"/>
      <c r="G979" s="120"/>
      <c r="H979" s="120"/>
      <c r="I979" s="120"/>
      <c r="J979" s="120"/>
    </row>
    <row r="980" spans="2:10" s="19" customFormat="1" x14ac:dyDescent="0.2">
      <c r="B980" s="120"/>
      <c r="C980" s="120"/>
      <c r="D980" s="120"/>
      <c r="E980" s="120"/>
      <c r="F980" s="120"/>
      <c r="G980" s="120"/>
      <c r="H980" s="120"/>
      <c r="I980" s="120"/>
      <c r="J980" s="120"/>
    </row>
    <row r="981" spans="2:10" s="19" customFormat="1" x14ac:dyDescent="0.2">
      <c r="B981" s="120"/>
      <c r="C981" s="120"/>
      <c r="D981" s="120"/>
      <c r="E981" s="120"/>
      <c r="F981" s="120"/>
      <c r="G981" s="120"/>
      <c r="H981" s="120"/>
      <c r="I981" s="120"/>
      <c r="J981" s="120"/>
    </row>
    <row r="982" spans="2:10" s="19" customFormat="1" x14ac:dyDescent="0.2">
      <c r="B982" s="120"/>
      <c r="C982" s="120"/>
      <c r="D982" s="120"/>
      <c r="E982" s="120"/>
      <c r="F982" s="120"/>
      <c r="G982" s="120"/>
      <c r="H982" s="120"/>
      <c r="I982" s="120"/>
      <c r="J982" s="120"/>
    </row>
    <row r="983" spans="2:10" s="19" customFormat="1" x14ac:dyDescent="0.2">
      <c r="B983" s="120"/>
      <c r="C983" s="120"/>
      <c r="D983" s="120"/>
      <c r="E983" s="120"/>
      <c r="F983" s="120"/>
      <c r="G983" s="120"/>
      <c r="H983" s="120"/>
      <c r="I983" s="120"/>
      <c r="J983" s="120"/>
    </row>
    <row r="984" spans="2:10" s="19" customFormat="1" x14ac:dyDescent="0.2">
      <c r="B984" s="120"/>
      <c r="C984" s="120"/>
      <c r="D984" s="120"/>
      <c r="E984" s="120"/>
      <c r="F984" s="120"/>
      <c r="G984" s="120"/>
      <c r="H984" s="120"/>
      <c r="I984" s="120"/>
      <c r="J984" s="120"/>
    </row>
    <row r="985" spans="2:10" s="19" customFormat="1" x14ac:dyDescent="0.2">
      <c r="B985" s="120"/>
      <c r="C985" s="120"/>
      <c r="D985" s="120"/>
      <c r="E985" s="120"/>
      <c r="F985" s="120"/>
      <c r="G985" s="120"/>
      <c r="H985" s="120"/>
      <c r="I985" s="120"/>
      <c r="J985" s="120"/>
    </row>
    <row r="986" spans="2:10" s="19" customFormat="1" x14ac:dyDescent="0.2">
      <c r="B986" s="120"/>
      <c r="C986" s="120"/>
      <c r="D986" s="120"/>
      <c r="E986" s="120"/>
      <c r="F986" s="120"/>
      <c r="G986" s="120"/>
      <c r="H986" s="120"/>
      <c r="I986" s="120"/>
      <c r="J986" s="120"/>
    </row>
    <row r="987" spans="2:10" s="19" customFormat="1" x14ac:dyDescent="0.2">
      <c r="B987" s="120"/>
      <c r="C987" s="120"/>
      <c r="D987" s="120"/>
      <c r="E987" s="120"/>
      <c r="F987" s="120"/>
      <c r="G987" s="120"/>
      <c r="H987" s="120"/>
      <c r="I987" s="120"/>
      <c r="J987" s="120"/>
    </row>
    <row r="988" spans="2:10" s="19" customFormat="1" x14ac:dyDescent="0.2">
      <c r="B988" s="120"/>
      <c r="C988" s="120"/>
      <c r="D988" s="120"/>
      <c r="E988" s="120"/>
      <c r="F988" s="120"/>
      <c r="G988" s="120"/>
      <c r="H988" s="120"/>
      <c r="I988" s="120"/>
      <c r="J988" s="120"/>
    </row>
    <row r="989" spans="2:10" s="19" customFormat="1" x14ac:dyDescent="0.2">
      <c r="B989" s="120"/>
      <c r="C989" s="120"/>
      <c r="D989" s="120"/>
      <c r="E989" s="120"/>
      <c r="F989" s="120"/>
      <c r="G989" s="120"/>
      <c r="H989" s="120"/>
      <c r="I989" s="120"/>
      <c r="J989" s="120"/>
    </row>
    <row r="990" spans="2:10" s="19" customFormat="1" x14ac:dyDescent="0.2">
      <c r="B990" s="120"/>
      <c r="C990" s="120"/>
      <c r="D990" s="120"/>
      <c r="E990" s="120"/>
      <c r="F990" s="120"/>
      <c r="G990" s="120"/>
      <c r="H990" s="120"/>
      <c r="I990" s="120"/>
      <c r="J990" s="120"/>
    </row>
    <row r="991" spans="2:10" s="19" customFormat="1" x14ac:dyDescent="0.2">
      <c r="B991" s="120"/>
      <c r="C991" s="120"/>
      <c r="D991" s="120"/>
      <c r="E991" s="120"/>
      <c r="F991" s="120"/>
      <c r="G991" s="120"/>
      <c r="H991" s="120"/>
      <c r="I991" s="120"/>
      <c r="J991" s="120"/>
    </row>
    <row r="992" spans="2:10" s="19" customFormat="1" x14ac:dyDescent="0.2">
      <c r="B992" s="120"/>
      <c r="C992" s="120"/>
      <c r="D992" s="120"/>
      <c r="E992" s="120"/>
      <c r="F992" s="120"/>
      <c r="G992" s="120"/>
      <c r="H992" s="120"/>
      <c r="I992" s="120"/>
      <c r="J992" s="120"/>
    </row>
    <row r="993" spans="2:10" s="19" customFormat="1" x14ac:dyDescent="0.2">
      <c r="B993" s="120"/>
      <c r="C993" s="120"/>
      <c r="D993" s="120"/>
      <c r="E993" s="120"/>
      <c r="F993" s="120"/>
      <c r="G993" s="120"/>
      <c r="H993" s="120"/>
      <c r="I993" s="120"/>
      <c r="J993" s="120"/>
    </row>
    <row r="994" spans="2:10" s="19" customFormat="1" x14ac:dyDescent="0.2">
      <c r="B994" s="120"/>
      <c r="C994" s="120"/>
      <c r="D994" s="120"/>
      <c r="E994" s="120"/>
      <c r="F994" s="120"/>
      <c r="G994" s="120"/>
      <c r="H994" s="120"/>
      <c r="I994" s="120"/>
      <c r="J994" s="120"/>
    </row>
    <row r="995" spans="2:10" s="19" customFormat="1" x14ac:dyDescent="0.2">
      <c r="B995" s="120"/>
      <c r="C995" s="120"/>
      <c r="D995" s="120"/>
      <c r="E995" s="120"/>
      <c r="F995" s="120"/>
      <c r="G995" s="120"/>
      <c r="H995" s="120"/>
      <c r="I995" s="120"/>
      <c r="J995" s="120"/>
    </row>
    <row r="996" spans="2:10" s="19" customFormat="1" x14ac:dyDescent="0.2">
      <c r="B996" s="120"/>
      <c r="C996" s="120"/>
      <c r="D996" s="120"/>
      <c r="E996" s="120"/>
      <c r="F996" s="120"/>
      <c r="G996" s="120"/>
      <c r="H996" s="120"/>
      <c r="I996" s="120"/>
      <c r="J996" s="120"/>
    </row>
    <row r="997" spans="2:10" s="19" customFormat="1" x14ac:dyDescent="0.2">
      <c r="B997" s="120"/>
      <c r="C997" s="120"/>
      <c r="D997" s="120"/>
      <c r="E997" s="120"/>
      <c r="F997" s="120"/>
      <c r="G997" s="120"/>
      <c r="H997" s="120"/>
      <c r="I997" s="120"/>
      <c r="J997" s="120"/>
    </row>
    <row r="998" spans="2:10" s="19" customFormat="1" x14ac:dyDescent="0.2">
      <c r="B998" s="120"/>
      <c r="C998" s="120"/>
      <c r="D998" s="120"/>
      <c r="E998" s="120"/>
      <c r="F998" s="120"/>
      <c r="G998" s="120"/>
      <c r="H998" s="120"/>
      <c r="I998" s="120"/>
      <c r="J998" s="120"/>
    </row>
    <row r="999" spans="2:10" s="19" customFormat="1" x14ac:dyDescent="0.2">
      <c r="B999" s="120"/>
      <c r="C999" s="120"/>
      <c r="D999" s="120"/>
      <c r="E999" s="120"/>
      <c r="F999" s="120"/>
      <c r="G999" s="120"/>
      <c r="H999" s="120"/>
      <c r="I999" s="120"/>
      <c r="J999" s="120"/>
    </row>
    <row r="1000" spans="2:10" s="19" customFormat="1" x14ac:dyDescent="0.2">
      <c r="B1000" s="120"/>
      <c r="C1000" s="120"/>
      <c r="D1000" s="120"/>
      <c r="E1000" s="120"/>
      <c r="F1000" s="120"/>
      <c r="G1000" s="120"/>
      <c r="H1000" s="120"/>
      <c r="I1000" s="120"/>
      <c r="J1000" s="120"/>
    </row>
    <row r="1001" spans="2:10" s="19" customFormat="1" x14ac:dyDescent="0.2">
      <c r="B1001" s="120"/>
      <c r="C1001" s="120"/>
      <c r="D1001" s="120"/>
      <c r="E1001" s="120"/>
      <c r="F1001" s="120"/>
      <c r="G1001" s="120"/>
      <c r="H1001" s="120"/>
      <c r="I1001" s="120"/>
      <c r="J1001" s="120"/>
    </row>
    <row r="1002" spans="2:10" s="19" customFormat="1" x14ac:dyDescent="0.2">
      <c r="B1002" s="120"/>
      <c r="C1002" s="120"/>
      <c r="D1002" s="120"/>
      <c r="E1002" s="120"/>
      <c r="F1002" s="120"/>
      <c r="G1002" s="120"/>
      <c r="H1002" s="120"/>
      <c r="I1002" s="120"/>
      <c r="J1002" s="120"/>
    </row>
    <row r="1003" spans="2:10" s="19" customFormat="1" x14ac:dyDescent="0.2">
      <c r="B1003" s="120"/>
      <c r="C1003" s="120"/>
      <c r="D1003" s="120"/>
      <c r="E1003" s="120"/>
      <c r="F1003" s="120"/>
      <c r="G1003" s="120"/>
      <c r="H1003" s="120"/>
      <c r="I1003" s="120"/>
      <c r="J1003" s="120"/>
    </row>
    <row r="1004" spans="2:10" s="19" customFormat="1" x14ac:dyDescent="0.2">
      <c r="B1004" s="120"/>
      <c r="C1004" s="120"/>
      <c r="D1004" s="120"/>
      <c r="E1004" s="120"/>
      <c r="F1004" s="120"/>
      <c r="G1004" s="120"/>
      <c r="H1004" s="120"/>
      <c r="I1004" s="120"/>
      <c r="J1004" s="120"/>
    </row>
    <row r="1005" spans="2:10" s="19" customFormat="1" x14ac:dyDescent="0.2">
      <c r="B1005" s="120"/>
      <c r="C1005" s="120"/>
      <c r="D1005" s="120"/>
      <c r="E1005" s="120"/>
      <c r="F1005" s="120"/>
      <c r="G1005" s="120"/>
      <c r="H1005" s="120"/>
      <c r="I1005" s="120"/>
      <c r="J1005" s="120"/>
    </row>
    <row r="1006" spans="2:10" s="19" customFormat="1" x14ac:dyDescent="0.2">
      <c r="B1006" s="120"/>
      <c r="C1006" s="120"/>
      <c r="D1006" s="120"/>
      <c r="E1006" s="120"/>
      <c r="F1006" s="120"/>
      <c r="G1006" s="120"/>
      <c r="H1006" s="120"/>
      <c r="I1006" s="120"/>
      <c r="J1006" s="120"/>
    </row>
    <row r="1007" spans="2:10" s="19" customFormat="1" x14ac:dyDescent="0.2">
      <c r="B1007" s="120"/>
      <c r="C1007" s="120"/>
      <c r="D1007" s="120"/>
      <c r="E1007" s="120"/>
      <c r="F1007" s="120"/>
      <c r="G1007" s="120"/>
      <c r="H1007" s="120"/>
      <c r="I1007" s="120"/>
      <c r="J1007" s="120"/>
    </row>
    <row r="1008" spans="2:10" s="19" customFormat="1" x14ac:dyDescent="0.2">
      <c r="B1008" s="120"/>
      <c r="C1008" s="120"/>
      <c r="D1008" s="120"/>
      <c r="E1008" s="120"/>
      <c r="F1008" s="120"/>
      <c r="G1008" s="120"/>
      <c r="H1008" s="120"/>
      <c r="I1008" s="120"/>
      <c r="J1008" s="120"/>
    </row>
    <row r="1009" spans="2:10" s="19" customFormat="1" x14ac:dyDescent="0.2">
      <c r="B1009" s="120"/>
      <c r="C1009" s="120"/>
      <c r="D1009" s="120"/>
      <c r="E1009" s="120"/>
      <c r="F1009" s="120"/>
      <c r="G1009" s="120"/>
      <c r="H1009" s="120"/>
      <c r="I1009" s="120"/>
      <c r="J1009" s="120"/>
    </row>
    <row r="1010" spans="2:10" s="19" customFormat="1" x14ac:dyDescent="0.2">
      <c r="B1010" s="120"/>
      <c r="C1010" s="120"/>
      <c r="D1010" s="120"/>
      <c r="E1010" s="120"/>
      <c r="F1010" s="120"/>
      <c r="G1010" s="120"/>
      <c r="H1010" s="120"/>
      <c r="I1010" s="120"/>
      <c r="J1010" s="120"/>
    </row>
    <row r="1011" spans="2:10" s="19" customFormat="1" x14ac:dyDescent="0.2">
      <c r="B1011" s="120"/>
      <c r="C1011" s="120"/>
      <c r="D1011" s="120"/>
      <c r="E1011" s="120"/>
      <c r="F1011" s="120"/>
      <c r="G1011" s="120"/>
      <c r="H1011" s="120"/>
      <c r="I1011" s="120"/>
      <c r="J1011" s="120"/>
    </row>
    <row r="1012" spans="2:10" s="19" customFormat="1" x14ac:dyDescent="0.2">
      <c r="B1012" s="120"/>
      <c r="C1012" s="120"/>
      <c r="D1012" s="120"/>
      <c r="E1012" s="120"/>
      <c r="F1012" s="120"/>
      <c r="G1012" s="120"/>
      <c r="H1012" s="120"/>
      <c r="I1012" s="120"/>
      <c r="J1012" s="120"/>
    </row>
    <row r="1013" spans="2:10" s="19" customFormat="1" x14ac:dyDescent="0.2">
      <c r="B1013" s="120"/>
      <c r="C1013" s="120"/>
      <c r="D1013" s="120"/>
      <c r="E1013" s="120"/>
      <c r="F1013" s="120"/>
      <c r="G1013" s="120"/>
      <c r="H1013" s="120"/>
      <c r="I1013" s="120"/>
      <c r="J1013" s="120"/>
    </row>
    <row r="1014" spans="2:10" s="19" customFormat="1" x14ac:dyDescent="0.2">
      <c r="B1014" s="120"/>
      <c r="C1014" s="120"/>
      <c r="D1014" s="120"/>
      <c r="E1014" s="120"/>
      <c r="F1014" s="120"/>
      <c r="G1014" s="120"/>
      <c r="H1014" s="120"/>
      <c r="I1014" s="120"/>
      <c r="J1014" s="120"/>
    </row>
    <row r="1015" spans="2:10" s="19" customFormat="1" x14ac:dyDescent="0.2">
      <c r="B1015" s="120"/>
      <c r="C1015" s="120"/>
      <c r="D1015" s="120"/>
      <c r="E1015" s="120"/>
      <c r="F1015" s="120"/>
      <c r="G1015" s="120"/>
      <c r="H1015" s="120"/>
      <c r="I1015" s="120"/>
      <c r="J1015" s="120"/>
    </row>
    <row r="1016" spans="2:10" s="19" customFormat="1" x14ac:dyDescent="0.2">
      <c r="B1016" s="120"/>
      <c r="C1016" s="120"/>
      <c r="D1016" s="120"/>
      <c r="E1016" s="120"/>
      <c r="F1016" s="120"/>
      <c r="G1016" s="120"/>
      <c r="H1016" s="120"/>
      <c r="I1016" s="120"/>
      <c r="J1016" s="120"/>
    </row>
    <row r="1017" spans="2:10" s="19" customFormat="1" x14ac:dyDescent="0.2">
      <c r="B1017" s="120"/>
      <c r="C1017" s="120"/>
      <c r="D1017" s="120"/>
      <c r="E1017" s="120"/>
      <c r="F1017" s="120"/>
      <c r="G1017" s="120"/>
      <c r="H1017" s="120"/>
      <c r="I1017" s="120"/>
      <c r="J1017" s="120"/>
    </row>
    <row r="1018" spans="2:10" s="19" customFormat="1" x14ac:dyDescent="0.2">
      <c r="B1018" s="120"/>
      <c r="C1018" s="120"/>
      <c r="D1018" s="120"/>
      <c r="E1018" s="120"/>
      <c r="F1018" s="120"/>
      <c r="G1018" s="120"/>
      <c r="H1018" s="120"/>
      <c r="I1018" s="120"/>
      <c r="J1018" s="120"/>
    </row>
    <row r="1019" spans="2:10" s="19" customFormat="1" x14ac:dyDescent="0.2">
      <c r="B1019" s="120"/>
      <c r="C1019" s="120"/>
      <c r="D1019" s="120"/>
      <c r="E1019" s="120"/>
      <c r="F1019" s="120"/>
      <c r="G1019" s="120"/>
      <c r="H1019" s="120"/>
      <c r="I1019" s="120"/>
      <c r="J1019" s="120"/>
    </row>
    <row r="1020" spans="2:10" s="19" customFormat="1" x14ac:dyDescent="0.2">
      <c r="B1020" s="120"/>
      <c r="C1020" s="120"/>
      <c r="D1020" s="120"/>
      <c r="E1020" s="120"/>
      <c r="F1020" s="120"/>
      <c r="G1020" s="120"/>
      <c r="H1020" s="120"/>
      <c r="I1020" s="120"/>
      <c r="J1020" s="120"/>
    </row>
    <row r="1021" spans="2:10" s="19" customFormat="1" x14ac:dyDescent="0.2">
      <c r="B1021" s="120"/>
      <c r="C1021" s="120"/>
      <c r="D1021" s="120"/>
      <c r="E1021" s="120"/>
      <c r="F1021" s="120"/>
      <c r="G1021" s="120"/>
      <c r="H1021" s="120"/>
      <c r="I1021" s="120"/>
      <c r="J1021" s="120"/>
    </row>
    <row r="1022" spans="2:10" s="19" customFormat="1" x14ac:dyDescent="0.2">
      <c r="B1022" s="120"/>
      <c r="C1022" s="120"/>
      <c r="D1022" s="120"/>
      <c r="E1022" s="120"/>
      <c r="F1022" s="120"/>
      <c r="G1022" s="120"/>
      <c r="H1022" s="120"/>
      <c r="I1022" s="120"/>
      <c r="J1022" s="120"/>
    </row>
    <row r="1023" spans="2:10" s="19" customFormat="1" x14ac:dyDescent="0.2">
      <c r="B1023" s="120"/>
      <c r="C1023" s="120"/>
      <c r="D1023" s="120"/>
      <c r="E1023" s="120"/>
      <c r="F1023" s="120"/>
      <c r="G1023" s="120"/>
      <c r="H1023" s="120"/>
      <c r="I1023" s="120"/>
      <c r="J1023" s="120"/>
    </row>
    <row r="1024" spans="2:10" s="19" customFormat="1" x14ac:dyDescent="0.2">
      <c r="B1024" s="120"/>
      <c r="C1024" s="120"/>
      <c r="D1024" s="120"/>
      <c r="E1024" s="120"/>
      <c r="F1024" s="120"/>
      <c r="G1024" s="120"/>
      <c r="H1024" s="120"/>
      <c r="I1024" s="120"/>
      <c r="J1024" s="120"/>
    </row>
    <row r="1025" spans="2:10" s="19" customFormat="1" x14ac:dyDescent="0.2">
      <c r="B1025" s="120"/>
      <c r="C1025" s="120"/>
      <c r="D1025" s="120"/>
      <c r="E1025" s="120"/>
      <c r="F1025" s="120"/>
      <c r="G1025" s="120"/>
      <c r="H1025" s="120"/>
      <c r="I1025" s="120"/>
      <c r="J1025" s="120"/>
    </row>
    <row r="1026" spans="2:10" s="19" customFormat="1" x14ac:dyDescent="0.2">
      <c r="B1026" s="120"/>
      <c r="C1026" s="120"/>
      <c r="D1026" s="120"/>
      <c r="E1026" s="120"/>
      <c r="F1026" s="120"/>
      <c r="G1026" s="120"/>
      <c r="H1026" s="120"/>
      <c r="I1026" s="120"/>
      <c r="J1026" s="120"/>
    </row>
    <row r="1027" spans="2:10" s="19" customFormat="1" x14ac:dyDescent="0.2">
      <c r="B1027" s="120"/>
      <c r="C1027" s="120"/>
      <c r="D1027" s="120"/>
      <c r="E1027" s="120"/>
      <c r="F1027" s="120"/>
      <c r="G1027" s="120"/>
      <c r="H1027" s="120"/>
      <c r="I1027" s="120"/>
      <c r="J1027" s="120"/>
    </row>
    <row r="1028" spans="2:10" s="19" customFormat="1" x14ac:dyDescent="0.2">
      <c r="B1028" s="120"/>
      <c r="C1028" s="120"/>
      <c r="D1028" s="120"/>
      <c r="E1028" s="120"/>
      <c r="F1028" s="120"/>
      <c r="G1028" s="120"/>
      <c r="H1028" s="120"/>
      <c r="I1028" s="120"/>
      <c r="J1028" s="120"/>
    </row>
    <row r="1029" spans="2:10" s="19" customFormat="1" x14ac:dyDescent="0.2">
      <c r="B1029" s="120"/>
      <c r="C1029" s="120"/>
      <c r="D1029" s="120"/>
      <c r="E1029" s="120"/>
      <c r="F1029" s="120"/>
      <c r="G1029" s="120"/>
      <c r="H1029" s="120"/>
      <c r="I1029" s="120"/>
      <c r="J1029" s="120"/>
    </row>
    <row r="1030" spans="2:10" s="19" customFormat="1" x14ac:dyDescent="0.2">
      <c r="B1030" s="120"/>
      <c r="C1030" s="120"/>
      <c r="D1030" s="120"/>
      <c r="E1030" s="120"/>
      <c r="F1030" s="120"/>
      <c r="G1030" s="120"/>
      <c r="H1030" s="120"/>
      <c r="I1030" s="120"/>
      <c r="J1030" s="120"/>
    </row>
    <row r="1031" spans="2:10" s="19" customFormat="1" x14ac:dyDescent="0.2">
      <c r="B1031" s="120"/>
      <c r="C1031" s="120"/>
      <c r="D1031" s="120"/>
      <c r="E1031" s="120"/>
      <c r="F1031" s="120"/>
      <c r="G1031" s="120"/>
      <c r="H1031" s="120"/>
      <c r="I1031" s="120"/>
      <c r="J1031" s="120"/>
    </row>
    <row r="1032" spans="2:10" s="19" customFormat="1" x14ac:dyDescent="0.2">
      <c r="B1032" s="120"/>
      <c r="C1032" s="120"/>
      <c r="D1032" s="120"/>
      <c r="E1032" s="120"/>
      <c r="F1032" s="120"/>
      <c r="G1032" s="120"/>
      <c r="H1032" s="120"/>
      <c r="I1032" s="120"/>
      <c r="J1032" s="120"/>
    </row>
    <row r="1033" spans="2:10" s="19" customFormat="1" x14ac:dyDescent="0.2">
      <c r="B1033" s="120"/>
      <c r="C1033" s="120"/>
      <c r="D1033" s="120"/>
      <c r="E1033" s="120"/>
      <c r="F1033" s="120"/>
      <c r="G1033" s="120"/>
      <c r="H1033" s="120"/>
      <c r="I1033" s="120"/>
      <c r="J1033" s="120"/>
    </row>
    <row r="1034" spans="2:10" s="19" customFormat="1" x14ac:dyDescent="0.2">
      <c r="B1034" s="120"/>
      <c r="C1034" s="120"/>
      <c r="D1034" s="120"/>
      <c r="E1034" s="120"/>
      <c r="F1034" s="120"/>
      <c r="G1034" s="120"/>
      <c r="H1034" s="120"/>
      <c r="I1034" s="120"/>
      <c r="J1034" s="120"/>
    </row>
    <row r="1035" spans="2:10" s="19" customFormat="1" x14ac:dyDescent="0.2">
      <c r="B1035" s="120"/>
      <c r="C1035" s="120"/>
      <c r="D1035" s="120"/>
      <c r="E1035" s="120"/>
      <c r="F1035" s="120"/>
      <c r="G1035" s="120"/>
      <c r="H1035" s="120"/>
      <c r="I1035" s="120"/>
      <c r="J1035" s="120"/>
    </row>
    <row r="1036" spans="2:10" s="19" customFormat="1" x14ac:dyDescent="0.2">
      <c r="B1036" s="120"/>
      <c r="C1036" s="120"/>
      <c r="D1036" s="120"/>
      <c r="E1036" s="120"/>
      <c r="F1036" s="120"/>
      <c r="G1036" s="120"/>
      <c r="H1036" s="120"/>
      <c r="I1036" s="120"/>
      <c r="J1036" s="120"/>
    </row>
    <row r="1037" spans="2:10" s="19" customFormat="1" x14ac:dyDescent="0.2">
      <c r="B1037" s="120"/>
      <c r="C1037" s="120"/>
      <c r="D1037" s="120"/>
      <c r="E1037" s="120"/>
      <c r="F1037" s="120"/>
      <c r="G1037" s="120"/>
      <c r="H1037" s="120"/>
      <c r="I1037" s="120"/>
      <c r="J1037" s="120"/>
    </row>
    <row r="1038" spans="2:10" s="19" customFormat="1" x14ac:dyDescent="0.2">
      <c r="B1038" s="120"/>
      <c r="C1038" s="120"/>
      <c r="D1038" s="120"/>
      <c r="E1038" s="120"/>
      <c r="F1038" s="120"/>
      <c r="G1038" s="120"/>
      <c r="H1038" s="120"/>
      <c r="I1038" s="120"/>
      <c r="J1038" s="120"/>
    </row>
    <row r="1039" spans="2:10" s="19" customFormat="1" x14ac:dyDescent="0.2">
      <c r="B1039" s="120"/>
      <c r="C1039" s="120"/>
      <c r="D1039" s="120"/>
      <c r="E1039" s="120"/>
      <c r="F1039" s="120"/>
      <c r="G1039" s="120"/>
      <c r="H1039" s="120"/>
      <c r="I1039" s="120"/>
      <c r="J1039" s="120"/>
    </row>
    <row r="1040" spans="2:10" s="19" customFormat="1" x14ac:dyDescent="0.2">
      <c r="B1040" s="120"/>
      <c r="C1040" s="120"/>
      <c r="D1040" s="120"/>
      <c r="E1040" s="120"/>
      <c r="F1040" s="120"/>
      <c r="G1040" s="120"/>
      <c r="H1040" s="120"/>
      <c r="I1040" s="120"/>
      <c r="J1040" s="120"/>
    </row>
    <row r="1041" spans="2:10" s="19" customFormat="1" x14ac:dyDescent="0.2">
      <c r="B1041" s="120"/>
      <c r="C1041" s="120"/>
      <c r="D1041" s="120"/>
      <c r="E1041" s="120"/>
      <c r="F1041" s="120"/>
      <c r="G1041" s="120"/>
      <c r="H1041" s="120"/>
      <c r="I1041" s="120"/>
      <c r="J1041" s="120"/>
    </row>
    <row r="1042" spans="2:10" s="19" customFormat="1" x14ac:dyDescent="0.2">
      <c r="B1042" s="120"/>
      <c r="C1042" s="120"/>
      <c r="D1042" s="120"/>
      <c r="E1042" s="120"/>
      <c r="F1042" s="120"/>
      <c r="G1042" s="120"/>
      <c r="H1042" s="120"/>
      <c r="I1042" s="120"/>
      <c r="J1042" s="120"/>
    </row>
    <row r="1043" spans="2:10" s="19" customFormat="1" x14ac:dyDescent="0.2">
      <c r="B1043" s="120"/>
      <c r="C1043" s="120"/>
      <c r="D1043" s="120"/>
      <c r="E1043" s="120"/>
      <c r="F1043" s="120"/>
      <c r="G1043" s="120"/>
      <c r="H1043" s="120"/>
      <c r="I1043" s="120"/>
      <c r="J1043" s="120"/>
    </row>
    <row r="1044" spans="2:10" s="19" customFormat="1" x14ac:dyDescent="0.2">
      <c r="B1044" s="120"/>
      <c r="C1044" s="120"/>
      <c r="D1044" s="120"/>
      <c r="E1044" s="120"/>
      <c r="F1044" s="120"/>
      <c r="G1044" s="120"/>
      <c r="H1044" s="120"/>
      <c r="I1044" s="120"/>
      <c r="J1044" s="120"/>
    </row>
    <row r="1045" spans="2:10" s="19" customFormat="1" x14ac:dyDescent="0.2">
      <c r="B1045" s="120"/>
      <c r="C1045" s="120"/>
      <c r="D1045" s="120"/>
      <c r="E1045" s="120"/>
      <c r="F1045" s="120"/>
      <c r="G1045" s="120"/>
      <c r="H1045" s="120"/>
      <c r="I1045" s="120"/>
      <c r="J1045" s="120"/>
    </row>
    <row r="1046" spans="2:10" s="19" customFormat="1" x14ac:dyDescent="0.2">
      <c r="B1046" s="120"/>
      <c r="C1046" s="120"/>
      <c r="D1046" s="120"/>
      <c r="E1046" s="120"/>
      <c r="F1046" s="120"/>
      <c r="G1046" s="120"/>
      <c r="H1046" s="120"/>
      <c r="I1046" s="120"/>
      <c r="J1046" s="120"/>
    </row>
    <row r="1047" spans="2:10" s="19" customFormat="1" x14ac:dyDescent="0.2">
      <c r="B1047" s="120"/>
      <c r="C1047" s="120"/>
      <c r="D1047" s="120"/>
      <c r="E1047" s="120"/>
      <c r="F1047" s="120"/>
      <c r="G1047" s="120"/>
      <c r="H1047" s="120"/>
      <c r="I1047" s="120"/>
      <c r="J1047" s="120"/>
    </row>
    <row r="1048" spans="2:10" s="19" customFormat="1" x14ac:dyDescent="0.2">
      <c r="B1048" s="120"/>
      <c r="C1048" s="120"/>
      <c r="D1048" s="120"/>
      <c r="E1048" s="120"/>
      <c r="F1048" s="120"/>
      <c r="G1048" s="120"/>
      <c r="H1048" s="120"/>
      <c r="I1048" s="120"/>
      <c r="J1048" s="120"/>
    </row>
    <row r="1049" spans="2:10" s="19" customFormat="1" x14ac:dyDescent="0.2">
      <c r="B1049" s="120"/>
      <c r="C1049" s="120"/>
      <c r="D1049" s="120"/>
      <c r="E1049" s="120"/>
      <c r="F1049" s="120"/>
      <c r="G1049" s="120"/>
      <c r="H1049" s="120"/>
      <c r="I1049" s="120"/>
      <c r="J1049" s="120"/>
    </row>
    <row r="1050" spans="2:10" s="19" customFormat="1" x14ac:dyDescent="0.2">
      <c r="B1050" s="120"/>
      <c r="C1050" s="120"/>
      <c r="D1050" s="120"/>
      <c r="E1050" s="120"/>
      <c r="F1050" s="120"/>
      <c r="G1050" s="120"/>
      <c r="H1050" s="120"/>
      <c r="I1050" s="120"/>
      <c r="J1050" s="120"/>
    </row>
    <row r="1051" spans="2:10" s="19" customFormat="1" x14ac:dyDescent="0.2">
      <c r="B1051" s="120"/>
      <c r="C1051" s="120"/>
      <c r="D1051" s="120"/>
      <c r="E1051" s="120"/>
      <c r="F1051" s="120"/>
      <c r="G1051" s="120"/>
      <c r="H1051" s="120"/>
      <c r="I1051" s="120"/>
      <c r="J1051" s="120"/>
    </row>
    <row r="1052" spans="2:10" s="19" customFormat="1" x14ac:dyDescent="0.2">
      <c r="B1052" s="120"/>
      <c r="C1052" s="120"/>
      <c r="D1052" s="120"/>
      <c r="E1052" s="120"/>
      <c r="F1052" s="120"/>
      <c r="G1052" s="120"/>
      <c r="H1052" s="120"/>
      <c r="I1052" s="120"/>
      <c r="J1052" s="120"/>
    </row>
    <row r="1053" spans="2:10" s="19" customFormat="1" x14ac:dyDescent="0.2">
      <c r="B1053" s="120"/>
      <c r="C1053" s="120"/>
      <c r="D1053" s="120"/>
      <c r="E1053" s="120"/>
      <c r="F1053" s="120"/>
      <c r="G1053" s="120"/>
      <c r="H1053" s="120"/>
      <c r="I1053" s="120"/>
      <c r="J1053" s="120"/>
    </row>
    <row r="1054" spans="2:10" s="19" customFormat="1" x14ac:dyDescent="0.2">
      <c r="B1054" s="120"/>
      <c r="C1054" s="120"/>
      <c r="D1054" s="120"/>
      <c r="E1054" s="120"/>
      <c r="F1054" s="120"/>
      <c r="G1054" s="120"/>
      <c r="H1054" s="120"/>
      <c r="I1054" s="120"/>
      <c r="J1054" s="120"/>
    </row>
    <row r="1055" spans="2:10" s="19" customFormat="1" x14ac:dyDescent="0.2">
      <c r="B1055" s="120"/>
      <c r="C1055" s="120"/>
      <c r="D1055" s="120"/>
      <c r="E1055" s="120"/>
      <c r="F1055" s="120"/>
      <c r="G1055" s="120"/>
      <c r="H1055" s="120"/>
      <c r="I1055" s="120"/>
      <c r="J1055" s="120"/>
    </row>
    <row r="1056" spans="2:10" s="19" customFormat="1" x14ac:dyDescent="0.2">
      <c r="B1056" s="120"/>
      <c r="C1056" s="120"/>
      <c r="D1056" s="120"/>
      <c r="E1056" s="120"/>
      <c r="F1056" s="120"/>
      <c r="G1056" s="120"/>
      <c r="H1056" s="120"/>
      <c r="I1056" s="120"/>
      <c r="J1056" s="120"/>
    </row>
    <row r="1057" spans="2:10" s="19" customFormat="1" x14ac:dyDescent="0.2">
      <c r="B1057" s="120"/>
      <c r="C1057" s="120"/>
      <c r="D1057" s="120"/>
      <c r="E1057" s="120"/>
      <c r="F1057" s="120"/>
      <c r="G1057" s="120"/>
      <c r="H1057" s="120"/>
      <c r="I1057" s="120"/>
      <c r="J1057" s="120"/>
    </row>
    <row r="1058" spans="2:10" s="19" customFormat="1" x14ac:dyDescent="0.2">
      <c r="B1058" s="120"/>
      <c r="C1058" s="120"/>
      <c r="D1058" s="120"/>
      <c r="E1058" s="120"/>
      <c r="F1058" s="120"/>
      <c r="G1058" s="120"/>
      <c r="H1058" s="120"/>
      <c r="I1058" s="120"/>
      <c r="J1058" s="120"/>
    </row>
    <row r="1059" spans="2:10" s="19" customFormat="1" x14ac:dyDescent="0.2">
      <c r="B1059" s="120"/>
      <c r="C1059" s="120"/>
      <c r="D1059" s="120"/>
      <c r="E1059" s="120"/>
      <c r="F1059" s="120"/>
      <c r="G1059" s="120"/>
      <c r="H1059" s="120"/>
      <c r="I1059" s="120"/>
      <c r="J1059" s="120"/>
    </row>
    <row r="1060" spans="2:10" s="19" customFormat="1" x14ac:dyDescent="0.2">
      <c r="B1060" s="120"/>
      <c r="C1060" s="120"/>
      <c r="D1060" s="120"/>
      <c r="E1060" s="120"/>
      <c r="F1060" s="120"/>
      <c r="G1060" s="120"/>
      <c r="H1060" s="120"/>
      <c r="I1060" s="120"/>
      <c r="J1060" s="120"/>
    </row>
    <row r="1061" spans="2:10" s="19" customFormat="1" x14ac:dyDescent="0.2">
      <c r="B1061" s="120"/>
      <c r="C1061" s="120"/>
      <c r="D1061" s="120"/>
      <c r="E1061" s="120"/>
      <c r="F1061" s="120"/>
      <c r="G1061" s="120"/>
      <c r="H1061" s="120"/>
      <c r="I1061" s="120"/>
      <c r="J1061" s="120"/>
    </row>
    <row r="1062" spans="2:10" s="19" customFormat="1" x14ac:dyDescent="0.2">
      <c r="B1062" s="120"/>
      <c r="C1062" s="120"/>
      <c r="D1062" s="120"/>
      <c r="E1062" s="120"/>
      <c r="F1062" s="120"/>
      <c r="G1062" s="120"/>
      <c r="H1062" s="120"/>
      <c r="I1062" s="120"/>
      <c r="J1062" s="120"/>
    </row>
    <row r="1063" spans="2:10" s="19" customFormat="1" x14ac:dyDescent="0.2">
      <c r="B1063" s="120"/>
      <c r="C1063" s="120"/>
      <c r="D1063" s="120"/>
      <c r="E1063" s="120"/>
      <c r="F1063" s="120"/>
      <c r="G1063" s="120"/>
      <c r="H1063" s="120"/>
      <c r="I1063" s="120"/>
      <c r="J1063" s="120"/>
    </row>
    <row r="1064" spans="2:10" s="19" customFormat="1" x14ac:dyDescent="0.2">
      <c r="B1064" s="120"/>
      <c r="C1064" s="120"/>
      <c r="D1064" s="120"/>
      <c r="E1064" s="120"/>
      <c r="F1064" s="120"/>
      <c r="G1064" s="120"/>
      <c r="H1064" s="120"/>
      <c r="I1064" s="120"/>
      <c r="J1064" s="120"/>
    </row>
    <row r="1065" spans="2:10" s="19" customFormat="1" x14ac:dyDescent="0.2">
      <c r="B1065" s="120"/>
      <c r="C1065" s="120"/>
      <c r="D1065" s="120"/>
      <c r="E1065" s="120"/>
      <c r="F1065" s="120"/>
      <c r="G1065" s="120"/>
      <c r="H1065" s="120"/>
      <c r="I1065" s="120"/>
      <c r="J1065" s="120"/>
    </row>
    <row r="1066" spans="2:10" s="19" customFormat="1" x14ac:dyDescent="0.2">
      <c r="B1066" s="120"/>
      <c r="C1066" s="120"/>
      <c r="D1066" s="120"/>
      <c r="E1066" s="120"/>
      <c r="F1066" s="120"/>
      <c r="G1066" s="120"/>
      <c r="H1066" s="120"/>
      <c r="I1066" s="120"/>
      <c r="J1066" s="120"/>
    </row>
    <row r="1067" spans="2:10" s="19" customFormat="1" x14ac:dyDescent="0.2">
      <c r="B1067" s="120"/>
      <c r="C1067" s="120"/>
      <c r="D1067" s="120"/>
      <c r="E1067" s="120"/>
      <c r="F1067" s="120"/>
      <c r="G1067" s="120"/>
      <c r="H1067" s="120"/>
      <c r="I1067" s="120"/>
      <c r="J1067" s="120"/>
    </row>
    <row r="1068" spans="2:10" s="19" customFormat="1" x14ac:dyDescent="0.2">
      <c r="B1068" s="120"/>
      <c r="C1068" s="120"/>
      <c r="D1068" s="120"/>
      <c r="E1068" s="120"/>
      <c r="F1068" s="120"/>
      <c r="G1068" s="120"/>
      <c r="H1068" s="120"/>
      <c r="I1068" s="120"/>
      <c r="J1068" s="120"/>
    </row>
    <row r="1069" spans="2:10" s="19" customFormat="1" x14ac:dyDescent="0.2">
      <c r="B1069" s="120"/>
      <c r="C1069" s="120"/>
      <c r="D1069" s="120"/>
      <c r="E1069" s="120"/>
      <c r="F1069" s="120"/>
      <c r="G1069" s="120"/>
      <c r="H1069" s="120"/>
      <c r="I1069" s="120"/>
      <c r="J1069" s="120"/>
    </row>
    <row r="1070" spans="2:10" s="19" customFormat="1" x14ac:dyDescent="0.2">
      <c r="B1070" s="120"/>
      <c r="C1070" s="120"/>
      <c r="D1070" s="120"/>
      <c r="E1070" s="120"/>
      <c r="F1070" s="120"/>
      <c r="G1070" s="120"/>
      <c r="H1070" s="120"/>
      <c r="I1070" s="120"/>
      <c r="J1070" s="120"/>
    </row>
    <row r="1071" spans="2:10" s="19" customFormat="1" x14ac:dyDescent="0.2">
      <c r="B1071" s="120"/>
      <c r="C1071" s="120"/>
      <c r="D1071" s="120"/>
      <c r="E1071" s="120"/>
      <c r="F1071" s="120"/>
      <c r="G1071" s="120"/>
      <c r="H1071" s="120"/>
      <c r="I1071" s="120"/>
      <c r="J1071" s="120"/>
    </row>
    <row r="1072" spans="2:10" s="19" customFormat="1" x14ac:dyDescent="0.2">
      <c r="B1072" s="120"/>
      <c r="C1072" s="120"/>
      <c r="D1072" s="120"/>
      <c r="E1072" s="120"/>
      <c r="F1072" s="120"/>
      <c r="G1072" s="120"/>
      <c r="H1072" s="120"/>
      <c r="I1072" s="120"/>
      <c r="J1072" s="120"/>
    </row>
    <row r="1073" spans="2:10" s="19" customFormat="1" x14ac:dyDescent="0.2">
      <c r="B1073" s="120"/>
      <c r="C1073" s="120"/>
      <c r="D1073" s="120"/>
      <c r="E1073" s="120"/>
      <c r="F1073" s="120"/>
      <c r="G1073" s="120"/>
      <c r="H1073" s="120"/>
      <c r="I1073" s="120"/>
      <c r="J1073" s="120"/>
    </row>
    <row r="1074" spans="2:10" s="19" customFormat="1" x14ac:dyDescent="0.2">
      <c r="B1074" s="120"/>
      <c r="C1074" s="120"/>
      <c r="D1074" s="120"/>
      <c r="E1074" s="120"/>
      <c r="F1074" s="120"/>
      <c r="G1074" s="120"/>
      <c r="H1074" s="120"/>
      <c r="I1074" s="120"/>
      <c r="J1074" s="120"/>
    </row>
    <row r="1075" spans="2:10" s="19" customFormat="1" x14ac:dyDescent="0.2">
      <c r="B1075" s="120"/>
      <c r="C1075" s="120"/>
      <c r="D1075" s="120"/>
      <c r="E1075" s="120"/>
      <c r="F1075" s="120"/>
      <c r="G1075" s="120"/>
      <c r="H1075" s="120"/>
      <c r="I1075" s="120"/>
      <c r="J1075" s="120"/>
    </row>
    <row r="1076" spans="2:10" s="19" customFormat="1" x14ac:dyDescent="0.2">
      <c r="B1076" s="120"/>
      <c r="C1076" s="120"/>
      <c r="D1076" s="120"/>
      <c r="E1076" s="120"/>
      <c r="F1076" s="120"/>
      <c r="G1076" s="120"/>
      <c r="H1076" s="120"/>
      <c r="I1076" s="120"/>
      <c r="J1076" s="120"/>
    </row>
    <row r="1077" spans="2:10" s="19" customFormat="1" x14ac:dyDescent="0.2">
      <c r="B1077" s="120"/>
      <c r="C1077" s="120"/>
      <c r="D1077" s="120"/>
      <c r="E1077" s="120"/>
      <c r="F1077" s="120"/>
      <c r="G1077" s="120"/>
      <c r="H1077" s="120"/>
      <c r="I1077" s="120"/>
      <c r="J1077" s="120"/>
    </row>
    <row r="1078" spans="2:10" s="19" customFormat="1" x14ac:dyDescent="0.2">
      <c r="B1078" s="120"/>
      <c r="C1078" s="120"/>
      <c r="D1078" s="120"/>
      <c r="E1078" s="120"/>
      <c r="F1078" s="120"/>
      <c r="G1078" s="120"/>
      <c r="H1078" s="120"/>
      <c r="I1078" s="120"/>
      <c r="J1078" s="120"/>
    </row>
    <row r="1079" spans="2:10" s="19" customFormat="1" x14ac:dyDescent="0.2">
      <c r="B1079" s="120"/>
      <c r="C1079" s="120"/>
      <c r="D1079" s="120"/>
      <c r="E1079" s="120"/>
      <c r="F1079" s="120"/>
      <c r="G1079" s="120"/>
      <c r="H1079" s="120"/>
      <c r="I1079" s="120"/>
      <c r="J1079" s="120"/>
    </row>
    <row r="1080" spans="2:10" s="19" customFormat="1" x14ac:dyDescent="0.2">
      <c r="B1080" s="120"/>
      <c r="C1080" s="120"/>
      <c r="D1080" s="120"/>
      <c r="E1080" s="120"/>
      <c r="F1080" s="120"/>
      <c r="G1080" s="120"/>
      <c r="H1080" s="120"/>
      <c r="I1080" s="120"/>
      <c r="J1080" s="120"/>
    </row>
    <row r="1081" spans="2:10" s="19" customFormat="1" x14ac:dyDescent="0.2">
      <c r="B1081" s="120"/>
      <c r="C1081" s="120"/>
      <c r="D1081" s="120"/>
      <c r="E1081" s="120"/>
      <c r="F1081" s="120"/>
      <c r="G1081" s="120"/>
      <c r="H1081" s="120"/>
      <c r="I1081" s="120"/>
      <c r="J1081" s="120"/>
    </row>
    <row r="1082" spans="2:10" s="19" customFormat="1" x14ac:dyDescent="0.2">
      <c r="B1082" s="120"/>
      <c r="C1082" s="120"/>
      <c r="D1082" s="120"/>
      <c r="E1082" s="120"/>
      <c r="F1082" s="120"/>
      <c r="G1082" s="120"/>
      <c r="H1082" s="120"/>
      <c r="I1082" s="120"/>
      <c r="J1082" s="120"/>
    </row>
    <row r="1083" spans="2:10" s="19" customFormat="1" x14ac:dyDescent="0.2">
      <c r="B1083" s="120"/>
      <c r="C1083" s="120"/>
      <c r="D1083" s="120"/>
      <c r="E1083" s="120"/>
      <c r="F1083" s="120"/>
      <c r="G1083" s="120"/>
      <c r="H1083" s="120"/>
      <c r="I1083" s="120"/>
      <c r="J1083" s="120"/>
    </row>
    <row r="1084" spans="2:10" s="19" customFormat="1" x14ac:dyDescent="0.2">
      <c r="B1084" s="120"/>
      <c r="C1084" s="120"/>
      <c r="D1084" s="120"/>
      <c r="E1084" s="120"/>
      <c r="F1084" s="120"/>
      <c r="G1084" s="120"/>
      <c r="H1084" s="120"/>
      <c r="I1084" s="120"/>
      <c r="J1084" s="120"/>
    </row>
    <row r="1085" spans="2:10" s="19" customFormat="1" x14ac:dyDescent="0.2">
      <c r="B1085" s="120"/>
      <c r="C1085" s="120"/>
      <c r="D1085" s="120"/>
      <c r="E1085" s="120"/>
      <c r="F1085" s="120"/>
      <c r="G1085" s="120"/>
      <c r="H1085" s="120"/>
      <c r="I1085" s="120"/>
      <c r="J1085" s="120"/>
    </row>
    <row r="1086" spans="2:10" s="19" customFormat="1" x14ac:dyDescent="0.2">
      <c r="B1086" s="120"/>
      <c r="C1086" s="120"/>
      <c r="D1086" s="120"/>
      <c r="E1086" s="120"/>
      <c r="F1086" s="120"/>
      <c r="G1086" s="120"/>
      <c r="H1086" s="120"/>
      <c r="I1086" s="120"/>
      <c r="J1086" s="120"/>
    </row>
    <row r="1087" spans="2:10" s="19" customFormat="1" x14ac:dyDescent="0.2">
      <c r="B1087" s="120"/>
      <c r="C1087" s="120"/>
      <c r="D1087" s="120"/>
      <c r="E1087" s="120"/>
      <c r="F1087" s="120"/>
      <c r="G1087" s="120"/>
      <c r="H1087" s="120"/>
      <c r="I1087" s="120"/>
      <c r="J1087" s="120"/>
    </row>
    <row r="1088" spans="2:10" s="19" customFormat="1" x14ac:dyDescent="0.2">
      <c r="B1088" s="120"/>
      <c r="C1088" s="120"/>
      <c r="D1088" s="120"/>
      <c r="E1088" s="120"/>
      <c r="F1088" s="120"/>
      <c r="G1088" s="120"/>
      <c r="H1088" s="120"/>
      <c r="I1088" s="120"/>
      <c r="J1088" s="120"/>
    </row>
    <row r="1089" spans="2:10" s="19" customFormat="1" x14ac:dyDescent="0.2">
      <c r="B1089" s="120"/>
      <c r="C1089" s="120"/>
      <c r="D1089" s="120"/>
      <c r="E1089" s="120"/>
      <c r="F1089" s="120"/>
      <c r="G1089" s="120"/>
      <c r="H1089" s="120"/>
      <c r="I1089" s="120"/>
      <c r="J1089" s="120"/>
    </row>
    <row r="1090" spans="2:10" s="19" customFormat="1" x14ac:dyDescent="0.2">
      <c r="B1090" s="120"/>
      <c r="C1090" s="120"/>
      <c r="D1090" s="120"/>
      <c r="E1090" s="120"/>
      <c r="F1090" s="120"/>
      <c r="G1090" s="120"/>
      <c r="H1090" s="120"/>
      <c r="I1090" s="120"/>
      <c r="J1090" s="120"/>
    </row>
    <row r="1091" spans="2:10" s="19" customFormat="1" x14ac:dyDescent="0.2">
      <c r="B1091" s="120"/>
      <c r="C1091" s="120"/>
      <c r="D1091" s="120"/>
      <c r="E1091" s="120"/>
      <c r="F1091" s="120"/>
      <c r="G1091" s="120"/>
      <c r="H1091" s="120"/>
      <c r="I1091" s="120"/>
      <c r="J1091" s="120"/>
    </row>
    <row r="1092" spans="2:10" s="19" customFormat="1" x14ac:dyDescent="0.2">
      <c r="B1092" s="120"/>
      <c r="C1092" s="120"/>
      <c r="D1092" s="120"/>
      <c r="E1092" s="120"/>
      <c r="F1092" s="120"/>
      <c r="G1092" s="120"/>
      <c r="H1092" s="120"/>
      <c r="I1092" s="120"/>
      <c r="J1092" s="120"/>
    </row>
    <row r="1093" spans="2:10" s="19" customFormat="1" x14ac:dyDescent="0.2">
      <c r="B1093" s="120"/>
      <c r="C1093" s="120"/>
      <c r="D1093" s="120"/>
      <c r="E1093" s="120"/>
      <c r="F1093" s="120"/>
      <c r="G1093" s="120"/>
      <c r="H1093" s="120"/>
      <c r="I1093" s="120"/>
      <c r="J1093" s="120"/>
    </row>
    <row r="1094" spans="2:10" s="19" customFormat="1" x14ac:dyDescent="0.2">
      <c r="B1094" s="120"/>
      <c r="C1094" s="120"/>
      <c r="D1094" s="120"/>
      <c r="E1094" s="120"/>
      <c r="F1094" s="120"/>
      <c r="G1094" s="120"/>
      <c r="H1094" s="120"/>
      <c r="I1094" s="120"/>
      <c r="J1094" s="120"/>
    </row>
    <row r="1095" spans="2:10" s="19" customFormat="1" x14ac:dyDescent="0.2">
      <c r="B1095" s="120"/>
      <c r="C1095" s="120"/>
      <c r="D1095" s="120"/>
      <c r="E1095" s="120"/>
      <c r="F1095" s="120"/>
      <c r="G1095" s="120"/>
      <c r="H1095" s="120"/>
      <c r="I1095" s="120"/>
      <c r="J1095" s="120"/>
    </row>
    <row r="1096" spans="2:10" s="19" customFormat="1" x14ac:dyDescent="0.2">
      <c r="B1096" s="120"/>
      <c r="C1096" s="120"/>
      <c r="D1096" s="120"/>
      <c r="E1096" s="120"/>
      <c r="F1096" s="120"/>
      <c r="G1096" s="120"/>
      <c r="H1096" s="120"/>
      <c r="I1096" s="120"/>
      <c r="J1096" s="120"/>
    </row>
    <row r="1097" spans="2:10" s="19" customFormat="1" x14ac:dyDescent="0.2">
      <c r="B1097" s="120"/>
      <c r="C1097" s="120"/>
      <c r="D1097" s="120"/>
      <c r="E1097" s="120"/>
      <c r="F1097" s="120"/>
      <c r="G1097" s="120"/>
      <c r="H1097" s="120"/>
      <c r="I1097" s="120"/>
      <c r="J1097" s="120"/>
    </row>
    <row r="1098" spans="2:10" s="19" customFormat="1" x14ac:dyDescent="0.2">
      <c r="B1098" s="120"/>
      <c r="C1098" s="120"/>
      <c r="D1098" s="120"/>
      <c r="E1098" s="120"/>
      <c r="F1098" s="120"/>
      <c r="G1098" s="120"/>
      <c r="H1098" s="120"/>
      <c r="I1098" s="120"/>
      <c r="J1098" s="120"/>
    </row>
    <row r="1099" spans="2:10" s="19" customFormat="1" x14ac:dyDescent="0.2">
      <c r="B1099" s="120"/>
      <c r="C1099" s="120"/>
      <c r="D1099" s="120"/>
      <c r="E1099" s="120"/>
      <c r="F1099" s="120"/>
      <c r="G1099" s="120"/>
      <c r="H1099" s="120"/>
      <c r="I1099" s="120"/>
      <c r="J1099" s="120"/>
    </row>
    <row r="1100" spans="2:10" s="19" customFormat="1" x14ac:dyDescent="0.2">
      <c r="B1100" s="120"/>
      <c r="C1100" s="120"/>
      <c r="D1100" s="120"/>
      <c r="E1100" s="120"/>
      <c r="F1100" s="120"/>
      <c r="G1100" s="120"/>
      <c r="H1100" s="120"/>
      <c r="I1100" s="120"/>
      <c r="J1100" s="120"/>
    </row>
    <row r="1101" spans="2:10" s="19" customFormat="1" x14ac:dyDescent="0.2">
      <c r="B1101" s="120"/>
      <c r="C1101" s="120"/>
      <c r="D1101" s="120"/>
      <c r="E1101" s="120"/>
      <c r="F1101" s="120"/>
      <c r="G1101" s="120"/>
      <c r="H1101" s="120"/>
      <c r="I1101" s="120"/>
      <c r="J1101" s="120"/>
    </row>
    <row r="1102" spans="2:10" s="19" customFormat="1" x14ac:dyDescent="0.2">
      <c r="B1102" s="120"/>
      <c r="C1102" s="120"/>
      <c r="D1102" s="120"/>
      <c r="E1102" s="120"/>
      <c r="F1102" s="120"/>
      <c r="G1102" s="120"/>
      <c r="H1102" s="120"/>
      <c r="I1102" s="120"/>
      <c r="J1102" s="120"/>
    </row>
    <row r="1103" spans="2:10" s="19" customFormat="1" x14ac:dyDescent="0.2">
      <c r="B1103" s="120"/>
      <c r="C1103" s="120"/>
      <c r="D1103" s="120"/>
      <c r="E1103" s="120"/>
      <c r="F1103" s="120"/>
      <c r="G1103" s="120"/>
      <c r="H1103" s="120"/>
      <c r="I1103" s="120"/>
      <c r="J1103" s="120"/>
    </row>
    <row r="1104" spans="2:10" s="19" customFormat="1" x14ac:dyDescent="0.2">
      <c r="B1104" s="120"/>
      <c r="C1104" s="120"/>
      <c r="D1104" s="120"/>
      <c r="E1104" s="120"/>
      <c r="F1104" s="120"/>
      <c r="G1104" s="120"/>
      <c r="H1104" s="120"/>
      <c r="I1104" s="120"/>
      <c r="J1104" s="120"/>
    </row>
    <row r="1105" spans="2:10" s="19" customFormat="1" x14ac:dyDescent="0.2">
      <c r="B1105" s="120"/>
      <c r="C1105" s="120"/>
      <c r="D1105" s="120"/>
      <c r="E1105" s="120"/>
      <c r="F1105" s="120"/>
      <c r="G1105" s="120"/>
      <c r="H1105" s="120"/>
      <c r="I1105" s="120"/>
      <c r="J1105" s="120"/>
    </row>
    <row r="1106" spans="2:10" s="19" customFormat="1" x14ac:dyDescent="0.2">
      <c r="B1106" s="120"/>
      <c r="C1106" s="120"/>
      <c r="D1106" s="120"/>
      <c r="E1106" s="120"/>
      <c r="F1106" s="120"/>
      <c r="G1106" s="120"/>
      <c r="H1106" s="120"/>
      <c r="I1106" s="120"/>
      <c r="J1106" s="120"/>
    </row>
    <row r="1107" spans="2:10" s="19" customFormat="1" x14ac:dyDescent="0.2">
      <c r="B1107" s="120"/>
      <c r="C1107" s="120"/>
      <c r="D1107" s="120"/>
      <c r="E1107" s="120"/>
      <c r="F1107" s="120"/>
      <c r="G1107" s="120"/>
      <c r="H1107" s="120"/>
      <c r="I1107" s="120"/>
      <c r="J1107" s="120"/>
    </row>
    <row r="1108" spans="2:10" s="19" customFormat="1" x14ac:dyDescent="0.2">
      <c r="B1108" s="120"/>
      <c r="C1108" s="120"/>
      <c r="D1108" s="120"/>
      <c r="E1108" s="120"/>
      <c r="F1108" s="120"/>
      <c r="G1108" s="120"/>
      <c r="H1108" s="120"/>
      <c r="I1108" s="120"/>
      <c r="J1108" s="120"/>
    </row>
    <row r="1109" spans="2:10" s="19" customFormat="1" x14ac:dyDescent="0.2">
      <c r="B1109" s="120"/>
      <c r="C1109" s="120"/>
      <c r="D1109" s="120"/>
      <c r="E1109" s="120"/>
      <c r="F1109" s="120"/>
      <c r="G1109" s="120"/>
      <c r="H1109" s="120"/>
      <c r="I1109" s="120"/>
      <c r="J1109" s="120"/>
    </row>
    <row r="1110" spans="2:10" s="19" customFormat="1" x14ac:dyDescent="0.2">
      <c r="B1110" s="120"/>
      <c r="C1110" s="120"/>
      <c r="D1110" s="120"/>
      <c r="E1110" s="120"/>
      <c r="F1110" s="120"/>
      <c r="G1110" s="120"/>
      <c r="H1110" s="120"/>
      <c r="I1110" s="120"/>
      <c r="J1110" s="120"/>
    </row>
    <row r="1111" spans="2:10" s="19" customFormat="1" x14ac:dyDescent="0.2">
      <c r="B1111" s="120"/>
      <c r="C1111" s="120"/>
      <c r="D1111" s="120"/>
      <c r="E1111" s="120"/>
      <c r="F1111" s="120"/>
      <c r="G1111" s="120"/>
      <c r="H1111" s="120"/>
      <c r="I1111" s="120"/>
      <c r="J1111" s="120"/>
    </row>
    <row r="1112" spans="2:10" s="19" customFormat="1" x14ac:dyDescent="0.2">
      <c r="B1112" s="120"/>
      <c r="C1112" s="120"/>
      <c r="D1112" s="120"/>
      <c r="E1112" s="120"/>
      <c r="F1112" s="120"/>
      <c r="G1112" s="120"/>
      <c r="H1112" s="120"/>
      <c r="I1112" s="120"/>
      <c r="J1112" s="120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orientation="landscape" r:id="rId1"/>
  <headerFooter alignWithMargins="0">
    <oddHeader xml:space="preserve">&amp;C&amp;"Arial,Fett"STRABAG Group
</oddHeader>
  </headerFooter>
  <rowBreaks count="6" manualBreakCount="6">
    <brk id="36" max="14" man="1"/>
    <brk id="78" max="14" man="1"/>
    <brk id="103" max="14" man="1"/>
    <brk id="124" max="14" man="1"/>
    <brk id="158" max="14" man="1"/>
    <brk id="189" max="16383" man="1"/>
  </rowBreaks>
  <ignoredErrors>
    <ignoredError sqref="B55" formulaRange="1"/>
    <ignoredError sqref="C48 C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view="pageBreakPreview" zoomScaleNormal="100" workbookViewId="0">
      <pane xSplit="1" ySplit="1" topLeftCell="B2" activePane="bottomRight" state="frozen"/>
      <selection activeCell="I4" sqref="I4"/>
      <selection pane="topRight" activeCell="I4" sqref="I4"/>
      <selection pane="bottomLeft" activeCell="I4" sqref="I4"/>
      <selection pane="bottomRight" activeCell="A28" sqref="A28"/>
    </sheetView>
  </sheetViews>
  <sheetFormatPr baseColWidth="10" defaultColWidth="20.6640625" defaultRowHeight="12" customHeight="1" outlineLevelRow="1" x14ac:dyDescent="0.2"/>
  <cols>
    <col min="1" max="1" width="20.6640625" style="123" customWidth="1"/>
    <col min="2" max="8" width="10.88671875" style="124" customWidth="1"/>
    <col min="9" max="16384" width="20.6640625" style="123"/>
  </cols>
  <sheetData>
    <row r="1" spans="1:19" s="122" customFormat="1" ht="24.75" customHeight="1" x14ac:dyDescent="0.2">
      <c r="A1" s="121" t="s">
        <v>144</v>
      </c>
      <c r="B1" s="2">
        <v>2014</v>
      </c>
      <c r="C1" s="2" t="s">
        <v>1</v>
      </c>
      <c r="D1" s="2">
        <v>2013</v>
      </c>
      <c r="E1" s="2" t="s">
        <v>2</v>
      </c>
      <c r="F1" s="2">
        <v>2012</v>
      </c>
      <c r="G1" s="2" t="s">
        <v>3</v>
      </c>
      <c r="H1" s="2">
        <v>2011</v>
      </c>
    </row>
    <row r="2" spans="1:19" ht="3" hidden="1" customHeight="1" outlineLevel="1" x14ac:dyDescent="0.2"/>
    <row r="3" spans="1:19" s="129" customFormat="1" ht="10.199999999999999" customHeight="1" collapsed="1" x14ac:dyDescent="0.2">
      <c r="A3" s="125" t="s">
        <v>5</v>
      </c>
      <c r="B3" s="126">
        <f>B73</f>
        <v>6292.4500000000007</v>
      </c>
      <c r="C3" s="308">
        <f t="shared" ref="C3:C7" si="0">IF((+B3/D3)&lt;0,"n.m.",IF(B3&lt;0,(+B3/D3-1)*-1,(+B3/D3-1)))</f>
        <v>4.5064780414242556E-2</v>
      </c>
      <c r="D3" s="126">
        <f>D73</f>
        <v>6021.1100000000006</v>
      </c>
      <c r="E3" s="128">
        <f>(D3-F3)/F3</f>
        <v>-3.4640710450412386E-2</v>
      </c>
      <c r="F3" s="126">
        <v>6237.1699999999992</v>
      </c>
      <c r="G3" s="128">
        <v>-2.5064399954982441E-2</v>
      </c>
      <c r="H3" s="126">
        <v>6397.5199999999986</v>
      </c>
    </row>
    <row r="4" spans="1:19" s="129" customFormat="1" ht="10.199999999999999" customHeight="1" x14ac:dyDescent="0.2">
      <c r="A4" s="125" t="s">
        <v>6</v>
      </c>
      <c r="B4" s="126">
        <f>B104</f>
        <v>5682.38</v>
      </c>
      <c r="C4" s="308">
        <f t="shared" si="0"/>
        <v>4.2397537450057365E-2</v>
      </c>
      <c r="D4" s="126">
        <f>D104</f>
        <v>5451.26</v>
      </c>
      <c r="E4" s="128">
        <f>(D4-F4)/F4</f>
        <v>0.1294390161026992</v>
      </c>
      <c r="F4" s="126">
        <v>4826.5200000000004</v>
      </c>
      <c r="G4" s="128">
        <v>-1.7406280919051831E-2</v>
      </c>
      <c r="H4" s="126">
        <v>4912.0200000000013</v>
      </c>
      <c r="I4" s="332"/>
    </row>
    <row r="5" spans="1:19" s="129" customFormat="1" ht="10.199999999999999" customHeight="1" x14ac:dyDescent="0.2">
      <c r="A5" s="125" t="s">
        <v>7</v>
      </c>
      <c r="B5" s="126">
        <v>5719.1220000000003</v>
      </c>
      <c r="C5" s="308">
        <f t="shared" si="0"/>
        <v>3.9681575904770838E-2</v>
      </c>
      <c r="D5" s="126">
        <v>5500.84</v>
      </c>
      <c r="E5" s="128">
        <f>(D5-F5)/F5</f>
        <v>-1.5765421562580328E-3</v>
      </c>
      <c r="F5" s="126">
        <v>5509.5259999999998</v>
      </c>
      <c r="G5" s="128">
        <v>-7.5673147353731651E-2</v>
      </c>
      <c r="H5" s="126">
        <v>5960.5820000000003</v>
      </c>
    </row>
    <row r="6" spans="1:19" s="129" customFormat="1" ht="10.199999999999999" customHeight="1" x14ac:dyDescent="0.2">
      <c r="A6" s="125" t="s">
        <v>145</v>
      </c>
      <c r="B6" s="126">
        <v>28.670999999999999</v>
      </c>
      <c r="C6" s="308">
        <f t="shared" si="0"/>
        <v>-0.60473965010959929</v>
      </c>
      <c r="D6" s="126">
        <v>72.537000000000006</v>
      </c>
      <c r="E6" s="128" t="s">
        <v>15</v>
      </c>
      <c r="F6" s="126">
        <v>-51.317</v>
      </c>
      <c r="G6" s="128" t="s">
        <v>15</v>
      </c>
      <c r="H6" s="126">
        <v>149.125</v>
      </c>
    </row>
    <row r="7" spans="1:19" s="129" customFormat="1" ht="10.199999999999999" customHeight="1" x14ac:dyDescent="0.2">
      <c r="A7" s="125" t="s">
        <v>146</v>
      </c>
      <c r="B7" s="126">
        <v>28.670999999999999</v>
      </c>
      <c r="C7" s="308">
        <f t="shared" si="0"/>
        <v>-0.60473965010959929</v>
      </c>
      <c r="D7" s="126">
        <v>72.537000000000006</v>
      </c>
      <c r="E7" s="128" t="s">
        <v>15</v>
      </c>
      <c r="F7" s="126">
        <v>-51.317</v>
      </c>
      <c r="G7" s="128" t="s">
        <v>15</v>
      </c>
      <c r="H7" s="126">
        <v>149.125</v>
      </c>
    </row>
    <row r="8" spans="1:19" ht="10.199999999999999" customHeight="1" x14ac:dyDescent="0.2">
      <c r="A8" s="130" t="s">
        <v>147</v>
      </c>
      <c r="B8" s="131">
        <f>B6/B5</f>
        <v>5.0131820933353053E-3</v>
      </c>
      <c r="C8" s="131"/>
      <c r="D8" s="131">
        <f>D6/D5</f>
        <v>1.3186531511550964E-2</v>
      </c>
      <c r="E8" s="131"/>
      <c r="F8" s="131">
        <f>F6/F5</f>
        <v>-9.3142313876003122E-3</v>
      </c>
      <c r="G8" s="131"/>
      <c r="H8" s="131">
        <f>H6/H5</f>
        <v>2.5018530069714669E-2</v>
      </c>
    </row>
    <row r="9" spans="1:19" ht="10.199999999999999" customHeight="1" x14ac:dyDescent="0.2">
      <c r="A9" s="130" t="s">
        <v>148</v>
      </c>
      <c r="B9" s="132">
        <f>B3/Group!B188</f>
        <v>0.46383974642488579</v>
      </c>
      <c r="C9" s="132"/>
      <c r="D9" s="132">
        <f>D3/Group!D188</f>
        <v>0.4436070837327149</v>
      </c>
      <c r="E9" s="132"/>
      <c r="F9" s="132">
        <f>F3/Group!F2</f>
        <v>0.44416062552518754</v>
      </c>
      <c r="G9" s="132"/>
      <c r="H9" s="132">
        <f>H3/Group!H2</f>
        <v>0.44657175664969251</v>
      </c>
    </row>
    <row r="10" spans="1:19" ht="10.199999999999999" customHeight="1" x14ac:dyDescent="0.2">
      <c r="A10" s="130" t="s">
        <v>149</v>
      </c>
      <c r="B10" s="132">
        <f>B4/Group!B219</f>
        <v>0.39451547685830612</v>
      </c>
      <c r="C10" s="132"/>
      <c r="D10" s="132">
        <f>D4/Group!D219</f>
        <v>0.40470597668244529</v>
      </c>
      <c r="E10" s="132"/>
      <c r="F10" s="132">
        <f>F4/Group!F3</f>
        <v>0.36557178629155035</v>
      </c>
      <c r="G10" s="132"/>
      <c r="H10" s="132">
        <f>H4/Group!H3</f>
        <v>0.36783136138984585</v>
      </c>
      <c r="I10" s="133"/>
    </row>
    <row r="11" spans="1:19" ht="10.199999999999999" customHeight="1" x14ac:dyDescent="0.2">
      <c r="A11" s="130"/>
      <c r="B11" s="134"/>
      <c r="C11" s="134"/>
      <c r="D11" s="134"/>
      <c r="E11" s="134"/>
      <c r="F11" s="134"/>
      <c r="G11" s="134"/>
      <c r="H11" s="134"/>
    </row>
    <row r="12" spans="1:19" s="129" customFormat="1" ht="10.199999999999999" customHeight="1" x14ac:dyDescent="0.2">
      <c r="A12" s="135" t="s">
        <v>112</v>
      </c>
      <c r="B12" s="136"/>
      <c r="C12" s="136"/>
      <c r="D12" s="136"/>
      <c r="E12" s="136"/>
      <c r="F12" s="136"/>
      <c r="G12" s="136"/>
      <c r="H12" s="136"/>
    </row>
    <row r="13" spans="1:19" s="4" customFormat="1" ht="10.199999999999999" x14ac:dyDescent="0.2">
      <c r="A13" s="137" t="s">
        <v>113</v>
      </c>
      <c r="B13" s="138">
        <v>16948</v>
      </c>
      <c r="C13" s="161">
        <f>IF((+B13/D13)&lt;0,"n.m.",IF(B13&lt;0,(+B13/D13-1)*-1,(+B13/D13-1)))</f>
        <v>5.3390515258872506E-2</v>
      </c>
      <c r="D13" s="138">
        <v>16089</v>
      </c>
      <c r="E13" s="139"/>
      <c r="F13" s="140"/>
      <c r="G13" s="139"/>
      <c r="H13" s="141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s="4" customFormat="1" ht="10.199999999999999" x14ac:dyDescent="0.2">
      <c r="A14" s="137" t="s">
        <v>114</v>
      </c>
      <c r="B14" s="138">
        <v>111</v>
      </c>
      <c r="C14" s="161">
        <f t="shared" ref="C14:C40" si="1">IF((+B14/D14)&lt;0,"n.m.",IF(B14&lt;0,(+B14/D14-1)*-1,(+B14/D14-1)))</f>
        <v>-1.7699115044247815E-2</v>
      </c>
      <c r="D14" s="138">
        <v>113</v>
      </c>
      <c r="E14" s="139"/>
      <c r="F14" s="140"/>
      <c r="G14" s="139"/>
      <c r="H14" s="141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s="4" customFormat="1" ht="10.199999999999999" x14ac:dyDescent="0.2">
      <c r="A15" s="137" t="s">
        <v>115</v>
      </c>
      <c r="B15" s="138">
        <v>3254</v>
      </c>
      <c r="C15" s="161">
        <f t="shared" si="1"/>
        <v>-0.12784776199410341</v>
      </c>
      <c r="D15" s="138">
        <v>3731</v>
      </c>
      <c r="E15" s="139"/>
      <c r="F15" s="140"/>
      <c r="G15" s="139"/>
      <c r="H15" s="14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s="4" customFormat="1" ht="10.199999999999999" x14ac:dyDescent="0.2">
      <c r="A16" s="137" t="s">
        <v>116</v>
      </c>
      <c r="B16" s="138">
        <v>0</v>
      </c>
      <c r="C16" s="161"/>
      <c r="D16" s="138">
        <v>0</v>
      </c>
      <c r="E16" s="139"/>
      <c r="F16" s="140"/>
      <c r="G16" s="139"/>
      <c r="H16" s="14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s="13" customFormat="1" ht="10.199999999999999" x14ac:dyDescent="0.2">
      <c r="A17" s="137" t="s">
        <v>117</v>
      </c>
      <c r="B17" s="138">
        <v>1</v>
      </c>
      <c r="C17" s="161">
        <f t="shared" si="1"/>
        <v>-0.75</v>
      </c>
      <c r="D17" s="138">
        <v>4</v>
      </c>
      <c r="E17" s="139"/>
      <c r="F17" s="140"/>
      <c r="G17" s="139"/>
      <c r="H17" s="141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13" customFormat="1" ht="10.199999999999999" x14ac:dyDescent="0.2">
      <c r="A18" s="137" t="s">
        <v>118</v>
      </c>
      <c r="B18" s="138">
        <v>327</v>
      </c>
      <c r="C18" s="161">
        <f t="shared" si="1"/>
        <v>-7.1022727272727293E-2</v>
      </c>
      <c r="D18" s="138">
        <v>352</v>
      </c>
      <c r="E18" s="139"/>
      <c r="F18" s="140"/>
      <c r="G18" s="139"/>
      <c r="H18" s="141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13" customFormat="1" ht="10.199999999999999" x14ac:dyDescent="0.2">
      <c r="A19" s="137" t="s">
        <v>119</v>
      </c>
      <c r="B19" s="138">
        <v>0</v>
      </c>
      <c r="C19" s="161"/>
      <c r="D19" s="138">
        <v>0</v>
      </c>
      <c r="E19" s="139"/>
      <c r="F19" s="140"/>
      <c r="G19" s="139"/>
      <c r="H19" s="141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13" customFormat="1" ht="10.199999999999999" x14ac:dyDescent="0.2">
      <c r="A20" s="137" t="s">
        <v>120</v>
      </c>
      <c r="B20" s="138">
        <v>68</v>
      </c>
      <c r="C20" s="161">
        <f t="shared" si="1"/>
        <v>-6.8493150684931559E-2</v>
      </c>
      <c r="D20" s="138">
        <v>73</v>
      </c>
      <c r="E20" s="139"/>
      <c r="F20" s="140"/>
      <c r="G20" s="139"/>
      <c r="H20" s="141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13" customFormat="1" ht="10.199999999999999" x14ac:dyDescent="0.2">
      <c r="A21" s="137" t="s">
        <v>121</v>
      </c>
      <c r="B21" s="138">
        <v>0</v>
      </c>
      <c r="C21" s="161">
        <f t="shared" si="1"/>
        <v>-1</v>
      </c>
      <c r="D21" s="138">
        <v>1</v>
      </c>
      <c r="E21" s="139"/>
      <c r="F21" s="140"/>
      <c r="G21" s="139"/>
      <c r="H21" s="141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s="13" customFormat="1" ht="10.199999999999999" x14ac:dyDescent="0.2">
      <c r="A22" s="137" t="s">
        <v>122</v>
      </c>
      <c r="B22" s="138">
        <v>0</v>
      </c>
      <c r="C22" s="161"/>
      <c r="D22" s="138">
        <v>0</v>
      </c>
      <c r="E22" s="139"/>
      <c r="F22" s="140"/>
      <c r="G22" s="139"/>
      <c r="H22" s="141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13" customFormat="1" ht="10.199999999999999" x14ac:dyDescent="0.2">
      <c r="A23" s="137" t="s">
        <v>123</v>
      </c>
      <c r="B23" s="138">
        <v>0</v>
      </c>
      <c r="C23" s="161"/>
      <c r="D23" s="138">
        <v>0</v>
      </c>
      <c r="E23" s="139"/>
      <c r="F23" s="140"/>
      <c r="G23" s="139"/>
      <c r="H23" s="141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s="13" customFormat="1" ht="10.199999999999999" x14ac:dyDescent="0.2">
      <c r="A24" s="137" t="s">
        <v>124</v>
      </c>
      <c r="B24" s="138">
        <v>2</v>
      </c>
      <c r="C24" s="161">
        <f t="shared" si="1"/>
        <v>0</v>
      </c>
      <c r="D24" s="138">
        <v>2</v>
      </c>
      <c r="E24" s="139"/>
      <c r="F24" s="140"/>
      <c r="G24" s="139"/>
      <c r="H24" s="14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s="13" customFormat="1" ht="10.199999999999999" x14ac:dyDescent="0.2">
      <c r="A25" s="137" t="s">
        <v>125</v>
      </c>
      <c r="B25" s="138">
        <v>0</v>
      </c>
      <c r="C25" s="161"/>
      <c r="D25" s="138">
        <v>0</v>
      </c>
      <c r="E25" s="139"/>
      <c r="F25" s="140"/>
      <c r="G25" s="139"/>
      <c r="H25" s="14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s="13" customFormat="1" ht="10.199999999999999" x14ac:dyDescent="0.2">
      <c r="A26" s="137" t="s">
        <v>126</v>
      </c>
      <c r="B26" s="138">
        <v>78</v>
      </c>
      <c r="C26" s="161">
        <f t="shared" si="1"/>
        <v>-0.11363636363636365</v>
      </c>
      <c r="D26" s="138">
        <v>88</v>
      </c>
      <c r="E26" s="139"/>
      <c r="F26" s="140"/>
      <c r="G26" s="139"/>
      <c r="H26" s="14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s="13" customFormat="1" ht="10.199999999999999" x14ac:dyDescent="0.2">
      <c r="A27" s="137" t="s">
        <v>127</v>
      </c>
      <c r="B27" s="143">
        <v>610</v>
      </c>
      <c r="C27" s="161">
        <f t="shared" si="1"/>
        <v>-0.21391752577319589</v>
      </c>
      <c r="D27" s="143">
        <v>776</v>
      </c>
      <c r="E27" s="139"/>
      <c r="F27" s="144"/>
      <c r="G27" s="139"/>
      <c r="H27" s="145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s="13" customFormat="1" ht="10.199999999999999" x14ac:dyDescent="0.2">
      <c r="A28" s="137" t="s">
        <v>128</v>
      </c>
      <c r="B28" s="138">
        <v>519</v>
      </c>
      <c r="C28" s="161">
        <f t="shared" si="1"/>
        <v>-0.24563953488372092</v>
      </c>
      <c r="D28" s="138">
        <v>688</v>
      </c>
      <c r="E28" s="139"/>
      <c r="F28" s="140"/>
      <c r="G28" s="139"/>
      <c r="H28" s="141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s="4" customFormat="1" ht="10.199999999999999" x14ac:dyDescent="0.2">
      <c r="A29" s="137" t="s">
        <v>129</v>
      </c>
      <c r="B29" s="138">
        <v>12</v>
      </c>
      <c r="C29" s="161">
        <f t="shared" si="1"/>
        <v>0.33333333333333326</v>
      </c>
      <c r="D29" s="138">
        <v>9</v>
      </c>
      <c r="E29" s="139"/>
      <c r="F29" s="140"/>
      <c r="G29" s="139"/>
      <c r="H29" s="141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s="13" customFormat="1" ht="10.199999999999999" x14ac:dyDescent="0.2">
      <c r="A30" s="137" t="s">
        <v>130</v>
      </c>
      <c r="B30" s="138">
        <v>563</v>
      </c>
      <c r="C30" s="161">
        <f t="shared" si="1"/>
        <v>1.307377049180328</v>
      </c>
      <c r="D30" s="138">
        <v>244</v>
      </c>
      <c r="E30" s="139"/>
      <c r="F30" s="140"/>
      <c r="G30" s="139"/>
      <c r="H30" s="141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s="13" customFormat="1" ht="10.199999999999999" x14ac:dyDescent="0.2">
      <c r="A31" s="137" t="s">
        <v>131</v>
      </c>
      <c r="B31" s="138">
        <v>325</v>
      </c>
      <c r="C31" s="161">
        <f t="shared" si="1"/>
        <v>-3.2738095238095233E-2</v>
      </c>
      <c r="D31" s="138">
        <v>336</v>
      </c>
      <c r="E31" s="139"/>
      <c r="F31" s="140"/>
      <c r="G31" s="139"/>
      <c r="H31" s="141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s="13" customFormat="1" ht="10.199999999999999" x14ac:dyDescent="0.2">
      <c r="A32" s="137" t="s">
        <v>132</v>
      </c>
      <c r="B32" s="138">
        <v>258</v>
      </c>
      <c r="C32" s="161">
        <f t="shared" si="1"/>
        <v>0.70860927152317887</v>
      </c>
      <c r="D32" s="138">
        <v>151</v>
      </c>
      <c r="E32" s="139"/>
      <c r="F32" s="140"/>
      <c r="G32" s="139"/>
      <c r="H32" s="141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s="13" customFormat="1" ht="10.199999999999999" x14ac:dyDescent="0.2">
      <c r="A33" s="137" t="s">
        <v>133</v>
      </c>
      <c r="B33" s="138">
        <v>30</v>
      </c>
      <c r="C33" s="161">
        <f t="shared" si="1"/>
        <v>7.1428571428571397E-2</v>
      </c>
      <c r="D33" s="138">
        <v>28</v>
      </c>
      <c r="E33" s="146"/>
      <c r="F33" s="140"/>
      <c r="G33" s="146"/>
      <c r="H33" s="141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s="13" customFormat="1" ht="10.199999999999999" x14ac:dyDescent="0.2">
      <c r="A34" s="137" t="s">
        <v>134</v>
      </c>
      <c r="B34" s="147">
        <v>12</v>
      </c>
      <c r="C34" s="161">
        <f t="shared" si="1"/>
        <v>2</v>
      </c>
      <c r="D34" s="147">
        <v>4</v>
      </c>
      <c r="E34" s="139"/>
      <c r="F34" s="148"/>
      <c r="G34" s="139"/>
      <c r="H34" s="147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s="13" customFormat="1" ht="10.199999999999999" x14ac:dyDescent="0.2">
      <c r="A35" s="137" t="s">
        <v>135</v>
      </c>
      <c r="B35" s="147">
        <v>5</v>
      </c>
      <c r="C35" s="161">
        <f t="shared" si="1"/>
        <v>-0.16666666666666663</v>
      </c>
      <c r="D35" s="147">
        <v>6</v>
      </c>
      <c r="E35" s="139"/>
      <c r="F35" s="148"/>
      <c r="G35" s="139"/>
      <c r="H35" s="147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s="13" customFormat="1" ht="10.199999999999999" x14ac:dyDescent="0.2">
      <c r="A36" s="145" t="s">
        <v>113</v>
      </c>
      <c r="B36" s="149">
        <f>B13</f>
        <v>16948</v>
      </c>
      <c r="C36" s="161">
        <f t="shared" si="1"/>
        <v>5.3390515258872506E-2</v>
      </c>
      <c r="D36" s="149">
        <f>D13</f>
        <v>16089</v>
      </c>
      <c r="E36" s="139"/>
      <c r="F36" s="150"/>
      <c r="G36" s="139"/>
      <c r="H36" s="147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s="13" customFormat="1" ht="10.199999999999999" x14ac:dyDescent="0.2">
      <c r="A37" s="145" t="s">
        <v>114</v>
      </c>
      <c r="B37" s="149">
        <f>B14</f>
        <v>111</v>
      </c>
      <c r="C37" s="161">
        <f t="shared" si="1"/>
        <v>-1.7699115044247815E-2</v>
      </c>
      <c r="D37" s="149">
        <f>D14</f>
        <v>113</v>
      </c>
      <c r="E37" s="139"/>
      <c r="F37" s="150"/>
      <c r="G37" s="139"/>
      <c r="H37" s="147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s="4" customFormat="1" ht="10.199999999999999" x14ac:dyDescent="0.2">
      <c r="A38" s="145" t="s">
        <v>136</v>
      </c>
      <c r="B38" s="143">
        <f>B15+B16+B17+B18+B19+B20+B21+B22+B23+B24+B25</f>
        <v>3652</v>
      </c>
      <c r="C38" s="161">
        <f t="shared" si="1"/>
        <v>-0.12274801825606529</v>
      </c>
      <c r="D38" s="143">
        <f>D15+D16+D17+D18+D19+D20+D21+D22+D23+D24+D25</f>
        <v>4163</v>
      </c>
      <c r="E38" s="139"/>
      <c r="F38" s="144"/>
      <c r="G38" s="139"/>
      <c r="H38" s="15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s="4" customFormat="1" ht="10.199999999999999" x14ac:dyDescent="0.2">
      <c r="A39" s="145" t="s">
        <v>137</v>
      </c>
      <c r="B39" s="143">
        <f>B26+B27+B28+B29+B30+B31</f>
        <v>2107</v>
      </c>
      <c r="C39" s="161">
        <f t="shared" si="1"/>
        <v>-1.5880429705744992E-2</v>
      </c>
      <c r="D39" s="143">
        <f>D26+D27+D28+D29+D30+D31</f>
        <v>2141</v>
      </c>
      <c r="E39" s="139"/>
      <c r="F39" s="144"/>
      <c r="G39" s="139"/>
      <c r="H39" s="151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s="13" customFormat="1" ht="10.199999999999999" x14ac:dyDescent="0.2">
      <c r="A40" s="145" t="s">
        <v>138</v>
      </c>
      <c r="B40" s="143">
        <f>B32+B33+B34+B35</f>
        <v>305</v>
      </c>
      <c r="C40" s="161">
        <f t="shared" si="1"/>
        <v>0.61375661375661372</v>
      </c>
      <c r="D40" s="143">
        <f>D32+D33+D34+D35</f>
        <v>189</v>
      </c>
      <c r="E40" s="139"/>
      <c r="F40" s="144"/>
      <c r="G40" s="139"/>
      <c r="H40" s="151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 s="4" customFormat="1" ht="10.199999999999999" x14ac:dyDescent="0.2">
      <c r="A41" s="135" t="s">
        <v>139</v>
      </c>
      <c r="B41" s="152">
        <f>SUM(B36:B40)</f>
        <v>23123</v>
      </c>
      <c r="C41" s="308">
        <f t="shared" ref="C41" si="2">IF((+B41/D41)&lt;0,"n.m.",IF(B41&lt;0,(+B41/D41-1)*-1,(+B41/D41-1)))</f>
        <v>1.885877946684289E-2</v>
      </c>
      <c r="D41" s="152">
        <f>SUM(D36:D40)</f>
        <v>22695</v>
      </c>
      <c r="E41" s="127">
        <f>(D41-F41)/F41</f>
        <v>-9.6104827146726149E-2</v>
      </c>
      <c r="F41" s="153">
        <v>25108</v>
      </c>
      <c r="G41" s="127">
        <f>(F41-H41)/H41</f>
        <v>-3.2894230028503196E-2</v>
      </c>
      <c r="H41" s="153">
        <v>25962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s="159" customFormat="1" ht="10.199999999999999" x14ac:dyDescent="0.2">
      <c r="A42" s="154" t="s">
        <v>150</v>
      </c>
      <c r="B42" s="155">
        <f>B41/Group!B154</f>
        <v>0.31716182481551586</v>
      </c>
      <c r="C42" s="156"/>
      <c r="D42" s="155">
        <f>D41/Group!D154</f>
        <v>0.31046511627906975</v>
      </c>
      <c r="E42" s="156"/>
      <c r="F42" s="156">
        <f>F41/Group!F154</f>
        <v>0.33925145250641803</v>
      </c>
      <c r="G42" s="156"/>
      <c r="H42" s="156">
        <f>H41/Group!H154</f>
        <v>0.33775661540863322</v>
      </c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</row>
    <row r="43" spans="1:19" ht="12" customHeight="1" x14ac:dyDescent="0.2">
      <c r="A43" s="130"/>
      <c r="B43" s="134"/>
      <c r="C43" s="132"/>
      <c r="D43" s="134"/>
      <c r="E43" s="132"/>
      <c r="F43" s="134"/>
      <c r="G43" s="128"/>
      <c r="H43" s="134"/>
    </row>
    <row r="44" spans="1:19" s="129" customFormat="1" ht="12" customHeight="1" x14ac:dyDescent="0.2">
      <c r="A44" s="135" t="s">
        <v>5</v>
      </c>
      <c r="B44" s="136"/>
      <c r="C44" s="132"/>
      <c r="D44" s="136"/>
      <c r="E44" s="132"/>
      <c r="F44" s="136"/>
      <c r="G44" s="128"/>
      <c r="H44" s="136"/>
    </row>
    <row r="45" spans="1:19" s="4" customFormat="1" ht="10.199999999999999" x14ac:dyDescent="0.2">
      <c r="A45" s="137" t="s">
        <v>113</v>
      </c>
      <c r="B45" s="160">
        <v>4650.78</v>
      </c>
      <c r="C45" s="161">
        <f t="shared" ref="C45:C72" si="3">IF((+B45/D45)&lt;0,"n.m.",IF(B45&lt;0,(+B45/D45-1)*-1,(+B45/D45-1)))</f>
        <v>8.9494582723279592E-2</v>
      </c>
      <c r="D45" s="160">
        <v>4268.75</v>
      </c>
      <c r="E45" s="139"/>
      <c r="F45" s="313"/>
      <c r="G45" s="139"/>
      <c r="H45" s="14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s="4" customFormat="1" ht="10.199999999999999" x14ac:dyDescent="0.2">
      <c r="A46" s="137" t="s">
        <v>114</v>
      </c>
      <c r="B46" s="160">
        <v>20.18</v>
      </c>
      <c r="C46" s="161">
        <f t="shared" si="3"/>
        <v>-3.4911525585844094E-2</v>
      </c>
      <c r="D46" s="160">
        <v>20.91</v>
      </c>
      <c r="E46" s="139"/>
      <c r="F46" s="313"/>
      <c r="G46" s="139"/>
      <c r="H46" s="141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s="4" customFormat="1" ht="10.199999999999999" x14ac:dyDescent="0.2">
      <c r="A47" s="137" t="s">
        <v>115</v>
      </c>
      <c r="B47" s="160">
        <v>693.27</v>
      </c>
      <c r="C47" s="161">
        <f t="shared" si="3"/>
        <v>3.6309007743131172E-2</v>
      </c>
      <c r="D47" s="160">
        <v>668.98</v>
      </c>
      <c r="E47" s="139"/>
      <c r="F47" s="313"/>
      <c r="G47" s="139"/>
      <c r="H47" s="141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s="4" customFormat="1" ht="10.199999999999999" x14ac:dyDescent="0.2">
      <c r="A48" s="137" t="s">
        <v>116</v>
      </c>
      <c r="B48" s="160">
        <v>0</v>
      </c>
      <c r="C48" s="161">
        <f t="shared" si="3"/>
        <v>-1</v>
      </c>
      <c r="D48" s="160">
        <v>0.01</v>
      </c>
      <c r="E48" s="139"/>
      <c r="F48" s="313"/>
      <c r="G48" s="139"/>
      <c r="H48" s="141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s="13" customFormat="1" ht="10.199999999999999" x14ac:dyDescent="0.2">
      <c r="A49" s="137" t="s">
        <v>117</v>
      </c>
      <c r="B49" s="160">
        <v>0.1</v>
      </c>
      <c r="C49" s="161">
        <f t="shared" si="3"/>
        <v>-0.96598639455782309</v>
      </c>
      <c r="D49" s="160">
        <v>2.94</v>
      </c>
      <c r="E49" s="139"/>
      <c r="F49" s="313"/>
      <c r="G49" s="139"/>
      <c r="H49" s="14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s="13" customFormat="1" ht="10.199999999999999" x14ac:dyDescent="0.2">
      <c r="A50" s="137" t="s">
        <v>118</v>
      </c>
      <c r="B50" s="160">
        <v>85.66</v>
      </c>
      <c r="C50" s="161">
        <f t="shared" si="3"/>
        <v>-0.39135995452607653</v>
      </c>
      <c r="D50" s="160">
        <v>140.74</v>
      </c>
      <c r="E50" s="139"/>
      <c r="F50" s="313"/>
      <c r="G50" s="139"/>
      <c r="H50" s="141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s="13" customFormat="1" ht="10.199999999999999" x14ac:dyDescent="0.2">
      <c r="A51" s="137" t="s">
        <v>119</v>
      </c>
      <c r="B51" s="160">
        <v>0</v>
      </c>
      <c r="C51" s="161"/>
      <c r="D51" s="160">
        <v>0</v>
      </c>
      <c r="E51" s="139"/>
      <c r="F51" s="313"/>
      <c r="G51" s="139"/>
      <c r="H51" s="141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s="13" customFormat="1" ht="10.199999999999999" x14ac:dyDescent="0.2">
      <c r="A52" s="137" t="s">
        <v>120</v>
      </c>
      <c r="B52" s="160">
        <v>5.86</v>
      </c>
      <c r="C52" s="161">
        <f t="shared" si="3"/>
        <v>0.36279069767441863</v>
      </c>
      <c r="D52" s="160">
        <v>4.3</v>
      </c>
      <c r="E52" s="139"/>
      <c r="F52" s="313"/>
      <c r="G52" s="139"/>
      <c r="H52" s="141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19" s="13" customFormat="1" ht="10.199999999999999" x14ac:dyDescent="0.2">
      <c r="A53" s="137" t="s">
        <v>121</v>
      </c>
      <c r="B53" s="160">
        <v>0</v>
      </c>
      <c r="C53" s="161"/>
      <c r="D53" s="160">
        <v>0</v>
      </c>
      <c r="E53" s="139"/>
      <c r="F53" s="313"/>
      <c r="G53" s="139"/>
      <c r="H53" s="141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19" s="13" customFormat="1" ht="10.199999999999999" x14ac:dyDescent="0.2">
      <c r="A54" s="137" t="s">
        <v>122</v>
      </c>
      <c r="B54" s="160">
        <v>0</v>
      </c>
      <c r="C54" s="161">
        <f t="shared" si="3"/>
        <v>-1</v>
      </c>
      <c r="D54" s="160">
        <v>10.38</v>
      </c>
      <c r="E54" s="139"/>
      <c r="F54" s="313"/>
      <c r="G54" s="139"/>
      <c r="H54" s="141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 s="13" customFormat="1" ht="10.199999999999999" x14ac:dyDescent="0.2">
      <c r="A55" s="137" t="s">
        <v>123</v>
      </c>
      <c r="B55" s="160">
        <v>0</v>
      </c>
      <c r="C55" s="161">
        <f t="shared" si="3"/>
        <v>-1</v>
      </c>
      <c r="D55" s="160">
        <v>-0.01</v>
      </c>
      <c r="E55" s="139"/>
      <c r="F55" s="313"/>
      <c r="G55" s="139"/>
      <c r="H55" s="141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 s="13" customFormat="1" ht="10.199999999999999" x14ac:dyDescent="0.2">
      <c r="A56" s="137" t="s">
        <v>124</v>
      </c>
      <c r="B56" s="160">
        <v>1.59</v>
      </c>
      <c r="C56" s="161">
        <f t="shared" si="3"/>
        <v>-0.20499999999999996</v>
      </c>
      <c r="D56" s="160">
        <v>2</v>
      </c>
      <c r="E56" s="139"/>
      <c r="F56" s="313"/>
      <c r="G56" s="139"/>
      <c r="H56" s="141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1:19" s="13" customFormat="1" ht="10.199999999999999" x14ac:dyDescent="0.2">
      <c r="A57" s="137" t="s">
        <v>125</v>
      </c>
      <c r="B57" s="160">
        <v>0</v>
      </c>
      <c r="C57" s="161"/>
      <c r="D57" s="160">
        <v>0</v>
      </c>
      <c r="E57" s="139"/>
      <c r="F57" s="313"/>
      <c r="G57" s="139"/>
      <c r="H57" s="141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 s="13" customFormat="1" ht="10.199999999999999" x14ac:dyDescent="0.2">
      <c r="A58" s="137" t="s">
        <v>126</v>
      </c>
      <c r="B58" s="160">
        <v>28.21</v>
      </c>
      <c r="C58" s="161">
        <f t="shared" si="3"/>
        <v>-0.19857954545454548</v>
      </c>
      <c r="D58" s="160">
        <v>35.200000000000003</v>
      </c>
      <c r="E58" s="139"/>
      <c r="F58" s="313"/>
      <c r="G58" s="139"/>
      <c r="H58" s="141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 s="13" customFormat="1" ht="10.199999999999999" x14ac:dyDescent="0.2">
      <c r="A59" s="137" t="s">
        <v>127</v>
      </c>
      <c r="B59" s="162">
        <v>256.69</v>
      </c>
      <c r="C59" s="161">
        <f t="shared" si="3"/>
        <v>-0.16699659256855426</v>
      </c>
      <c r="D59" s="162">
        <v>308.14999999999998</v>
      </c>
      <c r="E59" s="139"/>
      <c r="F59" s="314"/>
      <c r="G59" s="139"/>
      <c r="H59" s="145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19" s="13" customFormat="1" ht="10.199999999999999" x14ac:dyDescent="0.2">
      <c r="A60" s="137" t="s">
        <v>128</v>
      </c>
      <c r="B60" s="160">
        <v>245.31</v>
      </c>
      <c r="C60" s="161">
        <f t="shared" si="3"/>
        <v>-0.213144726712856</v>
      </c>
      <c r="D60" s="160">
        <v>311.76</v>
      </c>
      <c r="E60" s="139"/>
      <c r="F60" s="313"/>
      <c r="G60" s="139"/>
      <c r="H60" s="141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1:19" s="4" customFormat="1" ht="10.199999999999999" x14ac:dyDescent="0.2">
      <c r="A61" s="137" t="s">
        <v>129</v>
      </c>
      <c r="B61" s="160">
        <v>2.34</v>
      </c>
      <c r="C61" s="161">
        <f t="shared" si="3"/>
        <v>-0.66475644699140402</v>
      </c>
      <c r="D61" s="160">
        <v>6.98</v>
      </c>
      <c r="E61" s="139"/>
      <c r="F61" s="313"/>
      <c r="G61" s="139"/>
      <c r="H61" s="141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s="13" customFormat="1" ht="10.199999999999999" x14ac:dyDescent="0.2">
      <c r="A62" s="137" t="s">
        <v>130</v>
      </c>
      <c r="B62" s="160">
        <v>191.37</v>
      </c>
      <c r="C62" s="161">
        <f t="shared" si="3"/>
        <v>0.28169580068314248</v>
      </c>
      <c r="D62" s="160">
        <v>149.31</v>
      </c>
      <c r="E62" s="139"/>
      <c r="F62" s="313"/>
      <c r="G62" s="139"/>
      <c r="H62" s="141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1:19" s="13" customFormat="1" ht="10.199999999999999" x14ac:dyDescent="0.2">
      <c r="A63" s="137" t="s">
        <v>131</v>
      </c>
      <c r="B63" s="160">
        <v>66.989999999999995</v>
      </c>
      <c r="C63" s="161">
        <f t="shared" si="3"/>
        <v>5.974607916354735E-4</v>
      </c>
      <c r="D63" s="160">
        <v>66.95</v>
      </c>
      <c r="E63" s="139"/>
      <c r="F63" s="313"/>
      <c r="G63" s="139"/>
      <c r="H63" s="141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1:19" s="13" customFormat="1" ht="10.199999999999999" x14ac:dyDescent="0.2">
      <c r="A64" s="137" t="s">
        <v>132</v>
      </c>
      <c r="B64" s="160">
        <v>13.72</v>
      </c>
      <c r="C64" s="161">
        <f t="shared" si="3"/>
        <v>0.97410071942446042</v>
      </c>
      <c r="D64" s="160">
        <v>6.95</v>
      </c>
      <c r="E64" s="139"/>
      <c r="F64" s="313"/>
      <c r="G64" s="139"/>
      <c r="H64" s="141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  <row r="65" spans="1:19" s="13" customFormat="1" ht="10.199999999999999" x14ac:dyDescent="0.2">
      <c r="A65" s="137" t="s">
        <v>133</v>
      </c>
      <c r="B65" s="160">
        <v>20.9</v>
      </c>
      <c r="C65" s="161">
        <f t="shared" si="3"/>
        <v>1.2692725298588488</v>
      </c>
      <c r="D65" s="160">
        <v>9.2100000000000009</v>
      </c>
      <c r="E65" s="146"/>
      <c r="F65" s="313"/>
      <c r="G65" s="146"/>
      <c r="H65" s="141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</row>
    <row r="66" spans="1:19" s="13" customFormat="1" ht="10.199999999999999" x14ac:dyDescent="0.2">
      <c r="A66" s="137" t="s">
        <v>134</v>
      </c>
      <c r="B66" s="163">
        <v>7.89</v>
      </c>
      <c r="C66" s="161">
        <f t="shared" si="3"/>
        <v>1.9222222222222221</v>
      </c>
      <c r="D66" s="163">
        <v>2.7</v>
      </c>
      <c r="E66" s="139"/>
      <c r="F66" s="315"/>
      <c r="G66" s="139"/>
      <c r="H66" s="147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</row>
    <row r="67" spans="1:19" s="13" customFormat="1" ht="10.199999999999999" x14ac:dyDescent="0.2">
      <c r="A67" s="137" t="s">
        <v>135</v>
      </c>
      <c r="B67" s="163">
        <v>1.59</v>
      </c>
      <c r="C67" s="161">
        <f t="shared" si="3"/>
        <v>-0.67551020408163265</v>
      </c>
      <c r="D67" s="163">
        <v>4.9000000000000004</v>
      </c>
      <c r="E67" s="139"/>
      <c r="F67" s="315"/>
      <c r="G67" s="139"/>
      <c r="H67" s="147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19" s="13" customFormat="1" ht="10.199999999999999" x14ac:dyDescent="0.2">
      <c r="A68" s="145" t="s">
        <v>113</v>
      </c>
      <c r="B68" s="164">
        <f>B45</f>
        <v>4650.78</v>
      </c>
      <c r="C68" s="161">
        <f t="shared" si="3"/>
        <v>8.9494582723279592E-2</v>
      </c>
      <c r="D68" s="164">
        <f>D45</f>
        <v>4268.75</v>
      </c>
      <c r="E68" s="139"/>
      <c r="F68" s="150"/>
      <c r="G68" s="139"/>
      <c r="H68" s="147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</row>
    <row r="69" spans="1:19" s="13" customFormat="1" ht="10.199999999999999" x14ac:dyDescent="0.2">
      <c r="A69" s="145" t="s">
        <v>114</v>
      </c>
      <c r="B69" s="164">
        <f>B46</f>
        <v>20.18</v>
      </c>
      <c r="C69" s="161">
        <f t="shared" si="3"/>
        <v>-3.4911525585844094E-2</v>
      </c>
      <c r="D69" s="164">
        <f>D46</f>
        <v>20.91</v>
      </c>
      <c r="E69" s="139"/>
      <c r="F69" s="150"/>
      <c r="G69" s="139"/>
      <c r="H69" s="147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</row>
    <row r="70" spans="1:19" s="4" customFormat="1" ht="10.199999999999999" x14ac:dyDescent="0.2">
      <c r="A70" s="145" t="s">
        <v>136</v>
      </c>
      <c r="B70" s="162">
        <f>B47+B48+B49+B50+B51+B52+B53+B54+B55+B56+B57</f>
        <v>786.48</v>
      </c>
      <c r="C70" s="161">
        <f t="shared" si="3"/>
        <v>-5.1679648877420603E-2</v>
      </c>
      <c r="D70" s="162">
        <f>D47+D48+D49+D50+D51+D52+D53+D54+D55+D56+D57</f>
        <v>829.34</v>
      </c>
      <c r="E70" s="139"/>
      <c r="F70" s="144"/>
      <c r="G70" s="139"/>
      <c r="H70" s="151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s="4" customFormat="1" ht="10.199999999999999" x14ac:dyDescent="0.2">
      <c r="A71" s="145" t="s">
        <v>137</v>
      </c>
      <c r="B71" s="162">
        <f>B58+B59+B60+B61+B62+B63</f>
        <v>790.91000000000008</v>
      </c>
      <c r="C71" s="161">
        <f t="shared" si="3"/>
        <v>-9.9550293163317427E-2</v>
      </c>
      <c r="D71" s="162">
        <f>D58+D59+D60+D61+D62+D63</f>
        <v>878.34999999999991</v>
      </c>
      <c r="E71" s="139"/>
      <c r="F71" s="144"/>
      <c r="G71" s="139"/>
      <c r="H71" s="151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s="13" customFormat="1" ht="10.199999999999999" x14ac:dyDescent="0.2">
      <c r="A72" s="145" t="s">
        <v>138</v>
      </c>
      <c r="B72" s="162">
        <f>B64+B65+B66+B67</f>
        <v>44.1</v>
      </c>
      <c r="C72" s="161">
        <f t="shared" si="3"/>
        <v>0.85606060606060619</v>
      </c>
      <c r="D72" s="162">
        <f>D64+D65+D66+D67</f>
        <v>23.759999999999998</v>
      </c>
      <c r="E72" s="139"/>
      <c r="F72" s="144"/>
      <c r="G72" s="139"/>
      <c r="H72" s="151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</row>
    <row r="73" spans="1:19" s="129" customFormat="1" ht="10.199999999999999" customHeight="1" x14ac:dyDescent="0.2">
      <c r="A73" s="135" t="s">
        <v>142</v>
      </c>
      <c r="B73" s="165">
        <f>SUM(B68:B72)</f>
        <v>6292.4500000000007</v>
      </c>
      <c r="C73" s="308">
        <f t="shared" ref="C73" si="4">IF((+B73/D73)&lt;0,"n.m.",IF(B73&lt;0,(+B73/D73-1)*-1,(+B73/D73-1)))</f>
        <v>4.5064780414242556E-2</v>
      </c>
      <c r="D73" s="165">
        <f>SUM(D68:D72)</f>
        <v>6021.1100000000006</v>
      </c>
      <c r="E73" s="127">
        <f>(D73-F73)/F73</f>
        <v>-3.4640710450412386E-2</v>
      </c>
      <c r="F73" s="165">
        <v>6237.1699999999992</v>
      </c>
      <c r="G73" s="127">
        <f>(F73-H73)/H73</f>
        <v>-2.5064399954982476E-2</v>
      </c>
      <c r="H73" s="165">
        <v>6397.5199999999986</v>
      </c>
    </row>
    <row r="74" spans="1:19" ht="10.199999999999999" customHeight="1" x14ac:dyDescent="0.2">
      <c r="A74" s="137"/>
      <c r="B74" s="145"/>
      <c r="C74" s="132"/>
      <c r="D74" s="145"/>
      <c r="E74" s="132"/>
      <c r="F74" s="145"/>
      <c r="G74" s="128"/>
      <c r="H74" s="145"/>
    </row>
    <row r="75" spans="1:19" ht="10.199999999999999" customHeight="1" x14ac:dyDescent="0.2">
      <c r="A75" s="166" t="s">
        <v>6</v>
      </c>
      <c r="B75" s="167"/>
      <c r="C75" s="132"/>
      <c r="D75" s="167"/>
      <c r="E75" s="132"/>
      <c r="F75" s="167"/>
      <c r="G75" s="132"/>
      <c r="H75" s="167"/>
    </row>
    <row r="76" spans="1:19" s="4" customFormat="1" ht="10.199999999999999" x14ac:dyDescent="0.2">
      <c r="A76" s="137" t="s">
        <v>113</v>
      </c>
      <c r="B76" s="160">
        <v>3738.29</v>
      </c>
      <c r="C76" s="161">
        <f t="shared" ref="C76:C103" si="5">IF((+B76/D76)&lt;0,"n.m.",IF(B76&lt;0,(+B76/D76-1)*-1,(+B76/D76-1)))</f>
        <v>-2.9746424770951796E-2</v>
      </c>
      <c r="D76" s="160">
        <v>3852.9</v>
      </c>
      <c r="E76" s="139"/>
      <c r="F76" s="140"/>
      <c r="G76" s="139"/>
      <c r="H76" s="141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s="4" customFormat="1" ht="10.199999999999999" x14ac:dyDescent="0.2">
      <c r="A77" s="137" t="s">
        <v>114</v>
      </c>
      <c r="B77" s="160">
        <v>4.07</v>
      </c>
      <c r="C77" s="161">
        <f t="shared" si="5"/>
        <v>-0.35804416403785488</v>
      </c>
      <c r="D77" s="160">
        <v>6.34</v>
      </c>
      <c r="E77" s="139"/>
      <c r="F77" s="140"/>
      <c r="G77" s="139"/>
      <c r="H77" s="141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s="4" customFormat="1" ht="10.199999999999999" x14ac:dyDescent="0.2">
      <c r="A78" s="137" t="s">
        <v>115</v>
      </c>
      <c r="B78" s="160">
        <v>782.75</v>
      </c>
      <c r="C78" s="161">
        <f t="shared" si="5"/>
        <v>0.47513333207696506</v>
      </c>
      <c r="D78" s="160">
        <v>530.63</v>
      </c>
      <c r="E78" s="139"/>
      <c r="F78" s="140"/>
      <c r="G78" s="139"/>
      <c r="H78" s="141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s="4" customFormat="1" ht="10.199999999999999" x14ac:dyDescent="0.2">
      <c r="A79" s="137" t="s">
        <v>116</v>
      </c>
      <c r="B79" s="160">
        <v>0</v>
      </c>
      <c r="C79" s="161"/>
      <c r="D79" s="160">
        <v>0</v>
      </c>
      <c r="E79" s="139"/>
      <c r="F79" s="140"/>
      <c r="G79" s="139"/>
      <c r="H79" s="14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s="13" customFormat="1" ht="10.199999999999999" x14ac:dyDescent="0.2">
      <c r="A80" s="137" t="s">
        <v>117</v>
      </c>
      <c r="B80" s="160">
        <v>0.79</v>
      </c>
      <c r="C80" s="161"/>
      <c r="D80" s="160">
        <v>0</v>
      </c>
      <c r="E80" s="139"/>
      <c r="F80" s="140"/>
      <c r="G80" s="139"/>
      <c r="H80" s="141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</row>
    <row r="81" spans="1:19" s="13" customFormat="1" ht="10.199999999999999" x14ac:dyDescent="0.2">
      <c r="A81" s="137" t="s">
        <v>118</v>
      </c>
      <c r="B81" s="160">
        <v>37.369999999999997</v>
      </c>
      <c r="C81" s="161">
        <f t="shared" si="5"/>
        <v>-0.64184397163120566</v>
      </c>
      <c r="D81" s="160">
        <v>104.34</v>
      </c>
      <c r="E81" s="139"/>
      <c r="F81" s="140"/>
      <c r="G81" s="139"/>
      <c r="H81" s="141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</row>
    <row r="82" spans="1:19" s="13" customFormat="1" ht="10.199999999999999" x14ac:dyDescent="0.2">
      <c r="A82" s="137" t="s">
        <v>119</v>
      </c>
      <c r="B82" s="160">
        <v>0</v>
      </c>
      <c r="C82" s="161"/>
      <c r="D82" s="160">
        <v>0</v>
      </c>
      <c r="E82" s="139"/>
      <c r="F82" s="140"/>
      <c r="G82" s="139"/>
      <c r="H82" s="141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</row>
    <row r="83" spans="1:19" s="13" customFormat="1" ht="10.199999999999999" x14ac:dyDescent="0.2">
      <c r="A83" s="137" t="s">
        <v>120</v>
      </c>
      <c r="B83" s="160">
        <v>1.67</v>
      </c>
      <c r="C83" s="161">
        <f t="shared" si="5"/>
        <v>8.8235294117647047</v>
      </c>
      <c r="D83" s="160">
        <v>0.17</v>
      </c>
      <c r="E83" s="139"/>
      <c r="F83" s="140"/>
      <c r="G83" s="139"/>
      <c r="H83" s="141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</row>
    <row r="84" spans="1:19" s="13" customFormat="1" ht="10.199999999999999" x14ac:dyDescent="0.2">
      <c r="A84" s="137" t="s">
        <v>121</v>
      </c>
      <c r="B84" s="160">
        <v>0</v>
      </c>
      <c r="C84" s="161"/>
      <c r="D84" s="160">
        <v>0</v>
      </c>
      <c r="E84" s="139"/>
      <c r="F84" s="140"/>
      <c r="G84" s="139"/>
      <c r="H84" s="141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</row>
    <row r="85" spans="1:19" s="13" customFormat="1" ht="10.199999999999999" x14ac:dyDescent="0.2">
      <c r="A85" s="137" t="s">
        <v>122</v>
      </c>
      <c r="B85" s="160">
        <v>0</v>
      </c>
      <c r="C85" s="161"/>
      <c r="D85" s="160">
        <v>0</v>
      </c>
      <c r="E85" s="139"/>
      <c r="F85" s="140"/>
      <c r="G85" s="139"/>
      <c r="H85" s="141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</row>
    <row r="86" spans="1:19" s="13" customFormat="1" ht="10.199999999999999" x14ac:dyDescent="0.2">
      <c r="A86" s="137" t="s">
        <v>123</v>
      </c>
      <c r="B86" s="160">
        <v>0</v>
      </c>
      <c r="C86" s="161"/>
      <c r="D86" s="160">
        <v>0</v>
      </c>
      <c r="E86" s="139"/>
      <c r="F86" s="140"/>
      <c r="G86" s="139"/>
      <c r="H86" s="141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</row>
    <row r="87" spans="1:19" s="13" customFormat="1" ht="10.199999999999999" x14ac:dyDescent="0.2">
      <c r="A87" s="137" t="s">
        <v>124</v>
      </c>
      <c r="B87" s="160">
        <v>0</v>
      </c>
      <c r="C87" s="161">
        <f t="shared" si="5"/>
        <v>-1</v>
      </c>
      <c r="D87" s="160">
        <v>1.1399999999999999</v>
      </c>
      <c r="E87" s="139"/>
      <c r="F87" s="140"/>
      <c r="G87" s="139"/>
      <c r="H87" s="141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1:19" s="13" customFormat="1" ht="10.199999999999999" x14ac:dyDescent="0.2">
      <c r="A88" s="137" t="s">
        <v>125</v>
      </c>
      <c r="B88" s="160">
        <v>0</v>
      </c>
      <c r="C88" s="161"/>
      <c r="D88" s="160">
        <v>0</v>
      </c>
      <c r="E88" s="139"/>
      <c r="F88" s="140"/>
      <c r="G88" s="139"/>
      <c r="H88" s="141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</row>
    <row r="89" spans="1:19" s="13" customFormat="1" ht="10.199999999999999" x14ac:dyDescent="0.2">
      <c r="A89" s="137" t="s">
        <v>126</v>
      </c>
      <c r="B89" s="160">
        <v>9.5500000000000007</v>
      </c>
      <c r="C89" s="161">
        <f t="shared" si="5"/>
        <v>-8.7870105062082149E-2</v>
      </c>
      <c r="D89" s="160">
        <v>10.47</v>
      </c>
      <c r="E89" s="139"/>
      <c r="F89" s="140"/>
      <c r="G89" s="139"/>
      <c r="H89" s="141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</row>
    <row r="90" spans="1:19" s="13" customFormat="1" ht="10.199999999999999" x14ac:dyDescent="0.2">
      <c r="A90" s="137" t="s">
        <v>127</v>
      </c>
      <c r="B90" s="162">
        <v>329.11</v>
      </c>
      <c r="C90" s="161">
        <f t="shared" si="5"/>
        <v>0.14409372175484947</v>
      </c>
      <c r="D90" s="162">
        <v>287.66000000000003</v>
      </c>
      <c r="E90" s="139"/>
      <c r="F90" s="144"/>
      <c r="G90" s="139"/>
      <c r="H90" s="145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1:19" s="13" customFormat="1" ht="10.199999999999999" x14ac:dyDescent="0.2">
      <c r="A91" s="137" t="s">
        <v>128</v>
      </c>
      <c r="B91" s="160">
        <v>306.89999999999998</v>
      </c>
      <c r="C91" s="161">
        <f t="shared" si="5"/>
        <v>0.14195348837209298</v>
      </c>
      <c r="D91" s="160">
        <v>268.75</v>
      </c>
      <c r="E91" s="139"/>
      <c r="F91" s="140"/>
      <c r="G91" s="139"/>
      <c r="H91" s="141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</row>
    <row r="92" spans="1:19" s="4" customFormat="1" ht="10.199999999999999" x14ac:dyDescent="0.2">
      <c r="A92" s="137" t="s">
        <v>129</v>
      </c>
      <c r="B92" s="160">
        <v>0</v>
      </c>
      <c r="C92" s="161">
        <f t="shared" si="5"/>
        <v>-1</v>
      </c>
      <c r="D92" s="160">
        <v>3.11</v>
      </c>
      <c r="E92" s="139"/>
      <c r="F92" s="140"/>
      <c r="G92" s="139"/>
      <c r="H92" s="141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1:19" s="13" customFormat="1" ht="10.199999999999999" x14ac:dyDescent="0.2">
      <c r="A93" s="137" t="s">
        <v>130</v>
      </c>
      <c r="B93" s="160">
        <v>433.27</v>
      </c>
      <c r="C93" s="161">
        <f t="shared" si="5"/>
        <v>0.53898341206976164</v>
      </c>
      <c r="D93" s="160">
        <v>281.52999999999997</v>
      </c>
      <c r="E93" s="139"/>
      <c r="F93" s="140"/>
      <c r="G93" s="139"/>
      <c r="H93" s="141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1:19" s="13" customFormat="1" ht="10.199999999999999" x14ac:dyDescent="0.2">
      <c r="A94" s="137" t="s">
        <v>131</v>
      </c>
      <c r="B94" s="160">
        <v>13.81</v>
      </c>
      <c r="C94" s="161">
        <f t="shared" si="5"/>
        <v>-0.6156415251878653</v>
      </c>
      <c r="D94" s="160">
        <v>35.93</v>
      </c>
      <c r="E94" s="139"/>
      <c r="F94" s="140"/>
      <c r="G94" s="139"/>
      <c r="H94" s="141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</row>
    <row r="95" spans="1:19" s="13" customFormat="1" ht="10.199999999999999" x14ac:dyDescent="0.2">
      <c r="A95" s="137" t="s">
        <v>132</v>
      </c>
      <c r="B95" s="160">
        <v>2.19</v>
      </c>
      <c r="C95" s="161">
        <f t="shared" si="5"/>
        <v>-0.81795511221945139</v>
      </c>
      <c r="D95" s="160">
        <v>12.03</v>
      </c>
      <c r="E95" s="139"/>
      <c r="F95" s="140"/>
      <c r="G95" s="139"/>
      <c r="H95" s="141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1:19" s="13" customFormat="1" ht="10.199999999999999" x14ac:dyDescent="0.2">
      <c r="A96" s="137" t="s">
        <v>133</v>
      </c>
      <c r="B96" s="160">
        <v>22.61</v>
      </c>
      <c r="C96" s="161">
        <f t="shared" si="5"/>
        <v>-0.59588918677390534</v>
      </c>
      <c r="D96" s="160">
        <v>55.95</v>
      </c>
      <c r="E96" s="146"/>
      <c r="F96" s="140"/>
      <c r="G96" s="146"/>
      <c r="H96" s="141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1:19" s="13" customFormat="1" ht="10.199999999999999" x14ac:dyDescent="0.2">
      <c r="A97" s="137" t="s">
        <v>134</v>
      </c>
      <c r="B97" s="163">
        <v>0</v>
      </c>
      <c r="C97" s="161"/>
      <c r="D97" s="163">
        <v>0</v>
      </c>
      <c r="E97" s="139"/>
      <c r="F97" s="148"/>
      <c r="G97" s="139"/>
      <c r="H97" s="147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1:19" s="13" customFormat="1" ht="10.199999999999999" x14ac:dyDescent="0.2">
      <c r="A98" s="137" t="s">
        <v>135</v>
      </c>
      <c r="B98" s="163">
        <v>0</v>
      </c>
      <c r="C98" s="161">
        <f t="shared" si="5"/>
        <v>-1</v>
      </c>
      <c r="D98" s="163">
        <v>0.31</v>
      </c>
      <c r="E98" s="139"/>
      <c r="F98" s="148"/>
      <c r="G98" s="139"/>
      <c r="H98" s="147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1:19" s="13" customFormat="1" ht="10.199999999999999" x14ac:dyDescent="0.2">
      <c r="A99" s="145" t="s">
        <v>113</v>
      </c>
      <c r="B99" s="164">
        <f>B76</f>
        <v>3738.29</v>
      </c>
      <c r="C99" s="161">
        <f t="shared" si="5"/>
        <v>-2.9746424770951796E-2</v>
      </c>
      <c r="D99" s="164">
        <f>D76</f>
        <v>3852.9</v>
      </c>
      <c r="E99" s="139"/>
      <c r="F99" s="150"/>
      <c r="G99" s="139"/>
      <c r="H99" s="147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1:19" s="13" customFormat="1" ht="10.199999999999999" x14ac:dyDescent="0.2">
      <c r="A100" s="145" t="s">
        <v>114</v>
      </c>
      <c r="B100" s="164">
        <f>B77</f>
        <v>4.07</v>
      </c>
      <c r="C100" s="161">
        <f t="shared" si="5"/>
        <v>-0.35804416403785488</v>
      </c>
      <c r="D100" s="164">
        <f>D77</f>
        <v>6.34</v>
      </c>
      <c r="E100" s="139"/>
      <c r="F100" s="150"/>
      <c r="G100" s="139"/>
      <c r="H100" s="147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1:19" s="4" customFormat="1" ht="10.199999999999999" x14ac:dyDescent="0.2">
      <c r="A101" s="145" t="s">
        <v>136</v>
      </c>
      <c r="B101" s="162">
        <f>B78+B79+B80+B81+B82+B83+B84+B85+B86+B87+B88</f>
        <v>822.57999999999993</v>
      </c>
      <c r="C101" s="161">
        <f t="shared" si="5"/>
        <v>0.29279562456780028</v>
      </c>
      <c r="D101" s="162">
        <f>D78+D79+D80+D81+D82+D83+D84+D85+D86+D87+D88</f>
        <v>636.28</v>
      </c>
      <c r="E101" s="139"/>
      <c r="F101" s="144"/>
      <c r="G101" s="139"/>
      <c r="H101" s="151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s="4" customFormat="1" ht="10.199999999999999" x14ac:dyDescent="0.2">
      <c r="A102" s="145" t="s">
        <v>137</v>
      </c>
      <c r="B102" s="338">
        <f>B89+B90+B91+B92+B93+B94</f>
        <v>1092.6399999999999</v>
      </c>
      <c r="C102" s="161">
        <f t="shared" si="5"/>
        <v>0.23121302608597638</v>
      </c>
      <c r="D102" s="338">
        <f>D89+D90+D91+D92+D93+D94</f>
        <v>887.45</v>
      </c>
      <c r="E102" s="139"/>
      <c r="F102" s="144"/>
      <c r="G102" s="139"/>
      <c r="H102" s="151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s="13" customFormat="1" ht="10.199999999999999" x14ac:dyDescent="0.2">
      <c r="A103" s="145" t="s">
        <v>138</v>
      </c>
      <c r="B103" s="339">
        <f>B95+B96+B97+B98</f>
        <v>24.8</v>
      </c>
      <c r="C103" s="340">
        <f t="shared" si="5"/>
        <v>-0.63684287597012745</v>
      </c>
      <c r="D103" s="339">
        <f>D95+D96+D97+D98</f>
        <v>68.290000000000006</v>
      </c>
      <c r="E103" s="139"/>
      <c r="F103" s="144"/>
      <c r="G103" s="139"/>
      <c r="H103" s="151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19" s="129" customFormat="1" ht="10.199999999999999" customHeight="1" x14ac:dyDescent="0.2">
      <c r="A104" s="125" t="s">
        <v>143</v>
      </c>
      <c r="B104" s="126">
        <f>SUM(B99:B103)</f>
        <v>5682.38</v>
      </c>
      <c r="C104" s="341">
        <f t="shared" ref="C104" si="6">IF((+B104/D104)&lt;0,"n.m.",IF(B104&lt;0,(+B104/D104-1)*-1,(+B104/D104-1)))</f>
        <v>4.2397537450057365E-2</v>
      </c>
      <c r="D104" s="126">
        <f>SUM(D99:D103)</f>
        <v>5451.26</v>
      </c>
      <c r="E104" s="127">
        <f>(D104-F104)/F104</f>
        <v>0.1294390161026992</v>
      </c>
      <c r="F104" s="126">
        <v>4826.5200000000004</v>
      </c>
      <c r="G104" s="127">
        <f>(F104-H104)/H104</f>
        <v>-1.7406280919051813E-2</v>
      </c>
      <c r="H104" s="126">
        <v>4912.0200000000013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>
    <oddHeader>&amp;A</oddHeader>
  </headerFooter>
  <rowBreaks count="2" manualBreakCount="2">
    <brk id="43" max="7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view="pageBreakPreview" zoomScaleNormal="100" zoomScaleSheetLayoutView="100" workbookViewId="0">
      <pane xSplit="1" ySplit="1" topLeftCell="B2" activePane="bottomRight" state="frozen"/>
      <selection activeCell="J12" sqref="J12"/>
      <selection pane="topRight" activeCell="J12" sqref="J12"/>
      <selection pane="bottomLeft" activeCell="J12" sqref="J12"/>
      <selection pane="bottomRight" activeCell="E1" sqref="E1:I1048576"/>
    </sheetView>
  </sheetViews>
  <sheetFormatPr baseColWidth="10" defaultColWidth="20.6640625" defaultRowHeight="12" customHeight="1" outlineLevelRow="1" x14ac:dyDescent="0.2"/>
  <cols>
    <col min="1" max="1" width="20.6640625" style="218" customWidth="1"/>
    <col min="2" max="5" width="10.88671875" style="124" customWidth="1"/>
    <col min="6" max="8" width="10.88671875" style="170" customWidth="1"/>
    <col min="9" max="16384" width="20.6640625" style="218"/>
  </cols>
  <sheetData>
    <row r="1" spans="1:20" s="168" customFormat="1" ht="24.75" customHeight="1" x14ac:dyDescent="0.2">
      <c r="A1" s="217" t="s">
        <v>152</v>
      </c>
      <c r="B1" s="2">
        <v>2014</v>
      </c>
      <c r="C1" s="2" t="s">
        <v>1</v>
      </c>
      <c r="D1" s="2">
        <v>2013</v>
      </c>
      <c r="E1" s="2" t="s">
        <v>2</v>
      </c>
      <c r="F1" s="2">
        <v>2012</v>
      </c>
      <c r="G1" s="2" t="s">
        <v>3</v>
      </c>
      <c r="H1" s="2">
        <v>2011</v>
      </c>
    </row>
    <row r="2" spans="1:20" ht="3" hidden="1" customHeight="1" outlineLevel="1" x14ac:dyDescent="0.2"/>
    <row r="3" spans="1:20" s="223" customFormat="1" ht="10.199999999999999" customHeight="1" collapsed="1" x14ac:dyDescent="0.2">
      <c r="A3" s="219" t="s">
        <v>5</v>
      </c>
      <c r="B3" s="220">
        <f>B73</f>
        <v>4170.7999999999993</v>
      </c>
      <c r="C3" s="310">
        <f t="shared" ref="C3:C7" si="0">IF((+B3/D3)&lt;0,"n.m.",IF(B3&lt;0,(+B3/D3-1)*-1,(+B3/D3-1)))</f>
        <v>-9.1993660414163125E-2</v>
      </c>
      <c r="D3" s="220">
        <f>D73</f>
        <v>4593.3599999999997</v>
      </c>
      <c r="E3" s="222">
        <f>(D3-F3)/F3</f>
        <v>-3.4144002826058638E-2</v>
      </c>
      <c r="F3" s="220">
        <v>4755.74</v>
      </c>
      <c r="G3" s="222">
        <v>-2.5776543202289393E-2</v>
      </c>
      <c r="H3" s="220">
        <v>4881.57</v>
      </c>
    </row>
    <row r="4" spans="1:20" s="223" customFormat="1" ht="10.199999999999999" customHeight="1" x14ac:dyDescent="0.2">
      <c r="A4" s="219" t="s">
        <v>6</v>
      </c>
      <c r="B4" s="220">
        <f>B104</f>
        <v>4142.3099999999995</v>
      </c>
      <c r="C4" s="310">
        <f t="shared" si="0"/>
        <v>8.8511830307871797E-2</v>
      </c>
      <c r="D4" s="220">
        <f>D104</f>
        <v>3805.4799999999996</v>
      </c>
      <c r="E4" s="222">
        <f>(D4-F4)/F4</f>
        <v>-0.12034802548241851</v>
      </c>
      <c r="F4" s="220">
        <v>4326.12</v>
      </c>
      <c r="G4" s="222">
        <v>-6.8972864088012842E-2</v>
      </c>
      <c r="H4" s="220">
        <v>4646.6100000000015</v>
      </c>
      <c r="I4" s="331"/>
    </row>
    <row r="5" spans="1:20" s="223" customFormat="1" ht="10.199999999999999" customHeight="1" x14ac:dyDescent="0.2">
      <c r="A5" s="219" t="s">
        <v>7</v>
      </c>
      <c r="B5" s="220">
        <v>3996.9630000000002</v>
      </c>
      <c r="C5" s="310">
        <f t="shared" si="0"/>
        <v>-9.6170844964842628E-2</v>
      </c>
      <c r="D5" s="220">
        <v>4422.2550000000001</v>
      </c>
      <c r="E5" s="222">
        <f>(D5-F5)/F5</f>
        <v>-7.7241608119471783E-2</v>
      </c>
      <c r="F5" s="220">
        <v>4792.43</v>
      </c>
      <c r="G5" s="222">
        <v>-1.7294233683360138E-2</v>
      </c>
      <c r="H5" s="220">
        <v>4876.7700000000004</v>
      </c>
    </row>
    <row r="6" spans="1:20" s="223" customFormat="1" ht="10.199999999999999" customHeight="1" x14ac:dyDescent="0.2">
      <c r="A6" s="219" t="s">
        <v>145</v>
      </c>
      <c r="B6" s="220">
        <v>168.626</v>
      </c>
      <c r="C6" s="310">
        <f t="shared" si="0"/>
        <v>0.21985907953180828</v>
      </c>
      <c r="D6" s="220">
        <v>138.23400000000001</v>
      </c>
      <c r="E6" s="222">
        <f>(D6-F6)/F6</f>
        <v>-7.1538435705410103E-2</v>
      </c>
      <c r="F6" s="220">
        <v>148.88499999999999</v>
      </c>
      <c r="G6" s="222">
        <f>(F6/H6)-1</f>
        <v>6.2273022396312605E-2</v>
      </c>
      <c r="H6" s="220">
        <v>140.15700000000001</v>
      </c>
    </row>
    <row r="7" spans="1:20" s="223" customFormat="1" ht="10.199999999999999" customHeight="1" x14ac:dyDescent="0.2">
      <c r="A7" s="219" t="s">
        <v>146</v>
      </c>
      <c r="B7" s="220">
        <v>168.626</v>
      </c>
      <c r="C7" s="310">
        <f t="shared" si="0"/>
        <v>0.21985907953180828</v>
      </c>
      <c r="D7" s="220">
        <v>138.23400000000001</v>
      </c>
      <c r="E7" s="222">
        <f>(D7-F7)/F7</f>
        <v>-7.1538435705410103E-2</v>
      </c>
      <c r="F7" s="220">
        <v>148.88499999999999</v>
      </c>
      <c r="G7" s="222">
        <f>(F7/H7)-1</f>
        <v>6.2273022396312605E-2</v>
      </c>
      <c r="H7" s="220">
        <v>140.15700000000001</v>
      </c>
    </row>
    <row r="8" spans="1:20" ht="10.199999999999999" customHeight="1" x14ac:dyDescent="0.2">
      <c r="A8" s="224" t="s">
        <v>147</v>
      </c>
      <c r="B8" s="225">
        <f>B6/B5</f>
        <v>4.2188531642649678E-2</v>
      </c>
      <c r="C8" s="225"/>
      <c r="D8" s="225">
        <f>D6/D5</f>
        <v>3.1258713032152149E-2</v>
      </c>
      <c r="E8" s="225"/>
      <c r="F8" s="225">
        <f>F6/F5</f>
        <v>3.106670311303451E-2</v>
      </c>
      <c r="G8" s="225"/>
      <c r="H8" s="225">
        <f>H6/H5</f>
        <v>2.8739719117366617E-2</v>
      </c>
    </row>
    <row r="9" spans="1:20" ht="10.199999999999999" customHeight="1" x14ac:dyDescent="0.2">
      <c r="A9" s="224" t="s">
        <v>148</v>
      </c>
      <c r="B9" s="226">
        <f>B3/Group!B188</f>
        <v>0.30744508329647641</v>
      </c>
      <c r="C9" s="226"/>
      <c r="D9" s="226">
        <f>D3/Group!D188</f>
        <v>0.33841717459646192</v>
      </c>
      <c r="E9" s="226"/>
      <c r="F9" s="226">
        <f>F3/Group!F2</f>
        <v>0.33866520444931841</v>
      </c>
      <c r="G9" s="226"/>
      <c r="H9" s="226">
        <f>H3/Group!H2</f>
        <v>0.34075255569477547</v>
      </c>
    </row>
    <row r="10" spans="1:20" ht="10.199999999999999" customHeight="1" x14ac:dyDescent="0.2">
      <c r="A10" s="224" t="s">
        <v>149</v>
      </c>
      <c r="B10" s="226">
        <f>B4/Group!B219</f>
        <v>0.2875917142016074</v>
      </c>
      <c r="C10" s="226"/>
      <c r="D10" s="226">
        <f>D4/Group!D219</f>
        <v>0.28252193073629062</v>
      </c>
      <c r="E10" s="226"/>
      <c r="F10" s="226">
        <f>F4/Group!F3</f>
        <v>0.32767033309954208</v>
      </c>
      <c r="G10" s="226"/>
      <c r="H10" s="226">
        <f>H4/Group!H3</f>
        <v>0.34795641755279327</v>
      </c>
    </row>
    <row r="11" spans="1:20" ht="10.199999999999999" customHeight="1" x14ac:dyDescent="0.2">
      <c r="A11" s="224"/>
      <c r="B11" s="227"/>
      <c r="C11" s="227"/>
      <c r="D11" s="227"/>
      <c r="E11" s="227"/>
      <c r="F11" s="227"/>
      <c r="G11" s="227"/>
      <c r="H11" s="227"/>
    </row>
    <row r="12" spans="1:20" s="223" customFormat="1" ht="10.199999999999999" customHeight="1" x14ac:dyDescent="0.2">
      <c r="A12" s="228" t="s">
        <v>112</v>
      </c>
      <c r="B12" s="229"/>
      <c r="C12" s="229"/>
      <c r="D12" s="229"/>
      <c r="E12" s="229"/>
      <c r="F12" s="229"/>
      <c r="G12" s="229"/>
      <c r="H12" s="229"/>
    </row>
    <row r="13" spans="1:20" s="4" customFormat="1" ht="10.199999999999999" x14ac:dyDescent="0.2">
      <c r="A13" s="230" t="s">
        <v>113</v>
      </c>
      <c r="B13" s="231">
        <v>657</v>
      </c>
      <c r="C13" s="250">
        <f>IF((+B13/D13)&lt;0,"n.m.",IF(B13&lt;0,(+B13/D13-1)*-1,(+B13/D13-1)))</f>
        <v>-0.61913043478260876</v>
      </c>
      <c r="D13" s="231">
        <v>1725</v>
      </c>
      <c r="E13" s="232"/>
      <c r="F13" s="233"/>
      <c r="G13" s="232"/>
      <c r="H13" s="234"/>
      <c r="I13" s="14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s="4" customFormat="1" ht="10.199999999999999" x14ac:dyDescent="0.2">
      <c r="A14" s="230" t="s">
        <v>114</v>
      </c>
      <c r="B14" s="231">
        <v>7146</v>
      </c>
      <c r="C14" s="250">
        <f t="shared" ref="C14:C40" si="1">IF((+B14/D14)&lt;0,"n.m.",IF(B14&lt;0,(+B14/D14-1)*-1,(+B14/D14-1)))</f>
        <v>-2.6165167620605057E-2</v>
      </c>
      <c r="D14" s="231">
        <v>7338</v>
      </c>
      <c r="E14" s="232"/>
      <c r="F14" s="233"/>
      <c r="G14" s="232"/>
      <c r="H14" s="234"/>
      <c r="I14" s="14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s="4" customFormat="1" ht="10.199999999999999" x14ac:dyDescent="0.2">
      <c r="A15" s="230" t="s">
        <v>115</v>
      </c>
      <c r="B15" s="231">
        <v>61</v>
      </c>
      <c r="C15" s="250">
        <f t="shared" si="1"/>
        <v>-0.73706896551724133</v>
      </c>
      <c r="D15" s="231">
        <v>232</v>
      </c>
      <c r="E15" s="232"/>
      <c r="F15" s="233"/>
      <c r="G15" s="232"/>
      <c r="H15" s="234"/>
      <c r="I15" s="142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s="4" customFormat="1" ht="10.199999999999999" x14ac:dyDescent="0.2">
      <c r="A16" s="230" t="s">
        <v>116</v>
      </c>
      <c r="B16" s="231">
        <v>2561</v>
      </c>
      <c r="C16" s="250">
        <f t="shared" si="1"/>
        <v>-6.906579425663395E-2</v>
      </c>
      <c r="D16" s="231">
        <v>2751</v>
      </c>
      <c r="E16" s="232"/>
      <c r="F16" s="233"/>
      <c r="G16" s="232"/>
      <c r="H16" s="234"/>
      <c r="I16" s="142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s="13" customFormat="1" ht="10.199999999999999" x14ac:dyDescent="0.2">
      <c r="A17" s="230" t="s">
        <v>117</v>
      </c>
      <c r="B17" s="231">
        <v>1692</v>
      </c>
      <c r="C17" s="250">
        <f t="shared" si="1"/>
        <v>6.1480552070263483E-2</v>
      </c>
      <c r="D17" s="231">
        <v>1594</v>
      </c>
      <c r="E17" s="232"/>
      <c r="F17" s="233"/>
      <c r="G17" s="232"/>
      <c r="H17" s="234"/>
      <c r="I17" s="142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s="13" customFormat="1" ht="10.199999999999999" x14ac:dyDescent="0.2">
      <c r="A18" s="230" t="s">
        <v>118</v>
      </c>
      <c r="B18" s="231">
        <v>1293</v>
      </c>
      <c r="C18" s="250">
        <f t="shared" si="1"/>
        <v>-0.31514830508474578</v>
      </c>
      <c r="D18" s="231">
        <v>1888</v>
      </c>
      <c r="E18" s="232"/>
      <c r="F18" s="233"/>
      <c r="G18" s="232"/>
      <c r="H18" s="234"/>
      <c r="I18" s="142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s="13" customFormat="1" ht="10.199999999999999" x14ac:dyDescent="0.2">
      <c r="A19" s="230" t="s">
        <v>119</v>
      </c>
      <c r="B19" s="231">
        <v>1259</v>
      </c>
      <c r="C19" s="250">
        <f t="shared" si="1"/>
        <v>-2.2515527950310532E-2</v>
      </c>
      <c r="D19" s="231">
        <v>1288</v>
      </c>
      <c r="E19" s="232"/>
      <c r="F19" s="233"/>
      <c r="G19" s="232"/>
      <c r="H19" s="234"/>
      <c r="I19" s="142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13" customFormat="1" ht="10.199999999999999" x14ac:dyDescent="0.2">
      <c r="A20" s="230" t="s">
        <v>120</v>
      </c>
      <c r="B20" s="231">
        <v>814</v>
      </c>
      <c r="C20" s="250">
        <f t="shared" si="1"/>
        <v>-0.1900497512437811</v>
      </c>
      <c r="D20" s="231">
        <v>1005</v>
      </c>
      <c r="E20" s="232"/>
      <c r="F20" s="233"/>
      <c r="G20" s="232"/>
      <c r="H20" s="234"/>
      <c r="I20" s="142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13" customFormat="1" ht="10.199999999999999" x14ac:dyDescent="0.2">
      <c r="A21" s="230" t="s">
        <v>121</v>
      </c>
      <c r="B21" s="231">
        <v>529</v>
      </c>
      <c r="C21" s="250">
        <f t="shared" si="1"/>
        <v>-0.10490693739424706</v>
      </c>
      <c r="D21" s="231">
        <v>591</v>
      </c>
      <c r="E21" s="232"/>
      <c r="F21" s="233"/>
      <c r="G21" s="232"/>
      <c r="H21" s="234"/>
      <c r="I21" s="142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s="13" customFormat="1" ht="10.199999999999999" x14ac:dyDescent="0.2">
      <c r="A22" s="230" t="s">
        <v>122</v>
      </c>
      <c r="B22" s="231">
        <v>141</v>
      </c>
      <c r="C22" s="250">
        <f t="shared" si="1"/>
        <v>7.1428571428571175E-3</v>
      </c>
      <c r="D22" s="231">
        <v>140</v>
      </c>
      <c r="E22" s="232"/>
      <c r="F22" s="233"/>
      <c r="G22" s="232"/>
      <c r="H22" s="234"/>
      <c r="I22" s="142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13" customFormat="1" ht="10.199999999999999" x14ac:dyDescent="0.2">
      <c r="A23" s="230" t="s">
        <v>123</v>
      </c>
      <c r="B23" s="231">
        <v>528</v>
      </c>
      <c r="C23" s="250">
        <f t="shared" si="1"/>
        <v>2.9239766081871288E-2</v>
      </c>
      <c r="D23" s="231">
        <v>513</v>
      </c>
      <c r="E23" s="232"/>
      <c r="F23" s="233"/>
      <c r="G23" s="232"/>
      <c r="H23" s="234"/>
      <c r="I23" s="142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s="13" customFormat="1" ht="10.199999999999999" x14ac:dyDescent="0.2">
      <c r="A24" s="230" t="s">
        <v>124</v>
      </c>
      <c r="B24" s="231">
        <v>91</v>
      </c>
      <c r="C24" s="250">
        <f t="shared" si="1"/>
        <v>0.51666666666666661</v>
      </c>
      <c r="D24" s="231">
        <v>60</v>
      </c>
      <c r="E24" s="232"/>
      <c r="F24" s="233"/>
      <c r="G24" s="232"/>
      <c r="H24" s="234"/>
      <c r="I24" s="142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s="13" customFormat="1" ht="10.199999999999999" x14ac:dyDescent="0.2">
      <c r="A25" s="230" t="s">
        <v>125</v>
      </c>
      <c r="B25" s="231">
        <v>219</v>
      </c>
      <c r="C25" s="250">
        <f t="shared" si="1"/>
        <v>0.55319148936170204</v>
      </c>
      <c r="D25" s="231">
        <v>141</v>
      </c>
      <c r="E25" s="232"/>
      <c r="F25" s="233"/>
      <c r="G25" s="232"/>
      <c r="H25" s="234"/>
      <c r="I25" s="142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s="13" customFormat="1" ht="10.199999999999999" x14ac:dyDescent="0.2">
      <c r="A26" s="230" t="s">
        <v>126</v>
      </c>
      <c r="B26" s="231">
        <v>1131</v>
      </c>
      <c r="C26" s="250">
        <f t="shared" si="1"/>
        <v>-0.13992395437262362</v>
      </c>
      <c r="D26" s="231">
        <v>1315</v>
      </c>
      <c r="E26" s="232"/>
      <c r="F26" s="233"/>
      <c r="G26" s="232"/>
      <c r="H26" s="234"/>
      <c r="I26" s="142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s="13" customFormat="1" ht="10.199999999999999" x14ac:dyDescent="0.2">
      <c r="A27" s="230" t="s">
        <v>127</v>
      </c>
      <c r="B27" s="235">
        <v>5</v>
      </c>
      <c r="C27" s="250">
        <f t="shared" si="1"/>
        <v>-0.5</v>
      </c>
      <c r="D27" s="235">
        <v>10</v>
      </c>
      <c r="E27" s="232"/>
      <c r="F27" s="236"/>
      <c r="G27" s="232"/>
      <c r="H27" s="237"/>
      <c r="I27" s="142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s="13" customFormat="1" ht="10.199999999999999" x14ac:dyDescent="0.2">
      <c r="A28" s="230" t="s">
        <v>128</v>
      </c>
      <c r="B28" s="231">
        <v>4</v>
      </c>
      <c r="C28" s="250">
        <f t="shared" si="1"/>
        <v>0.33333333333333326</v>
      </c>
      <c r="D28" s="231">
        <v>3</v>
      </c>
      <c r="E28" s="232"/>
      <c r="F28" s="233"/>
      <c r="G28" s="232"/>
      <c r="H28" s="234"/>
      <c r="I28" s="142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s="4" customFormat="1" ht="10.199999999999999" x14ac:dyDescent="0.2">
      <c r="A29" s="230" t="s">
        <v>129</v>
      </c>
      <c r="B29" s="231">
        <v>32</v>
      </c>
      <c r="C29" s="250">
        <f t="shared" si="1"/>
        <v>-5.8823529411764719E-2</v>
      </c>
      <c r="D29" s="231">
        <v>34</v>
      </c>
      <c r="E29" s="232"/>
      <c r="F29" s="233"/>
      <c r="G29" s="232"/>
      <c r="H29" s="234"/>
      <c r="I29" s="142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s="13" customFormat="1" ht="10.199999999999999" x14ac:dyDescent="0.2">
      <c r="A30" s="230" t="s">
        <v>130</v>
      </c>
      <c r="B30" s="231">
        <v>4</v>
      </c>
      <c r="C30" s="250">
        <f t="shared" si="1"/>
        <v>1</v>
      </c>
      <c r="D30" s="231">
        <v>2</v>
      </c>
      <c r="E30" s="232"/>
      <c r="F30" s="233"/>
      <c r="G30" s="232"/>
      <c r="H30" s="234"/>
      <c r="I30" s="142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13" customFormat="1" ht="10.199999999999999" x14ac:dyDescent="0.2">
      <c r="A31" s="230" t="s">
        <v>131</v>
      </c>
      <c r="B31" s="231">
        <v>470</v>
      </c>
      <c r="C31" s="250">
        <f t="shared" si="1"/>
        <v>0.27027027027027017</v>
      </c>
      <c r="D31" s="231">
        <v>370</v>
      </c>
      <c r="E31" s="232"/>
      <c r="F31" s="233"/>
      <c r="G31" s="232"/>
      <c r="H31" s="234"/>
      <c r="I31" s="142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s="13" customFormat="1" ht="10.199999999999999" x14ac:dyDescent="0.2">
      <c r="A32" s="230" t="s">
        <v>132</v>
      </c>
      <c r="B32" s="231">
        <v>51</v>
      </c>
      <c r="C32" s="250">
        <f t="shared" si="1"/>
        <v>8.5106382978723305E-2</v>
      </c>
      <c r="D32" s="231">
        <v>47</v>
      </c>
      <c r="E32" s="232"/>
      <c r="F32" s="233"/>
      <c r="G32" s="232"/>
      <c r="H32" s="234"/>
      <c r="I32" s="142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s="13" customFormat="1" ht="10.199999999999999" x14ac:dyDescent="0.2">
      <c r="A33" s="230" t="s">
        <v>133</v>
      </c>
      <c r="B33" s="231">
        <v>2</v>
      </c>
      <c r="C33" s="250">
        <f t="shared" si="1"/>
        <v>-0.6</v>
      </c>
      <c r="D33" s="231">
        <v>5</v>
      </c>
      <c r="E33" s="238"/>
      <c r="F33" s="233"/>
      <c r="G33" s="238"/>
      <c r="H33" s="234"/>
      <c r="I33" s="142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13" customFormat="1" ht="10.199999999999999" x14ac:dyDescent="0.2">
      <c r="A34" s="230" t="s">
        <v>134</v>
      </c>
      <c r="B34" s="239">
        <v>65</v>
      </c>
      <c r="C34" s="250">
        <f t="shared" si="1"/>
        <v>3.0625</v>
      </c>
      <c r="D34" s="239">
        <v>16</v>
      </c>
      <c r="E34" s="232"/>
      <c r="F34" s="240"/>
      <c r="G34" s="232"/>
      <c r="H34" s="239"/>
      <c r="I34" s="96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s="13" customFormat="1" ht="10.199999999999999" x14ac:dyDescent="0.2">
      <c r="A35" s="230" t="s">
        <v>135</v>
      </c>
      <c r="B35" s="239">
        <v>14</v>
      </c>
      <c r="C35" s="250">
        <f t="shared" si="1"/>
        <v>-0.33333333333333337</v>
      </c>
      <c r="D35" s="239">
        <v>21</v>
      </c>
      <c r="E35" s="232"/>
      <c r="F35" s="240"/>
      <c r="G35" s="232"/>
      <c r="H35" s="239"/>
      <c r="I35" s="96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s="13" customFormat="1" ht="10.199999999999999" x14ac:dyDescent="0.2">
      <c r="A36" s="237" t="s">
        <v>113</v>
      </c>
      <c r="B36" s="241">
        <f>B13</f>
        <v>657</v>
      </c>
      <c r="C36" s="250">
        <f t="shared" si="1"/>
        <v>-0.61913043478260876</v>
      </c>
      <c r="D36" s="241">
        <f>D13</f>
        <v>1725</v>
      </c>
      <c r="E36" s="232"/>
      <c r="F36" s="242"/>
      <c r="G36" s="232"/>
      <c r="H36" s="239"/>
      <c r="I36" s="96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13" customFormat="1" ht="10.199999999999999" x14ac:dyDescent="0.2">
      <c r="A37" s="237" t="s">
        <v>114</v>
      </c>
      <c r="B37" s="241">
        <f>B14</f>
        <v>7146</v>
      </c>
      <c r="C37" s="250">
        <f t="shared" si="1"/>
        <v>-2.6165167620605057E-2</v>
      </c>
      <c r="D37" s="241">
        <f>D14</f>
        <v>7338</v>
      </c>
      <c r="E37" s="232"/>
      <c r="F37" s="242"/>
      <c r="G37" s="232"/>
      <c r="H37" s="239"/>
      <c r="I37" s="96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s="4" customFormat="1" ht="10.199999999999999" x14ac:dyDescent="0.2">
      <c r="A38" s="237" t="s">
        <v>136</v>
      </c>
      <c r="B38" s="235">
        <f>B15+B16+B17+B18+B19+B20+B21+B22+B23+B24+B25</f>
        <v>9188</v>
      </c>
      <c r="C38" s="250">
        <f t="shared" si="1"/>
        <v>-9.9480544937763371E-2</v>
      </c>
      <c r="D38" s="235">
        <f>D15+D16+D17+D18+D19+D20+D21+D22+D23+D24+D25</f>
        <v>10203</v>
      </c>
      <c r="E38" s="232"/>
      <c r="F38" s="236"/>
      <c r="G38" s="232"/>
      <c r="H38" s="243"/>
      <c r="I38" s="34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s="4" customFormat="1" ht="10.199999999999999" x14ac:dyDescent="0.2">
      <c r="A39" s="237" t="s">
        <v>137</v>
      </c>
      <c r="B39" s="235">
        <f>B26+B27+B28+B29+B30+B31</f>
        <v>1646</v>
      </c>
      <c r="C39" s="250">
        <f t="shared" si="1"/>
        <v>-5.0749711649365592E-2</v>
      </c>
      <c r="D39" s="235">
        <f>D26+D27+D28+D29+D30+D31</f>
        <v>1734</v>
      </c>
      <c r="E39" s="232"/>
      <c r="F39" s="236"/>
      <c r="G39" s="232"/>
      <c r="H39" s="243"/>
      <c r="I39" s="34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s="13" customFormat="1" ht="10.199999999999999" x14ac:dyDescent="0.2">
      <c r="A40" s="237" t="s">
        <v>138</v>
      </c>
      <c r="B40" s="235">
        <f>B32+B33+B34+B35</f>
        <v>132</v>
      </c>
      <c r="C40" s="250">
        <f t="shared" si="1"/>
        <v>0.48314606741573041</v>
      </c>
      <c r="D40" s="235">
        <f>D32+D33+D34+D35</f>
        <v>89</v>
      </c>
      <c r="E40" s="232"/>
      <c r="F40" s="236"/>
      <c r="G40" s="232"/>
      <c r="H40" s="243"/>
      <c r="I40" s="34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s="4" customFormat="1" ht="10.199999999999999" x14ac:dyDescent="0.2">
      <c r="A41" s="228" t="s">
        <v>139</v>
      </c>
      <c r="B41" s="244">
        <f>SUM(B36:B40)</f>
        <v>18769</v>
      </c>
      <c r="C41" s="310">
        <f t="shared" ref="C41" si="2">IF((+B41/D41)&lt;0,"n.m.",IF(B41&lt;0,(+B41/D41-1)*-1,(+B41/D41-1)))</f>
        <v>-0.11000995779790412</v>
      </c>
      <c r="D41" s="244">
        <f>SUM(D36:D40)</f>
        <v>21089</v>
      </c>
      <c r="E41" s="221">
        <f>(D41-F41)/F41</f>
        <v>-7.0928234723996647E-2</v>
      </c>
      <c r="F41" s="245">
        <v>22699</v>
      </c>
      <c r="G41" s="221">
        <f>(F41-H41)/H41</f>
        <v>-2.1468293313790576E-2</v>
      </c>
      <c r="H41" s="245">
        <v>23197</v>
      </c>
      <c r="I41" s="10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s="159" customFormat="1" ht="10.199999999999999" x14ac:dyDescent="0.2">
      <c r="A42" s="246" t="s">
        <v>150</v>
      </c>
      <c r="B42" s="247">
        <f>B41/Group!B154</f>
        <v>0.25744108852494996</v>
      </c>
      <c r="C42" s="248"/>
      <c r="D42" s="247">
        <f>D41/Group!D154</f>
        <v>0.28849521203830369</v>
      </c>
      <c r="E42" s="248"/>
      <c r="F42" s="248">
        <f>F41/Group!F154</f>
        <v>0.30670179705445211</v>
      </c>
      <c r="G42" s="248"/>
      <c r="H42" s="248">
        <f>H41/Group!H154</f>
        <v>0.30178492441391513</v>
      </c>
      <c r="I42" s="157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</row>
    <row r="43" spans="1:20" ht="12" customHeight="1" x14ac:dyDescent="0.2">
      <c r="A43" s="224"/>
      <c r="B43" s="227"/>
      <c r="C43" s="226"/>
      <c r="D43" s="227"/>
      <c r="E43" s="226"/>
      <c r="F43" s="227"/>
      <c r="G43" s="222"/>
      <c r="H43" s="227"/>
    </row>
    <row r="44" spans="1:20" s="223" customFormat="1" ht="12" customHeight="1" x14ac:dyDescent="0.2">
      <c r="A44" s="228" t="s">
        <v>5</v>
      </c>
      <c r="B44" s="229"/>
      <c r="C44" s="226"/>
      <c r="D44" s="229"/>
      <c r="E44" s="226"/>
      <c r="F44" s="229"/>
      <c r="G44" s="222"/>
      <c r="H44" s="229"/>
    </row>
    <row r="45" spans="1:20" s="4" customFormat="1" ht="10.199999999999999" x14ac:dyDescent="0.2">
      <c r="A45" s="230" t="s">
        <v>113</v>
      </c>
      <c r="B45" s="249">
        <v>131.93</v>
      </c>
      <c r="C45" s="250">
        <f t="shared" ref="C45:C72" si="3">IF((+B45/D45)&lt;0,"n.m.",IF(B45&lt;0,(+B45/D45-1)*-1,(+B45/D45-1)))</f>
        <v>-0.60772478591817314</v>
      </c>
      <c r="D45" s="249">
        <v>336.32</v>
      </c>
      <c r="E45" s="232"/>
      <c r="F45" s="233"/>
      <c r="G45" s="232"/>
      <c r="H45" s="234"/>
      <c r="I45" s="142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s="4" customFormat="1" ht="10.199999999999999" x14ac:dyDescent="0.2">
      <c r="A46" s="230" t="s">
        <v>114</v>
      </c>
      <c r="B46" s="249">
        <v>1680.94</v>
      </c>
      <c r="C46" s="250">
        <f t="shared" si="3"/>
        <v>3.1061767772802673E-2</v>
      </c>
      <c r="D46" s="249">
        <v>1630.3</v>
      </c>
      <c r="E46" s="232"/>
      <c r="F46" s="233"/>
      <c r="G46" s="232"/>
      <c r="H46" s="234"/>
      <c r="I46" s="142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s="4" customFormat="1" ht="10.199999999999999" x14ac:dyDescent="0.2">
      <c r="A47" s="230" t="s">
        <v>115</v>
      </c>
      <c r="B47" s="249">
        <v>31.1</v>
      </c>
      <c r="C47" s="250">
        <f t="shared" si="3"/>
        <v>-0.38537549407114624</v>
      </c>
      <c r="D47" s="249">
        <v>50.6</v>
      </c>
      <c r="E47" s="232"/>
      <c r="F47" s="233"/>
      <c r="G47" s="232"/>
      <c r="H47" s="234"/>
      <c r="I47" s="142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s="4" customFormat="1" ht="10.199999999999999" x14ac:dyDescent="0.2">
      <c r="A48" s="230" t="s">
        <v>116</v>
      </c>
      <c r="B48" s="249">
        <v>505.09</v>
      </c>
      <c r="C48" s="250">
        <f t="shared" si="3"/>
        <v>-7.4163688021262941E-2</v>
      </c>
      <c r="D48" s="249">
        <v>545.54999999999995</v>
      </c>
      <c r="E48" s="232"/>
      <c r="F48" s="233"/>
      <c r="G48" s="232"/>
      <c r="H48" s="234"/>
      <c r="I48" s="142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s="13" customFormat="1" ht="10.199999999999999" x14ac:dyDescent="0.2">
      <c r="A49" s="230" t="s">
        <v>117</v>
      </c>
      <c r="B49" s="249">
        <v>431.18</v>
      </c>
      <c r="C49" s="250">
        <f t="shared" si="3"/>
        <v>7.1254658385093261E-2</v>
      </c>
      <c r="D49" s="249">
        <v>402.5</v>
      </c>
      <c r="E49" s="232"/>
      <c r="F49" s="233"/>
      <c r="G49" s="232"/>
      <c r="H49" s="234"/>
      <c r="I49" s="142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s="13" customFormat="1" ht="10.199999999999999" x14ac:dyDescent="0.2">
      <c r="A50" s="230" t="s">
        <v>118</v>
      </c>
      <c r="B50" s="249">
        <v>189.89</v>
      </c>
      <c r="C50" s="250">
        <f t="shared" si="3"/>
        <v>-0.53670676068021572</v>
      </c>
      <c r="D50" s="249">
        <v>409.87</v>
      </c>
      <c r="E50" s="232"/>
      <c r="F50" s="233"/>
      <c r="G50" s="232"/>
      <c r="H50" s="234"/>
      <c r="I50" s="142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0" s="13" customFormat="1" ht="10.199999999999999" x14ac:dyDescent="0.2">
      <c r="A51" s="230" t="s">
        <v>119</v>
      </c>
      <c r="B51" s="249">
        <v>386.06</v>
      </c>
      <c r="C51" s="250">
        <f t="shared" si="3"/>
        <v>0.28314554458736341</v>
      </c>
      <c r="D51" s="249">
        <v>300.87</v>
      </c>
      <c r="E51" s="232"/>
      <c r="F51" s="233"/>
      <c r="G51" s="232"/>
      <c r="H51" s="234"/>
      <c r="I51" s="142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s="13" customFormat="1" ht="10.199999999999999" x14ac:dyDescent="0.2">
      <c r="A52" s="230" t="s">
        <v>120</v>
      </c>
      <c r="B52" s="249">
        <v>146.62</v>
      </c>
      <c r="C52" s="250">
        <f t="shared" si="3"/>
        <v>-0.48503793200337175</v>
      </c>
      <c r="D52" s="249">
        <v>284.72000000000003</v>
      </c>
      <c r="E52" s="232"/>
      <c r="F52" s="233"/>
      <c r="G52" s="232"/>
      <c r="H52" s="234"/>
      <c r="I52" s="142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s="13" customFormat="1" ht="10.199999999999999" x14ac:dyDescent="0.2">
      <c r="A53" s="230" t="s">
        <v>121</v>
      </c>
      <c r="B53" s="249">
        <v>102.76</v>
      </c>
      <c r="C53" s="250">
        <f t="shared" si="3"/>
        <v>-9.8359217337895877E-2</v>
      </c>
      <c r="D53" s="249">
        <v>113.97</v>
      </c>
      <c r="E53" s="232"/>
      <c r="F53" s="233"/>
      <c r="G53" s="232"/>
      <c r="H53" s="234"/>
      <c r="I53" s="142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s="13" customFormat="1" ht="10.199999999999999" x14ac:dyDescent="0.2">
      <c r="A54" s="230" t="s">
        <v>122</v>
      </c>
      <c r="B54" s="249">
        <v>57.35</v>
      </c>
      <c r="C54" s="250">
        <f t="shared" si="3"/>
        <v>0.22857754927163665</v>
      </c>
      <c r="D54" s="249">
        <v>46.68</v>
      </c>
      <c r="E54" s="232"/>
      <c r="F54" s="233"/>
      <c r="G54" s="232"/>
      <c r="H54" s="234"/>
      <c r="I54" s="142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0" s="13" customFormat="1" ht="10.199999999999999" x14ac:dyDescent="0.2">
      <c r="A55" s="230" t="s">
        <v>123</v>
      </c>
      <c r="B55" s="249">
        <v>35.94</v>
      </c>
      <c r="C55" s="250">
        <f t="shared" si="3"/>
        <v>0.22578444747612547</v>
      </c>
      <c r="D55" s="249">
        <v>29.32</v>
      </c>
      <c r="E55" s="232"/>
      <c r="F55" s="233"/>
      <c r="G55" s="232"/>
      <c r="H55" s="234"/>
      <c r="I55" s="142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1:20" s="13" customFormat="1" ht="10.199999999999999" x14ac:dyDescent="0.2">
      <c r="A56" s="230" t="s">
        <v>124</v>
      </c>
      <c r="B56" s="249">
        <v>31.7</v>
      </c>
      <c r="C56" s="250">
        <f t="shared" si="3"/>
        <v>0.95920889987639057</v>
      </c>
      <c r="D56" s="249">
        <v>16.18</v>
      </c>
      <c r="E56" s="232"/>
      <c r="F56" s="233"/>
      <c r="G56" s="232"/>
      <c r="H56" s="234"/>
      <c r="I56" s="142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1:20" s="13" customFormat="1" ht="10.199999999999999" x14ac:dyDescent="0.2">
      <c r="A57" s="230" t="s">
        <v>125</v>
      </c>
      <c r="B57" s="249">
        <v>35.75</v>
      </c>
      <c r="C57" s="250">
        <f t="shared" si="3"/>
        <v>1.0640877598152425</v>
      </c>
      <c r="D57" s="249">
        <v>17.32</v>
      </c>
      <c r="E57" s="232"/>
      <c r="F57" s="233"/>
      <c r="G57" s="232"/>
      <c r="H57" s="234"/>
      <c r="I57" s="142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s="13" customFormat="1" ht="10.199999999999999" x14ac:dyDescent="0.2">
      <c r="A58" s="230" t="s">
        <v>126</v>
      </c>
      <c r="B58" s="249">
        <v>293.57</v>
      </c>
      <c r="C58" s="250">
        <f t="shared" si="3"/>
        <v>-9.7707155151217195E-2</v>
      </c>
      <c r="D58" s="249">
        <v>325.36</v>
      </c>
      <c r="E58" s="232"/>
      <c r="F58" s="233"/>
      <c r="G58" s="232"/>
      <c r="H58" s="234"/>
      <c r="I58" s="142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s="13" customFormat="1" ht="10.199999999999999" x14ac:dyDescent="0.2">
      <c r="A59" s="230" t="s">
        <v>127</v>
      </c>
      <c r="B59" s="251">
        <v>5.0599999999999996</v>
      </c>
      <c r="C59" s="250">
        <f t="shared" si="3"/>
        <v>-2.3166023166023231E-2</v>
      </c>
      <c r="D59" s="251">
        <v>5.18</v>
      </c>
      <c r="E59" s="232"/>
      <c r="F59" s="236"/>
      <c r="G59" s="232"/>
      <c r="H59" s="237"/>
      <c r="I59" s="142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1:20" s="13" customFormat="1" ht="10.199999999999999" x14ac:dyDescent="0.2">
      <c r="A60" s="230" t="s">
        <v>128</v>
      </c>
      <c r="B60" s="249">
        <v>0</v>
      </c>
      <c r="C60" s="250"/>
      <c r="D60" s="249">
        <v>0</v>
      </c>
      <c r="E60" s="232"/>
      <c r="F60" s="233"/>
      <c r="G60" s="232"/>
      <c r="H60" s="234"/>
      <c r="I60" s="142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s="4" customFormat="1" ht="10.199999999999999" x14ac:dyDescent="0.2">
      <c r="A61" s="230" t="s">
        <v>129</v>
      </c>
      <c r="B61" s="249">
        <v>5.13</v>
      </c>
      <c r="C61" s="250">
        <f t="shared" si="3"/>
        <v>-0.12755102040816324</v>
      </c>
      <c r="D61" s="249">
        <v>5.88</v>
      </c>
      <c r="E61" s="232"/>
      <c r="F61" s="233"/>
      <c r="G61" s="232"/>
      <c r="H61" s="234"/>
      <c r="I61" s="142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s="13" customFormat="1" ht="10.199999999999999" x14ac:dyDescent="0.2">
      <c r="A62" s="230" t="s">
        <v>130</v>
      </c>
      <c r="B62" s="249">
        <v>1.5</v>
      </c>
      <c r="C62" s="250">
        <f t="shared" si="3"/>
        <v>-0.31192660550458717</v>
      </c>
      <c r="D62" s="249">
        <v>2.1800000000000002</v>
      </c>
      <c r="E62" s="232"/>
      <c r="F62" s="233"/>
      <c r="G62" s="232"/>
      <c r="H62" s="234"/>
      <c r="I62" s="142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s="13" customFormat="1" ht="10.199999999999999" x14ac:dyDescent="0.2">
      <c r="A63" s="230" t="s">
        <v>131</v>
      </c>
      <c r="B63" s="249">
        <v>58.5</v>
      </c>
      <c r="C63" s="250">
        <f t="shared" si="3"/>
        <v>0.91176470588235303</v>
      </c>
      <c r="D63" s="249">
        <v>30.599999999999998</v>
      </c>
      <c r="E63" s="232"/>
      <c r="F63" s="233"/>
      <c r="G63" s="232"/>
      <c r="H63" s="234"/>
      <c r="I63" s="142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1:20" s="13" customFormat="1" ht="10.199999999999999" x14ac:dyDescent="0.2">
      <c r="A64" s="230" t="s">
        <v>132</v>
      </c>
      <c r="B64" s="249">
        <v>21.08</v>
      </c>
      <c r="C64" s="250">
        <f t="shared" si="3"/>
        <v>0.37777777777777755</v>
      </c>
      <c r="D64" s="249">
        <v>15.3</v>
      </c>
      <c r="E64" s="232"/>
      <c r="F64" s="233"/>
      <c r="G64" s="232"/>
      <c r="H64" s="234"/>
      <c r="I64" s="142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s="13" customFormat="1" ht="10.199999999999999" x14ac:dyDescent="0.2">
      <c r="A65" s="230" t="s">
        <v>133</v>
      </c>
      <c r="B65" s="249">
        <v>2.48</v>
      </c>
      <c r="C65" s="250">
        <f t="shared" si="3"/>
        <v>-0.50988142292490113</v>
      </c>
      <c r="D65" s="249">
        <v>5.0599999999999996</v>
      </c>
      <c r="E65" s="238"/>
      <c r="F65" s="233"/>
      <c r="G65" s="238"/>
      <c r="H65" s="234"/>
      <c r="I65" s="142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 s="13" customFormat="1" ht="10.199999999999999" x14ac:dyDescent="0.2">
      <c r="A66" s="230" t="s">
        <v>134</v>
      </c>
      <c r="B66" s="252">
        <v>12.2</v>
      </c>
      <c r="C66" s="250">
        <f t="shared" si="3"/>
        <v>3.918228279386704E-2</v>
      </c>
      <c r="D66" s="252">
        <v>11.74</v>
      </c>
      <c r="E66" s="232"/>
      <c r="F66" s="240"/>
      <c r="G66" s="232"/>
      <c r="H66" s="239"/>
      <c r="I66" s="96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 s="13" customFormat="1" ht="10.199999999999999" x14ac:dyDescent="0.2">
      <c r="A67" s="230" t="s">
        <v>135</v>
      </c>
      <c r="B67" s="252">
        <v>4.97</v>
      </c>
      <c r="C67" s="250">
        <f t="shared" si="3"/>
        <v>-0.36768447837150131</v>
      </c>
      <c r="D67" s="252">
        <v>7.86</v>
      </c>
      <c r="E67" s="232"/>
      <c r="F67" s="240"/>
      <c r="G67" s="232"/>
      <c r="H67" s="239"/>
      <c r="I67" s="96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 s="13" customFormat="1" ht="10.199999999999999" x14ac:dyDescent="0.2">
      <c r="A68" s="237" t="s">
        <v>113</v>
      </c>
      <c r="B68" s="253">
        <f>B45</f>
        <v>131.93</v>
      </c>
      <c r="C68" s="250">
        <f t="shared" si="3"/>
        <v>-0.60772478591817314</v>
      </c>
      <c r="D68" s="253">
        <f>D45</f>
        <v>336.32</v>
      </c>
      <c r="E68" s="232"/>
      <c r="F68" s="242"/>
      <c r="G68" s="232"/>
      <c r="H68" s="239"/>
      <c r="I68" s="96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s="13" customFormat="1" ht="10.199999999999999" x14ac:dyDescent="0.2">
      <c r="A69" s="237" t="s">
        <v>114</v>
      </c>
      <c r="B69" s="253">
        <f>B46</f>
        <v>1680.94</v>
      </c>
      <c r="C69" s="250">
        <f t="shared" si="3"/>
        <v>3.1061767772802673E-2</v>
      </c>
      <c r="D69" s="253">
        <f>D46</f>
        <v>1630.3</v>
      </c>
      <c r="E69" s="232"/>
      <c r="F69" s="242"/>
      <c r="G69" s="232"/>
      <c r="H69" s="239"/>
      <c r="I69" s="96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s="4" customFormat="1" ht="10.199999999999999" x14ac:dyDescent="0.2">
      <c r="A70" s="237" t="s">
        <v>136</v>
      </c>
      <c r="B70" s="251">
        <f>B47+B48+B49+B50+B51+B52+B53+B54+B55+B56+B57</f>
        <v>1953.4399999999996</v>
      </c>
      <c r="C70" s="250">
        <f t="shared" si="3"/>
        <v>-0.11911182460159286</v>
      </c>
      <c r="D70" s="251">
        <f>D47+D48+D49+D50+D51+D52+D53+D54+D55+D56+D57</f>
        <v>2217.58</v>
      </c>
      <c r="E70" s="232"/>
      <c r="F70" s="236"/>
      <c r="G70" s="232"/>
      <c r="H70" s="243"/>
      <c r="I70" s="34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s="4" customFormat="1" ht="10.199999999999999" x14ac:dyDescent="0.2">
      <c r="A71" s="237" t="s">
        <v>137</v>
      </c>
      <c r="B71" s="251">
        <f>B58+B59+B60+B61+B62+B63</f>
        <v>363.76</v>
      </c>
      <c r="C71" s="250">
        <f t="shared" si="3"/>
        <v>-1.4734561213434638E-2</v>
      </c>
      <c r="D71" s="251">
        <f>D58+D59+D60+D61+D62+D63</f>
        <v>369.20000000000005</v>
      </c>
      <c r="E71" s="232"/>
      <c r="F71" s="236"/>
      <c r="G71" s="232"/>
      <c r="H71" s="243"/>
      <c r="I71" s="34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s="13" customFormat="1" ht="10.199999999999999" x14ac:dyDescent="0.2">
      <c r="A72" s="237" t="s">
        <v>138</v>
      </c>
      <c r="B72" s="251">
        <f>B64+B65+B66+B67</f>
        <v>40.729999999999997</v>
      </c>
      <c r="C72" s="250">
        <f t="shared" si="3"/>
        <v>1.9269269269269085E-2</v>
      </c>
      <c r="D72" s="251">
        <f>D64+D65+D66+D67</f>
        <v>39.96</v>
      </c>
      <c r="E72" s="232"/>
      <c r="F72" s="236"/>
      <c r="G72" s="232"/>
      <c r="H72" s="243"/>
      <c r="I72" s="34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20" s="223" customFormat="1" ht="10.199999999999999" customHeight="1" x14ac:dyDescent="0.2">
      <c r="A73" s="228" t="s">
        <v>142</v>
      </c>
      <c r="B73" s="254">
        <f>SUM(B68:B72)</f>
        <v>4170.7999999999993</v>
      </c>
      <c r="C73" s="310">
        <f t="shared" ref="C73" si="4">IF((+B73/D73)&lt;0,"n.m.",IF(B73&lt;0,(+B73/D73-1)*-1,(+B73/D73-1)))</f>
        <v>-9.1993660414163125E-2</v>
      </c>
      <c r="D73" s="254">
        <f>SUM(D68:D72)</f>
        <v>4593.3599999999997</v>
      </c>
      <c r="E73" s="221">
        <f>(D73-F73)/F73</f>
        <v>-3.4144002826058638E-2</v>
      </c>
      <c r="F73" s="254">
        <v>4755.74</v>
      </c>
      <c r="G73" s="221">
        <f>(F73-H73)/H73</f>
        <v>-2.5776543202289413E-2</v>
      </c>
      <c r="H73" s="254">
        <v>4881.57</v>
      </c>
    </row>
    <row r="74" spans="1:20" ht="10.199999999999999" customHeight="1" x14ac:dyDescent="0.2">
      <c r="A74" s="230"/>
      <c r="B74" s="237"/>
      <c r="C74" s="226"/>
      <c r="D74" s="237"/>
      <c r="E74" s="226"/>
      <c r="F74" s="237"/>
      <c r="G74" s="222"/>
      <c r="H74" s="237"/>
    </row>
    <row r="75" spans="1:20" ht="10.199999999999999" customHeight="1" x14ac:dyDescent="0.2">
      <c r="A75" s="255" t="s">
        <v>6</v>
      </c>
      <c r="B75" s="256"/>
      <c r="C75" s="226"/>
      <c r="D75" s="256"/>
      <c r="E75" s="226"/>
      <c r="F75" s="256"/>
      <c r="G75" s="226"/>
      <c r="H75" s="256"/>
    </row>
    <row r="76" spans="1:20" s="4" customFormat="1" ht="10.199999999999999" x14ac:dyDescent="0.2">
      <c r="A76" s="230" t="s">
        <v>113</v>
      </c>
      <c r="B76" s="249">
        <v>94.87</v>
      </c>
      <c r="C76" s="250">
        <f t="shared" ref="C76:C103" si="5">IF((+B76/D76)&lt;0,"n.m.",IF(B76&lt;0,(+B76/D76-1)*-1,(+B76/D76-1)))</f>
        <v>-0.47862167509342701</v>
      </c>
      <c r="D76" s="249">
        <v>181.95999999999998</v>
      </c>
      <c r="E76" s="232"/>
      <c r="F76" s="233"/>
      <c r="G76" s="232"/>
      <c r="H76" s="234"/>
      <c r="I76" s="142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s="4" customFormat="1" ht="10.199999999999999" x14ac:dyDescent="0.2">
      <c r="A77" s="230" t="s">
        <v>114</v>
      </c>
      <c r="B77" s="249">
        <v>1017.35</v>
      </c>
      <c r="C77" s="250">
        <f t="shared" si="5"/>
        <v>-6.4858306293719248E-2</v>
      </c>
      <c r="D77" s="249">
        <v>1087.9100000000001</v>
      </c>
      <c r="E77" s="232"/>
      <c r="F77" s="233"/>
      <c r="G77" s="232"/>
      <c r="H77" s="234"/>
      <c r="I77" s="142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s="4" customFormat="1" ht="10.199999999999999" x14ac:dyDescent="0.2">
      <c r="A78" s="230" t="s">
        <v>115</v>
      </c>
      <c r="B78" s="249">
        <v>17.32</v>
      </c>
      <c r="C78" s="250">
        <f t="shared" si="5"/>
        <v>-0.67565543071161049</v>
      </c>
      <c r="D78" s="249">
        <v>53.4</v>
      </c>
      <c r="E78" s="232"/>
      <c r="F78" s="233"/>
      <c r="G78" s="232"/>
      <c r="H78" s="234"/>
      <c r="I78" s="142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s="4" customFormat="1" ht="10.199999999999999" x14ac:dyDescent="0.2">
      <c r="A79" s="230" t="s">
        <v>116</v>
      </c>
      <c r="B79" s="249">
        <v>335.66</v>
      </c>
      <c r="C79" s="250">
        <f t="shared" si="5"/>
        <v>-5.6737389349444944E-2</v>
      </c>
      <c r="D79" s="249">
        <v>355.85</v>
      </c>
      <c r="E79" s="232"/>
      <c r="F79" s="233"/>
      <c r="G79" s="232"/>
      <c r="H79" s="234"/>
      <c r="I79" s="142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s="13" customFormat="1" ht="10.199999999999999" x14ac:dyDescent="0.2">
      <c r="A80" s="230" t="s">
        <v>117</v>
      </c>
      <c r="B80" s="249">
        <v>485.57</v>
      </c>
      <c r="C80" s="250">
        <f t="shared" si="5"/>
        <v>-0.13315838331905161</v>
      </c>
      <c r="D80" s="249">
        <v>560.16</v>
      </c>
      <c r="E80" s="232"/>
      <c r="F80" s="233"/>
      <c r="G80" s="232"/>
      <c r="H80" s="234"/>
      <c r="I80" s="142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1:20" s="13" customFormat="1" ht="10.199999999999999" x14ac:dyDescent="0.2">
      <c r="A81" s="230" t="s">
        <v>118</v>
      </c>
      <c r="B81" s="249">
        <v>617.99</v>
      </c>
      <c r="C81" s="250">
        <f t="shared" si="5"/>
        <v>1.9127115049252956</v>
      </c>
      <c r="D81" s="249">
        <v>212.17000000000002</v>
      </c>
      <c r="E81" s="232"/>
      <c r="F81" s="233"/>
      <c r="G81" s="232"/>
      <c r="H81" s="234"/>
      <c r="I81" s="142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1:20" s="13" customFormat="1" ht="10.199999999999999" x14ac:dyDescent="0.2">
      <c r="A82" s="230" t="s">
        <v>119</v>
      </c>
      <c r="B82" s="249">
        <v>526.57000000000005</v>
      </c>
      <c r="C82" s="250">
        <f t="shared" si="5"/>
        <v>0.20078901760467049</v>
      </c>
      <c r="D82" s="249">
        <v>438.52</v>
      </c>
      <c r="E82" s="232"/>
      <c r="F82" s="233"/>
      <c r="G82" s="232"/>
      <c r="H82" s="234"/>
      <c r="I82" s="142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 s="13" customFormat="1" ht="10.199999999999999" x14ac:dyDescent="0.2">
      <c r="A83" s="230" t="s">
        <v>120</v>
      </c>
      <c r="B83" s="249">
        <v>490.17</v>
      </c>
      <c r="C83" s="250">
        <f t="shared" si="5"/>
        <v>0.63422684536907381</v>
      </c>
      <c r="D83" s="249">
        <v>299.94</v>
      </c>
      <c r="E83" s="232"/>
      <c r="F83" s="233"/>
      <c r="G83" s="232"/>
      <c r="H83" s="234"/>
      <c r="I83" s="142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s="13" customFormat="1" ht="10.199999999999999" x14ac:dyDescent="0.2">
      <c r="A84" s="230" t="s">
        <v>121</v>
      </c>
      <c r="B84" s="249">
        <v>48.25</v>
      </c>
      <c r="C84" s="250">
        <f t="shared" si="5"/>
        <v>-0.35468770897418744</v>
      </c>
      <c r="D84" s="249">
        <v>74.77</v>
      </c>
      <c r="E84" s="232"/>
      <c r="F84" s="233"/>
      <c r="G84" s="232"/>
      <c r="H84" s="234"/>
      <c r="I84" s="142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s="13" customFormat="1" ht="10.199999999999999" x14ac:dyDescent="0.2">
      <c r="A85" s="230" t="s">
        <v>122</v>
      </c>
      <c r="B85" s="249">
        <v>112.87</v>
      </c>
      <c r="C85" s="250">
        <f t="shared" si="5"/>
        <v>-0.24938485070160266</v>
      </c>
      <c r="D85" s="249">
        <v>150.37</v>
      </c>
      <c r="E85" s="232"/>
      <c r="F85" s="233"/>
      <c r="G85" s="232"/>
      <c r="H85" s="234"/>
      <c r="I85" s="142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1:20" s="13" customFormat="1" ht="10.199999999999999" x14ac:dyDescent="0.2">
      <c r="A86" s="230" t="s">
        <v>123</v>
      </c>
      <c r="B86" s="249">
        <v>23.97</v>
      </c>
      <c r="C86" s="250">
        <f t="shared" si="5"/>
        <v>0.11957029425502097</v>
      </c>
      <c r="D86" s="249">
        <v>21.41</v>
      </c>
      <c r="E86" s="232"/>
      <c r="F86" s="233"/>
      <c r="G86" s="232"/>
      <c r="H86" s="234"/>
      <c r="I86" s="142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s="13" customFormat="1" ht="10.199999999999999" x14ac:dyDescent="0.2">
      <c r="A87" s="230" t="s">
        <v>124</v>
      </c>
      <c r="B87" s="249">
        <v>35.49</v>
      </c>
      <c r="C87" s="250">
        <f t="shared" si="5"/>
        <v>-0.31353965183752419</v>
      </c>
      <c r="D87" s="249">
        <v>51.7</v>
      </c>
      <c r="E87" s="232"/>
      <c r="F87" s="233"/>
      <c r="G87" s="232"/>
      <c r="H87" s="234"/>
      <c r="I87" s="142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 s="13" customFormat="1" ht="10.199999999999999" x14ac:dyDescent="0.2">
      <c r="A88" s="230" t="s">
        <v>125</v>
      </c>
      <c r="B88" s="249">
        <v>14.32</v>
      </c>
      <c r="C88" s="250">
        <f t="shared" si="5"/>
        <v>-0.58933180384284478</v>
      </c>
      <c r="D88" s="249">
        <v>34.869999999999997</v>
      </c>
      <c r="E88" s="232"/>
      <c r="F88" s="233"/>
      <c r="G88" s="232"/>
      <c r="H88" s="234"/>
      <c r="I88" s="142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1:20" s="13" customFormat="1" ht="10.199999999999999" x14ac:dyDescent="0.2">
      <c r="A89" s="230" t="s">
        <v>126</v>
      </c>
      <c r="B89" s="249">
        <v>145.43</v>
      </c>
      <c r="C89" s="250">
        <f t="shared" si="5"/>
        <v>-8.1185241344452819E-2</v>
      </c>
      <c r="D89" s="249">
        <v>158.28</v>
      </c>
      <c r="E89" s="232"/>
      <c r="F89" s="233"/>
      <c r="G89" s="232"/>
      <c r="H89" s="234"/>
      <c r="I89" s="142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s="13" customFormat="1" ht="10.199999999999999" x14ac:dyDescent="0.2">
      <c r="A90" s="230" t="s">
        <v>127</v>
      </c>
      <c r="B90" s="251">
        <v>16.14</v>
      </c>
      <c r="C90" s="250">
        <f t="shared" si="5"/>
        <v>1.7171717171717171</v>
      </c>
      <c r="D90" s="251">
        <v>5.94</v>
      </c>
      <c r="E90" s="232"/>
      <c r="F90" s="236"/>
      <c r="G90" s="232"/>
      <c r="H90" s="237"/>
      <c r="I90" s="142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20" s="13" customFormat="1" ht="10.199999999999999" x14ac:dyDescent="0.2">
      <c r="A91" s="230" t="s">
        <v>128</v>
      </c>
      <c r="B91" s="249">
        <v>0</v>
      </c>
      <c r="C91" s="250"/>
      <c r="D91" s="249">
        <v>0</v>
      </c>
      <c r="E91" s="232"/>
      <c r="F91" s="233"/>
      <c r="G91" s="232"/>
      <c r="H91" s="234"/>
      <c r="I91" s="142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20" s="4" customFormat="1" ht="10.199999999999999" x14ac:dyDescent="0.2">
      <c r="A92" s="230" t="s">
        <v>129</v>
      </c>
      <c r="B92" s="249">
        <v>1.97</v>
      </c>
      <c r="C92" s="250">
        <f t="shared" si="5"/>
        <v>0.85849056603773577</v>
      </c>
      <c r="D92" s="249">
        <v>1.06</v>
      </c>
      <c r="E92" s="232"/>
      <c r="F92" s="233"/>
      <c r="G92" s="232"/>
      <c r="H92" s="234"/>
      <c r="I92" s="142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s="13" customFormat="1" ht="10.199999999999999" x14ac:dyDescent="0.2">
      <c r="A93" s="230" t="s">
        <v>130</v>
      </c>
      <c r="B93" s="249">
        <v>0</v>
      </c>
      <c r="C93" s="250"/>
      <c r="D93" s="249">
        <v>0</v>
      </c>
      <c r="E93" s="232"/>
      <c r="F93" s="233"/>
      <c r="G93" s="232"/>
      <c r="H93" s="234"/>
      <c r="I93" s="142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</row>
    <row r="94" spans="1:20" s="13" customFormat="1" ht="10.199999999999999" x14ac:dyDescent="0.2">
      <c r="A94" s="230" t="s">
        <v>131</v>
      </c>
      <c r="B94" s="249">
        <v>128.63</v>
      </c>
      <c r="C94" s="250">
        <f t="shared" si="5"/>
        <v>1.0584093454952792</v>
      </c>
      <c r="D94" s="249">
        <v>62.49</v>
      </c>
      <c r="E94" s="232"/>
      <c r="F94" s="233"/>
      <c r="G94" s="232"/>
      <c r="H94" s="234"/>
      <c r="I94" s="142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</row>
    <row r="95" spans="1:20" s="13" customFormat="1" ht="10.199999999999999" x14ac:dyDescent="0.2">
      <c r="A95" s="230" t="s">
        <v>132</v>
      </c>
      <c r="B95" s="249">
        <v>10.72</v>
      </c>
      <c r="C95" s="250">
        <f t="shared" si="5"/>
        <v>-0.61782531194295898</v>
      </c>
      <c r="D95" s="249">
        <v>28.05</v>
      </c>
      <c r="E95" s="232"/>
      <c r="F95" s="233"/>
      <c r="G95" s="232"/>
      <c r="H95" s="234"/>
      <c r="I95" s="142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 s="13" customFormat="1" ht="10.199999999999999" x14ac:dyDescent="0.2">
      <c r="A96" s="230" t="s">
        <v>133</v>
      </c>
      <c r="B96" s="249">
        <v>0.1</v>
      </c>
      <c r="C96" s="250">
        <f t="shared" si="5"/>
        <v>-0.92</v>
      </c>
      <c r="D96" s="249">
        <v>1.25</v>
      </c>
      <c r="E96" s="238"/>
      <c r="F96" s="233"/>
      <c r="G96" s="238"/>
      <c r="H96" s="234"/>
      <c r="I96" s="142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20" s="13" customFormat="1" ht="10.199999999999999" x14ac:dyDescent="0.2">
      <c r="A97" s="230" t="s">
        <v>134</v>
      </c>
      <c r="B97" s="252">
        <v>8.91</v>
      </c>
      <c r="C97" s="250">
        <f t="shared" si="5"/>
        <v>-0.59053308823529416</v>
      </c>
      <c r="D97" s="252">
        <v>21.76</v>
      </c>
      <c r="E97" s="232"/>
      <c r="F97" s="240"/>
      <c r="G97" s="232"/>
      <c r="H97" s="239"/>
      <c r="I97" s="96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s="13" customFormat="1" ht="10.199999999999999" x14ac:dyDescent="0.2">
      <c r="A98" s="230" t="s">
        <v>135</v>
      </c>
      <c r="B98" s="252">
        <v>10.01</v>
      </c>
      <c r="C98" s="250">
        <f t="shared" si="5"/>
        <v>1.7651933701657456</v>
      </c>
      <c r="D98" s="252">
        <v>3.62</v>
      </c>
      <c r="E98" s="232"/>
      <c r="F98" s="240"/>
      <c r="G98" s="232"/>
      <c r="H98" s="239"/>
      <c r="I98" s="96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20" s="13" customFormat="1" ht="10.199999999999999" x14ac:dyDescent="0.2">
      <c r="A99" s="237" t="s">
        <v>113</v>
      </c>
      <c r="B99" s="253">
        <f>B76</f>
        <v>94.87</v>
      </c>
      <c r="C99" s="250">
        <f t="shared" si="5"/>
        <v>-0.47862167509342701</v>
      </c>
      <c r="D99" s="253">
        <f>D76</f>
        <v>181.95999999999998</v>
      </c>
      <c r="E99" s="232"/>
      <c r="F99" s="242"/>
      <c r="G99" s="232"/>
      <c r="H99" s="239"/>
      <c r="I99" s="96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s="13" customFormat="1" ht="10.199999999999999" x14ac:dyDescent="0.2">
      <c r="A100" s="237" t="s">
        <v>114</v>
      </c>
      <c r="B100" s="253">
        <f>B77</f>
        <v>1017.35</v>
      </c>
      <c r="C100" s="250">
        <f t="shared" si="5"/>
        <v>-6.4858306293719248E-2</v>
      </c>
      <c r="D100" s="253">
        <f>D77</f>
        <v>1087.9100000000001</v>
      </c>
      <c r="E100" s="232"/>
      <c r="F100" s="242"/>
      <c r="G100" s="232"/>
      <c r="H100" s="239"/>
      <c r="I100" s="96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s="4" customFormat="1" ht="10.199999999999999" x14ac:dyDescent="0.2">
      <c r="A101" s="237" t="s">
        <v>136</v>
      </c>
      <c r="B101" s="251">
        <f>B78+B79+B80+B81+B82+B83+B84+B85+B86+B87+B88</f>
        <v>2708.18</v>
      </c>
      <c r="C101" s="250">
        <f t="shared" si="5"/>
        <v>0.20194748708480548</v>
      </c>
      <c r="D101" s="251">
        <f>D78+D79+D80+D81+D82+D83+D84+D85+D86+D87+D88</f>
        <v>2253.1599999999994</v>
      </c>
      <c r="E101" s="232"/>
      <c r="F101" s="236"/>
      <c r="G101" s="232"/>
      <c r="H101" s="243"/>
      <c r="I101" s="34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s="4" customFormat="1" ht="10.199999999999999" x14ac:dyDescent="0.2">
      <c r="A102" s="237" t="s">
        <v>137</v>
      </c>
      <c r="B102" s="342">
        <f>B89+B90+B91+B92+B93+B94</f>
        <v>292.16999999999996</v>
      </c>
      <c r="C102" s="250">
        <f t="shared" si="5"/>
        <v>0.28274136190016219</v>
      </c>
      <c r="D102" s="342">
        <f>D89+D90+D91+D92+D93+D94</f>
        <v>227.77</v>
      </c>
      <c r="E102" s="232"/>
      <c r="F102" s="236"/>
      <c r="G102" s="232"/>
      <c r="H102" s="243"/>
      <c r="I102" s="34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s="13" customFormat="1" ht="10.199999999999999" x14ac:dyDescent="0.2">
      <c r="A103" s="237" t="s">
        <v>138</v>
      </c>
      <c r="B103" s="343">
        <f>B95+B96+B97+B98</f>
        <v>29.740000000000002</v>
      </c>
      <c r="C103" s="344">
        <f t="shared" si="5"/>
        <v>-0.4561082662765179</v>
      </c>
      <c r="D103" s="343">
        <f>D95+D96+D97+D98</f>
        <v>54.68</v>
      </c>
      <c r="E103" s="232"/>
      <c r="F103" s="236"/>
      <c r="G103" s="232"/>
      <c r="H103" s="243"/>
      <c r="I103" s="34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 s="223" customFormat="1" ht="10.199999999999999" customHeight="1" x14ac:dyDescent="0.2">
      <c r="A104" s="219" t="s">
        <v>143</v>
      </c>
      <c r="B104" s="220">
        <f>SUM(B99:B103)</f>
        <v>4142.3099999999995</v>
      </c>
      <c r="C104" s="345">
        <f t="shared" ref="C104" si="6">IF((+B104/D104)&lt;0,"n.m.",IF(B104&lt;0,(+B104/D104-1)*-1,(+B104/D104-1)))</f>
        <v>8.8511830307871797E-2</v>
      </c>
      <c r="D104" s="220">
        <f>SUM(D99:D103)</f>
        <v>3805.4799999999996</v>
      </c>
      <c r="E104" s="221">
        <f>(D104-F104)/F104</f>
        <v>-0.12034802548241851</v>
      </c>
      <c r="F104" s="220">
        <v>4326.12</v>
      </c>
      <c r="G104" s="221">
        <f>(F104-H104)/H104</f>
        <v>-6.897286408801287E-2</v>
      </c>
      <c r="H104" s="220">
        <v>4646.6100000000015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3" max="8" man="1"/>
    <brk id="7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7"/>
  <sheetViews>
    <sheetView view="pageBreakPreview" zoomScaleNormal="100" zoomScaleSheetLayoutView="100" workbookViewId="0">
      <pane xSplit="1" ySplit="1" topLeftCell="B2" activePane="bottomRight" state="frozen"/>
      <selection activeCell="J12" sqref="J12"/>
      <selection pane="topRight" activeCell="J12" sqref="J12"/>
      <selection pane="bottomLeft" activeCell="J12" sqref="J12"/>
      <selection pane="bottomRight" activeCell="E1" sqref="E1:I1048576"/>
    </sheetView>
  </sheetViews>
  <sheetFormatPr baseColWidth="10" defaultColWidth="20.6640625" defaultRowHeight="12" customHeight="1" outlineLevelRow="1" x14ac:dyDescent="0.2"/>
  <cols>
    <col min="1" max="1" width="25.33203125" style="169" customWidth="1"/>
    <col min="2" max="5" width="10.88671875" style="124" customWidth="1"/>
    <col min="6" max="8" width="10.88671875" style="170" customWidth="1"/>
    <col min="9" max="16384" width="20.6640625" style="169"/>
  </cols>
  <sheetData>
    <row r="1" spans="1:20" s="168" customFormat="1" ht="24.75" customHeight="1" x14ac:dyDescent="0.2">
      <c r="A1" s="121" t="s">
        <v>151</v>
      </c>
      <c r="B1" s="2">
        <v>2014</v>
      </c>
      <c r="C1" s="2" t="s">
        <v>1</v>
      </c>
      <c r="D1" s="2">
        <v>2013</v>
      </c>
      <c r="E1" s="2" t="s">
        <v>2</v>
      </c>
      <c r="F1" s="2">
        <v>2012</v>
      </c>
      <c r="G1" s="2" t="s">
        <v>3</v>
      </c>
      <c r="H1" s="2">
        <v>2011</v>
      </c>
    </row>
    <row r="2" spans="1:20" ht="3" hidden="1" customHeight="1" outlineLevel="1" x14ac:dyDescent="0.2"/>
    <row r="3" spans="1:20" s="175" customFormat="1" ht="10.199999999999999" customHeight="1" collapsed="1" x14ac:dyDescent="0.2">
      <c r="A3" s="171" t="s">
        <v>5</v>
      </c>
      <c r="B3" s="172">
        <f>B73</f>
        <v>2970.14</v>
      </c>
      <c r="C3" s="309">
        <f t="shared" ref="C3:C7" si="0">IF((+B3/D3)&lt;0,"n.m.",IF(B3&lt;0,(+B3/D3-1)*-1,(+B3/D3-1)))</f>
        <v>5.2341793006685844E-2</v>
      </c>
      <c r="D3" s="172">
        <f>D73</f>
        <v>2822.41</v>
      </c>
      <c r="E3" s="174">
        <f>(D3-F3)/F3</f>
        <v>-3.5027317546822694E-2</v>
      </c>
      <c r="F3" s="172">
        <v>2924.8599999999997</v>
      </c>
      <c r="G3" s="174">
        <v>1.5735097497872941E-2</v>
      </c>
      <c r="H3" s="172">
        <v>2879.5499999999997</v>
      </c>
    </row>
    <row r="4" spans="1:20" s="175" customFormat="1" ht="10.199999999999999" customHeight="1" x14ac:dyDescent="0.2">
      <c r="A4" s="171" t="s">
        <v>6</v>
      </c>
      <c r="B4" s="172">
        <f>B104</f>
        <v>4571.21</v>
      </c>
      <c r="C4" s="309">
        <f t="shared" si="0"/>
        <v>8.7792817232549947E-2</v>
      </c>
      <c r="D4" s="172">
        <f>D104</f>
        <v>4202.28</v>
      </c>
      <c r="E4" s="174">
        <f>(D4-F4)/F4</f>
        <v>4.059846520715242E-2</v>
      </c>
      <c r="F4" s="172">
        <v>4038.33</v>
      </c>
      <c r="G4" s="174">
        <v>6.7708553661322446E-2</v>
      </c>
      <c r="H4" s="172">
        <v>3782.24</v>
      </c>
      <c r="I4" s="330"/>
    </row>
    <row r="5" spans="1:20" s="175" customFormat="1" ht="10.199999999999999" customHeight="1" x14ac:dyDescent="0.2">
      <c r="A5" s="171" t="s">
        <v>7</v>
      </c>
      <c r="B5" s="172">
        <v>2738.4349999999999</v>
      </c>
      <c r="C5" s="309">
        <f t="shared" si="0"/>
        <v>0.12022461476408042</v>
      </c>
      <c r="D5" s="172">
        <v>2444.5410000000002</v>
      </c>
      <c r="E5" s="174">
        <f>(D5-F5)/F5</f>
        <v>-8.1445778967508917E-2</v>
      </c>
      <c r="F5" s="172">
        <v>2661.2919999999999</v>
      </c>
      <c r="G5" s="174">
        <v>-6.3691542554613845E-2</v>
      </c>
      <c r="H5" s="172">
        <v>2842.3240000000001</v>
      </c>
    </row>
    <row r="6" spans="1:20" s="175" customFormat="1" ht="10.199999999999999" customHeight="1" x14ac:dyDescent="0.2">
      <c r="A6" s="171" t="s">
        <v>145</v>
      </c>
      <c r="B6" s="172">
        <v>92.180999999999997</v>
      </c>
      <c r="C6" s="309">
        <f t="shared" si="0"/>
        <v>0.32491555874955069</v>
      </c>
      <c r="D6" s="172">
        <v>69.575000000000003</v>
      </c>
      <c r="E6" s="174">
        <f>(D6-F6)/F6</f>
        <v>-0.45187618664964985</v>
      </c>
      <c r="F6" s="172">
        <v>126.93300000000001</v>
      </c>
      <c r="G6" s="174">
        <f>(F6/H6)-1</f>
        <v>1.1505319869883439</v>
      </c>
      <c r="H6" s="172">
        <v>59.024000000000001</v>
      </c>
    </row>
    <row r="7" spans="1:20" s="175" customFormat="1" ht="10.199999999999999" customHeight="1" x14ac:dyDescent="0.2">
      <c r="A7" s="171" t="s">
        <v>146</v>
      </c>
      <c r="B7" s="172">
        <v>92.180999999999997</v>
      </c>
      <c r="C7" s="309">
        <f t="shared" si="0"/>
        <v>0.32491555874955069</v>
      </c>
      <c r="D7" s="172">
        <v>69.575000000000003</v>
      </c>
      <c r="E7" s="174">
        <f>(D7-F7)/F7</f>
        <v>-0.45187618664964985</v>
      </c>
      <c r="F7" s="172">
        <v>126.93300000000001</v>
      </c>
      <c r="G7" s="174">
        <f>(F7/H7)-1</f>
        <v>1.1505319869883439</v>
      </c>
      <c r="H7" s="172">
        <v>59.024000000000001</v>
      </c>
    </row>
    <row r="8" spans="1:20" ht="10.199999999999999" customHeight="1" x14ac:dyDescent="0.2">
      <c r="A8" s="176" t="s">
        <v>147</v>
      </c>
      <c r="B8" s="177">
        <f>B6/B5</f>
        <v>3.3661927341711598E-2</v>
      </c>
      <c r="C8" s="177"/>
      <c r="D8" s="177">
        <f>D6/D5</f>
        <v>2.8461375775656862E-2</v>
      </c>
      <c r="E8" s="177"/>
      <c r="F8" s="177">
        <f>F6/F5</f>
        <v>4.7696006300699062E-2</v>
      </c>
      <c r="G8" s="177"/>
      <c r="H8" s="177">
        <f>H6/H5</f>
        <v>2.0766105482696553E-2</v>
      </c>
    </row>
    <row r="9" spans="1:20" ht="10.199999999999999" customHeight="1" x14ac:dyDescent="0.2">
      <c r="A9" s="176" t="s">
        <v>148</v>
      </c>
      <c r="B9" s="178">
        <f>B3/Group!B188</f>
        <v>0.21893999705145215</v>
      </c>
      <c r="C9" s="178"/>
      <c r="D9" s="178">
        <f>D3/Group!D188</f>
        <v>0.20794190260567433</v>
      </c>
      <c r="E9" s="178"/>
      <c r="F9" s="178">
        <f>F3/Group!F2</f>
        <v>0.20828479056584959</v>
      </c>
      <c r="G9" s="178"/>
      <c r="H9" s="178">
        <f>H3/Group!H2</f>
        <v>0.20100377988042589</v>
      </c>
    </row>
    <row r="10" spans="1:20" ht="10.199999999999999" customHeight="1" x14ac:dyDescent="0.2">
      <c r="A10" s="176" t="s">
        <v>149</v>
      </c>
      <c r="B10" s="178">
        <f>B4/Group!B219</f>
        <v>0.31736932288397773</v>
      </c>
      <c r="C10" s="178"/>
      <c r="D10" s="178">
        <f>D4/Group!D219</f>
        <v>0.31198068550997493</v>
      </c>
      <c r="E10" s="178"/>
      <c r="F10" s="178">
        <f>F4/Group!F3</f>
        <v>0.30587245297538523</v>
      </c>
      <c r="G10" s="178"/>
      <c r="H10" s="178">
        <f>H4/Group!H3</f>
        <v>0.28322899505766064</v>
      </c>
    </row>
    <row r="11" spans="1:20" ht="10.199999999999999" customHeight="1" x14ac:dyDescent="0.2">
      <c r="A11" s="176"/>
      <c r="B11" s="179"/>
      <c r="C11" s="179"/>
      <c r="D11" s="179"/>
      <c r="E11" s="179"/>
      <c r="F11" s="179"/>
      <c r="G11" s="179"/>
      <c r="H11" s="179"/>
    </row>
    <row r="12" spans="1:20" s="175" customFormat="1" ht="10.199999999999999" customHeight="1" x14ac:dyDescent="0.2">
      <c r="A12" s="171" t="s">
        <v>112</v>
      </c>
      <c r="B12" s="180"/>
      <c r="C12" s="180"/>
      <c r="D12" s="180"/>
      <c r="E12" s="180"/>
      <c r="F12" s="180"/>
      <c r="G12" s="180"/>
      <c r="H12" s="180"/>
    </row>
    <row r="13" spans="1:20" s="4" customFormat="1" ht="10.199999999999999" x14ac:dyDescent="0.2">
      <c r="A13" s="181" t="s">
        <v>113</v>
      </c>
      <c r="B13" s="182">
        <v>7670</v>
      </c>
      <c r="C13" s="209">
        <f>IF((+B13/D13)&lt;0,"n.m.",IF(B13&lt;0,(+B13/D13-1)*-1,(+B13/D13-1)))</f>
        <v>8.3639446171234866E-2</v>
      </c>
      <c r="D13" s="182">
        <v>7078</v>
      </c>
      <c r="E13" s="183"/>
      <c r="F13" s="184"/>
      <c r="G13" s="183"/>
      <c r="H13" s="185"/>
      <c r="I13" s="14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s="4" customFormat="1" ht="10.199999999999999" x14ac:dyDescent="0.2">
      <c r="A14" s="181" t="s">
        <v>114</v>
      </c>
      <c r="B14" s="182">
        <v>1486</v>
      </c>
      <c r="C14" s="209">
        <f t="shared" ref="C14:C40" si="1">IF((+B14/D14)&lt;0,"n.m.",IF(B14&lt;0,(+B14/D14-1)*-1,(+B14/D14-1)))</f>
        <v>0.29217391304347817</v>
      </c>
      <c r="D14" s="182">
        <v>1150</v>
      </c>
      <c r="E14" s="183"/>
      <c r="F14" s="184"/>
      <c r="G14" s="183"/>
      <c r="H14" s="185"/>
      <c r="I14" s="14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s="4" customFormat="1" ht="10.199999999999999" x14ac:dyDescent="0.2">
      <c r="A15" s="181" t="s">
        <v>115</v>
      </c>
      <c r="B15" s="182">
        <v>470</v>
      </c>
      <c r="C15" s="209">
        <f t="shared" si="1"/>
        <v>0.22395833333333326</v>
      </c>
      <c r="D15" s="182">
        <v>384</v>
      </c>
      <c r="E15" s="183"/>
      <c r="F15" s="184"/>
      <c r="G15" s="183"/>
      <c r="H15" s="185"/>
      <c r="I15" s="142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s="4" customFormat="1" ht="10.199999999999999" x14ac:dyDescent="0.2">
      <c r="A16" s="181" t="s">
        <v>116</v>
      </c>
      <c r="B16" s="182">
        <v>739</v>
      </c>
      <c r="C16" s="209">
        <f t="shared" si="1"/>
        <v>7.8832116788321249E-2</v>
      </c>
      <c r="D16" s="182">
        <v>685</v>
      </c>
      <c r="E16" s="183"/>
      <c r="F16" s="184"/>
      <c r="G16" s="183"/>
      <c r="H16" s="185"/>
      <c r="I16" s="142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s="13" customFormat="1" ht="10.199999999999999" x14ac:dyDescent="0.2">
      <c r="A17" s="181" t="s">
        <v>117</v>
      </c>
      <c r="B17" s="182">
        <v>737</v>
      </c>
      <c r="C17" s="209">
        <f t="shared" si="1"/>
        <v>0.12347560975609762</v>
      </c>
      <c r="D17" s="182">
        <v>656</v>
      </c>
      <c r="E17" s="183"/>
      <c r="F17" s="184"/>
      <c r="G17" s="183"/>
      <c r="H17" s="185"/>
      <c r="I17" s="142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s="13" customFormat="1" ht="10.199999999999999" x14ac:dyDescent="0.2">
      <c r="A18" s="181" t="s">
        <v>118</v>
      </c>
      <c r="B18" s="182">
        <v>193</v>
      </c>
      <c r="C18" s="209">
        <f t="shared" si="1"/>
        <v>0.19875776397515521</v>
      </c>
      <c r="D18" s="182">
        <v>161</v>
      </c>
      <c r="E18" s="183"/>
      <c r="F18" s="184"/>
      <c r="G18" s="183"/>
      <c r="H18" s="185"/>
      <c r="I18" s="142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s="13" customFormat="1" ht="10.199999999999999" x14ac:dyDescent="0.2">
      <c r="A19" s="181" t="s">
        <v>119</v>
      </c>
      <c r="B19" s="182">
        <v>300</v>
      </c>
      <c r="C19" s="209">
        <f t="shared" si="1"/>
        <v>-6.6225165562914245E-3</v>
      </c>
      <c r="D19" s="182">
        <v>302</v>
      </c>
      <c r="E19" s="183"/>
      <c r="F19" s="184"/>
      <c r="G19" s="183"/>
      <c r="H19" s="185"/>
      <c r="I19" s="142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s="13" customFormat="1" ht="10.199999999999999" x14ac:dyDescent="0.2">
      <c r="A20" s="181" t="s">
        <v>120</v>
      </c>
      <c r="B20" s="182">
        <v>223</v>
      </c>
      <c r="C20" s="209">
        <f t="shared" si="1"/>
        <v>7.7294685990338063E-2</v>
      </c>
      <c r="D20" s="182">
        <v>207</v>
      </c>
      <c r="E20" s="183"/>
      <c r="F20" s="184"/>
      <c r="G20" s="183"/>
      <c r="H20" s="185"/>
      <c r="I20" s="142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s="13" customFormat="1" ht="10.199999999999999" x14ac:dyDescent="0.2">
      <c r="A21" s="181" t="s">
        <v>121</v>
      </c>
      <c r="B21" s="182">
        <v>118</v>
      </c>
      <c r="C21" s="209">
        <f t="shared" si="1"/>
        <v>7.2727272727272751E-2</v>
      </c>
      <c r="D21" s="182">
        <v>110</v>
      </c>
      <c r="E21" s="183"/>
      <c r="F21" s="184"/>
      <c r="G21" s="183"/>
      <c r="H21" s="185"/>
      <c r="I21" s="142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s="13" customFormat="1" ht="10.199999999999999" x14ac:dyDescent="0.2">
      <c r="A22" s="181" t="s">
        <v>122</v>
      </c>
      <c r="B22" s="182">
        <v>32</v>
      </c>
      <c r="C22" s="209">
        <f t="shared" si="1"/>
        <v>-3.0303030303030276E-2</v>
      </c>
      <c r="D22" s="182">
        <v>33</v>
      </c>
      <c r="E22" s="183"/>
      <c r="F22" s="184"/>
      <c r="G22" s="183"/>
      <c r="H22" s="185"/>
      <c r="I22" s="142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13" customFormat="1" ht="10.199999999999999" x14ac:dyDescent="0.2">
      <c r="A23" s="181" t="s">
        <v>123</v>
      </c>
      <c r="B23" s="182">
        <v>26</v>
      </c>
      <c r="C23" s="209">
        <f t="shared" si="1"/>
        <v>4.0000000000000036E-2</v>
      </c>
      <c r="D23" s="182">
        <v>25</v>
      </c>
      <c r="E23" s="183"/>
      <c r="F23" s="184"/>
      <c r="G23" s="183"/>
      <c r="H23" s="185"/>
      <c r="I23" s="142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s="13" customFormat="1" ht="10.199999999999999" x14ac:dyDescent="0.2">
      <c r="A24" s="181" t="s">
        <v>124</v>
      </c>
      <c r="B24" s="182">
        <v>1</v>
      </c>
      <c r="C24" s="209">
        <f t="shared" si="1"/>
        <v>-0.66666666666666674</v>
      </c>
      <c r="D24" s="182">
        <v>3</v>
      </c>
      <c r="E24" s="183"/>
      <c r="F24" s="184"/>
      <c r="G24" s="183"/>
      <c r="H24" s="185"/>
      <c r="I24" s="142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s="13" customFormat="1" ht="10.199999999999999" x14ac:dyDescent="0.2">
      <c r="A25" s="181" t="s">
        <v>125</v>
      </c>
      <c r="B25" s="182">
        <v>24</v>
      </c>
      <c r="C25" s="209">
        <f t="shared" si="1"/>
        <v>-0.11111111111111116</v>
      </c>
      <c r="D25" s="182">
        <v>27</v>
      </c>
      <c r="E25" s="183"/>
      <c r="F25" s="184"/>
      <c r="G25" s="183"/>
      <c r="H25" s="185"/>
      <c r="I25" s="142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s="13" customFormat="1" ht="10.199999999999999" x14ac:dyDescent="0.2">
      <c r="A26" s="181" t="s">
        <v>126</v>
      </c>
      <c r="B26" s="182">
        <v>153</v>
      </c>
      <c r="C26" s="209">
        <f t="shared" si="1"/>
        <v>5.5172413793103559E-2</v>
      </c>
      <c r="D26" s="182">
        <v>145</v>
      </c>
      <c r="E26" s="183"/>
      <c r="F26" s="184"/>
      <c r="G26" s="183"/>
      <c r="H26" s="185"/>
      <c r="I26" s="142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s="13" customFormat="1" ht="10.199999999999999" x14ac:dyDescent="0.2">
      <c r="A27" s="181" t="s">
        <v>127</v>
      </c>
      <c r="B27" s="187">
        <v>135</v>
      </c>
      <c r="C27" s="209">
        <f t="shared" si="1"/>
        <v>-0.18181818181818177</v>
      </c>
      <c r="D27" s="187">
        <v>165</v>
      </c>
      <c r="E27" s="183"/>
      <c r="F27" s="188"/>
      <c r="G27" s="183"/>
      <c r="H27" s="189"/>
      <c r="I27" s="142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s="13" customFormat="1" ht="10.199999999999999" x14ac:dyDescent="0.2">
      <c r="A28" s="181" t="s">
        <v>128</v>
      </c>
      <c r="B28" s="182">
        <v>44</v>
      </c>
      <c r="C28" s="209"/>
      <c r="D28" s="182">
        <v>0</v>
      </c>
      <c r="E28" s="183"/>
      <c r="F28" s="184"/>
      <c r="G28" s="183"/>
      <c r="H28" s="185"/>
      <c r="I28" s="142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s="4" customFormat="1" ht="10.199999999999999" x14ac:dyDescent="0.2">
      <c r="A29" s="181" t="s">
        <v>129</v>
      </c>
      <c r="B29" s="182">
        <v>285</v>
      </c>
      <c r="C29" s="209">
        <f t="shared" si="1"/>
        <v>0.39705882352941169</v>
      </c>
      <c r="D29" s="182">
        <v>204</v>
      </c>
      <c r="E29" s="183"/>
      <c r="F29" s="184"/>
      <c r="G29" s="183"/>
      <c r="H29" s="185"/>
      <c r="I29" s="142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s="13" customFormat="1" ht="10.199999999999999" x14ac:dyDescent="0.2">
      <c r="A30" s="181" t="s">
        <v>130</v>
      </c>
      <c r="B30" s="182">
        <v>1</v>
      </c>
      <c r="C30" s="209"/>
      <c r="D30" s="182">
        <v>0</v>
      </c>
      <c r="E30" s="183"/>
      <c r="F30" s="184"/>
      <c r="G30" s="183"/>
      <c r="H30" s="185"/>
      <c r="I30" s="142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13" customFormat="1" ht="10.199999999999999" x14ac:dyDescent="0.2">
      <c r="A31" s="181" t="s">
        <v>131</v>
      </c>
      <c r="B31" s="182">
        <v>97</v>
      </c>
      <c r="C31" s="209">
        <f t="shared" si="1"/>
        <v>-6.7307692307692291E-2</v>
      </c>
      <c r="D31" s="182">
        <v>104</v>
      </c>
      <c r="E31" s="183"/>
      <c r="F31" s="184"/>
      <c r="G31" s="183"/>
      <c r="H31" s="185"/>
      <c r="I31" s="142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s="13" customFormat="1" ht="10.199999999999999" x14ac:dyDescent="0.2">
      <c r="A32" s="181" t="s">
        <v>132</v>
      </c>
      <c r="B32" s="182">
        <v>6418</v>
      </c>
      <c r="C32" s="209">
        <f t="shared" si="1"/>
        <v>2.9515559833172889E-2</v>
      </c>
      <c r="D32" s="182">
        <v>6234</v>
      </c>
      <c r="E32" s="183"/>
      <c r="F32" s="184"/>
      <c r="G32" s="183"/>
      <c r="H32" s="185"/>
      <c r="I32" s="142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s="13" customFormat="1" ht="10.199999999999999" x14ac:dyDescent="0.2">
      <c r="A33" s="181" t="s">
        <v>133</v>
      </c>
      <c r="B33" s="182">
        <v>3090</v>
      </c>
      <c r="C33" s="209">
        <f t="shared" si="1"/>
        <v>0.19489559164733183</v>
      </c>
      <c r="D33" s="182">
        <v>2586</v>
      </c>
      <c r="E33" s="190"/>
      <c r="F33" s="184"/>
      <c r="G33" s="190"/>
      <c r="H33" s="185"/>
      <c r="I33" s="142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13" customFormat="1" ht="10.199999999999999" x14ac:dyDescent="0.2">
      <c r="A34" s="181" t="s">
        <v>134</v>
      </c>
      <c r="B34" s="192">
        <v>2370</v>
      </c>
      <c r="C34" s="209">
        <f t="shared" si="1"/>
        <v>-9.7486671744097531E-2</v>
      </c>
      <c r="D34" s="192">
        <v>2626</v>
      </c>
      <c r="E34" s="183"/>
      <c r="F34" s="193"/>
      <c r="G34" s="183"/>
      <c r="H34" s="192"/>
      <c r="I34" s="96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s="13" customFormat="1" ht="10.199999999999999" x14ac:dyDescent="0.2">
      <c r="A35" s="181" t="s">
        <v>135</v>
      </c>
      <c r="B35" s="192">
        <v>697</v>
      </c>
      <c r="C35" s="209">
        <f t="shared" si="1"/>
        <v>1.0144927536231974E-2</v>
      </c>
      <c r="D35" s="192">
        <v>690</v>
      </c>
      <c r="E35" s="183"/>
      <c r="F35" s="193"/>
      <c r="G35" s="183"/>
      <c r="H35" s="192"/>
      <c r="I35" s="96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s="13" customFormat="1" ht="10.199999999999999" x14ac:dyDescent="0.2">
      <c r="A36" s="189" t="s">
        <v>113</v>
      </c>
      <c r="B36" s="194">
        <f>B13</f>
        <v>7670</v>
      </c>
      <c r="C36" s="209">
        <f t="shared" si="1"/>
        <v>8.3639446171234866E-2</v>
      </c>
      <c r="D36" s="194">
        <f>D13</f>
        <v>7078</v>
      </c>
      <c r="E36" s="183"/>
      <c r="F36" s="195"/>
      <c r="G36" s="183"/>
      <c r="H36" s="192"/>
      <c r="I36" s="96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13" customFormat="1" ht="10.199999999999999" x14ac:dyDescent="0.2">
      <c r="A37" s="189" t="s">
        <v>114</v>
      </c>
      <c r="B37" s="194">
        <f>B14</f>
        <v>1486</v>
      </c>
      <c r="C37" s="209">
        <f t="shared" si="1"/>
        <v>0.29217391304347817</v>
      </c>
      <c r="D37" s="194">
        <f>D14</f>
        <v>1150</v>
      </c>
      <c r="E37" s="183"/>
      <c r="F37" s="195"/>
      <c r="G37" s="183"/>
      <c r="H37" s="192"/>
      <c r="I37" s="96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s="4" customFormat="1" ht="10.199999999999999" x14ac:dyDescent="0.2">
      <c r="A38" s="189" t="s">
        <v>136</v>
      </c>
      <c r="B38" s="187">
        <f>B15+B16+B17+B18+B19+B20+B21+B22+B23+B24+B25</f>
        <v>2863</v>
      </c>
      <c r="C38" s="209">
        <f t="shared" si="1"/>
        <v>0.10412649440802157</v>
      </c>
      <c r="D38" s="187">
        <f>D15+D16+D17+D18+D19+D20+D21+D22+D23+D24+D25</f>
        <v>2593</v>
      </c>
      <c r="E38" s="183"/>
      <c r="F38" s="188"/>
      <c r="G38" s="183"/>
      <c r="H38" s="196"/>
      <c r="I38" s="34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s="4" customFormat="1" ht="10.199999999999999" x14ac:dyDescent="0.2">
      <c r="A39" s="189" t="s">
        <v>137</v>
      </c>
      <c r="B39" s="187">
        <f>B26+B27+B28+B29+B30+B31</f>
        <v>715</v>
      </c>
      <c r="C39" s="209">
        <f t="shared" si="1"/>
        <v>0.15695792880258908</v>
      </c>
      <c r="D39" s="187">
        <f>D26+D27+D28+D29+D30+D31</f>
        <v>618</v>
      </c>
      <c r="E39" s="183"/>
      <c r="F39" s="188"/>
      <c r="G39" s="183"/>
      <c r="H39" s="196"/>
      <c r="I39" s="34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s="13" customFormat="1" ht="10.199999999999999" x14ac:dyDescent="0.2">
      <c r="A40" s="189" t="s">
        <v>138</v>
      </c>
      <c r="B40" s="187">
        <f>B32+B33+B34+B35</f>
        <v>12575</v>
      </c>
      <c r="C40" s="209">
        <f t="shared" si="1"/>
        <v>3.6173368490441726E-2</v>
      </c>
      <c r="D40" s="187">
        <f>D32+D33+D34+D35</f>
        <v>12136</v>
      </c>
      <c r="E40" s="183"/>
      <c r="F40" s="188"/>
      <c r="G40" s="183"/>
      <c r="H40" s="196"/>
      <c r="I40" s="34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s="4" customFormat="1" ht="10.199999999999999" x14ac:dyDescent="0.2">
      <c r="A41" s="197" t="s">
        <v>139</v>
      </c>
      <c r="B41" s="198">
        <f>SUM(B36:B40)</f>
        <v>25309</v>
      </c>
      <c r="C41" s="309">
        <f t="shared" ref="C41" si="2">IF((+B41/D41)&lt;0,"n.m.",IF(B41&lt;0,(+B41/D41-1)*-1,(+B41/D41-1)))</f>
        <v>7.3552492046659701E-2</v>
      </c>
      <c r="D41" s="198">
        <f>SUM(D36:D40)</f>
        <v>23575</v>
      </c>
      <c r="E41" s="173">
        <f>(D41-F41)/F41</f>
        <v>0.15416625868990502</v>
      </c>
      <c r="F41" s="199">
        <v>20426</v>
      </c>
      <c r="G41" s="173">
        <f>(F41-H41)/H41</f>
        <v>-7.4406380279137208E-2</v>
      </c>
      <c r="H41" s="199">
        <v>22068</v>
      </c>
      <c r="I41" s="10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s="207" customFormat="1" ht="10.199999999999999" x14ac:dyDescent="0.2">
      <c r="A42" s="201" t="s">
        <v>150</v>
      </c>
      <c r="B42" s="202">
        <f>B41/Group!B154</f>
        <v>0.34714563959070582</v>
      </c>
      <c r="C42" s="203"/>
      <c r="D42" s="202">
        <f>D41/Group!D154</f>
        <v>0.3225034199726402</v>
      </c>
      <c r="E42" s="203"/>
      <c r="F42" s="203">
        <f>F41/Group!F154</f>
        <v>0.27598973111741659</v>
      </c>
      <c r="G42" s="203"/>
      <c r="H42" s="203">
        <f>H41/Group!H154</f>
        <v>0.28709702599328701</v>
      </c>
      <c r="I42" s="205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</row>
    <row r="43" spans="1:20" ht="12" customHeight="1" x14ac:dyDescent="0.2">
      <c r="A43" s="176"/>
      <c r="B43" s="179"/>
      <c r="C43" s="178"/>
      <c r="D43" s="179"/>
      <c r="E43" s="178"/>
      <c r="F43" s="179"/>
      <c r="G43" s="174"/>
      <c r="H43" s="179"/>
    </row>
    <row r="44" spans="1:20" s="175" customFormat="1" ht="12" customHeight="1" x14ac:dyDescent="0.2">
      <c r="A44" s="197" t="s">
        <v>5</v>
      </c>
      <c r="B44" s="180"/>
      <c r="C44" s="178"/>
      <c r="D44" s="180"/>
      <c r="E44" s="178"/>
      <c r="F44" s="180"/>
      <c r="G44" s="174"/>
      <c r="H44" s="180"/>
    </row>
    <row r="45" spans="1:20" s="4" customFormat="1" ht="10.199999999999999" x14ac:dyDescent="0.2">
      <c r="A45" s="181" t="s">
        <v>113</v>
      </c>
      <c r="B45" s="208">
        <v>1242.95</v>
      </c>
      <c r="C45" s="209">
        <f t="shared" ref="C45:C72" si="3">IF((+B45/D45)&lt;0,"n.m.",IF(B45&lt;0,(+B45/D45-1)*-1,(+B45/D45-1)))</f>
        <v>0.10274677502351071</v>
      </c>
      <c r="D45" s="208">
        <v>1127.1400000000001</v>
      </c>
      <c r="E45" s="183"/>
      <c r="F45" s="184"/>
      <c r="G45" s="183"/>
      <c r="H45" s="185"/>
      <c r="I45" s="142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s="4" customFormat="1" ht="10.199999999999999" x14ac:dyDescent="0.2">
      <c r="A46" s="181" t="s">
        <v>114</v>
      </c>
      <c r="B46" s="208">
        <v>320.36</v>
      </c>
      <c r="C46" s="209">
        <f t="shared" si="3"/>
        <v>8.7735977183213576E-2</v>
      </c>
      <c r="D46" s="208">
        <v>294.52</v>
      </c>
      <c r="E46" s="183"/>
      <c r="F46" s="184"/>
      <c r="G46" s="183"/>
      <c r="H46" s="185"/>
      <c r="I46" s="142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s="4" customFormat="1" ht="10.199999999999999" x14ac:dyDescent="0.2">
      <c r="A47" s="181" t="s">
        <v>115</v>
      </c>
      <c r="B47" s="208">
        <v>84.21</v>
      </c>
      <c r="C47" s="209">
        <f t="shared" si="3"/>
        <v>0.6150747986191023</v>
      </c>
      <c r="D47" s="208">
        <v>52.14</v>
      </c>
      <c r="E47" s="183"/>
      <c r="F47" s="184"/>
      <c r="G47" s="183"/>
      <c r="H47" s="185"/>
      <c r="I47" s="142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s="4" customFormat="1" ht="10.199999999999999" x14ac:dyDescent="0.2">
      <c r="A48" s="181" t="s">
        <v>116</v>
      </c>
      <c r="B48" s="208">
        <v>108.84</v>
      </c>
      <c r="C48" s="209">
        <f t="shared" si="3"/>
        <v>0.16818718471611027</v>
      </c>
      <c r="D48" s="208">
        <v>93.17</v>
      </c>
      <c r="E48" s="183"/>
      <c r="F48" s="184"/>
      <c r="G48" s="183"/>
      <c r="H48" s="185"/>
      <c r="I48" s="142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s="13" customFormat="1" ht="10.199999999999999" x14ac:dyDescent="0.2">
      <c r="A49" s="181" t="s">
        <v>117</v>
      </c>
      <c r="B49" s="208">
        <v>107.19</v>
      </c>
      <c r="C49" s="209">
        <f t="shared" si="3"/>
        <v>0.24871854613233912</v>
      </c>
      <c r="D49" s="208">
        <v>85.84</v>
      </c>
      <c r="E49" s="183"/>
      <c r="F49" s="184"/>
      <c r="G49" s="183"/>
      <c r="H49" s="185"/>
      <c r="I49" s="142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s="13" customFormat="1" ht="10.199999999999999" x14ac:dyDescent="0.2">
      <c r="A50" s="181" t="s">
        <v>118</v>
      </c>
      <c r="B50" s="208">
        <v>20.97</v>
      </c>
      <c r="C50" s="209">
        <f t="shared" si="3"/>
        <v>1.7128072445019402</v>
      </c>
      <c r="D50" s="208">
        <v>7.73</v>
      </c>
      <c r="E50" s="183"/>
      <c r="F50" s="184"/>
      <c r="G50" s="183"/>
      <c r="H50" s="185"/>
      <c r="I50" s="142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0" s="13" customFormat="1" ht="10.199999999999999" x14ac:dyDescent="0.2">
      <c r="A51" s="181" t="s">
        <v>119</v>
      </c>
      <c r="B51" s="208">
        <v>39.44</v>
      </c>
      <c r="C51" s="209">
        <f t="shared" si="3"/>
        <v>4.9494411921234605E-2</v>
      </c>
      <c r="D51" s="208">
        <v>37.58</v>
      </c>
      <c r="E51" s="183"/>
      <c r="F51" s="184"/>
      <c r="G51" s="183"/>
      <c r="H51" s="185"/>
      <c r="I51" s="142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s="13" customFormat="1" ht="10.199999999999999" x14ac:dyDescent="0.2">
      <c r="A52" s="181" t="s">
        <v>120</v>
      </c>
      <c r="B52" s="208">
        <v>26.11</v>
      </c>
      <c r="C52" s="209">
        <f t="shared" si="3"/>
        <v>-0.14840182648401834</v>
      </c>
      <c r="D52" s="208">
        <v>30.66</v>
      </c>
      <c r="E52" s="183"/>
      <c r="F52" s="184"/>
      <c r="G52" s="183"/>
      <c r="H52" s="185"/>
      <c r="I52" s="142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s="13" customFormat="1" ht="10.199999999999999" x14ac:dyDescent="0.2">
      <c r="A53" s="181" t="s">
        <v>121</v>
      </c>
      <c r="B53" s="208">
        <v>17.14</v>
      </c>
      <c r="C53" s="209">
        <f t="shared" si="3"/>
        <v>-9.1679915209326945E-2</v>
      </c>
      <c r="D53" s="208">
        <v>18.87</v>
      </c>
      <c r="E53" s="183"/>
      <c r="F53" s="184"/>
      <c r="G53" s="183"/>
      <c r="H53" s="185"/>
      <c r="I53" s="142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0" s="13" customFormat="1" ht="10.199999999999999" x14ac:dyDescent="0.2">
      <c r="A54" s="181" t="s">
        <v>122</v>
      </c>
      <c r="B54" s="208">
        <v>10.75</v>
      </c>
      <c r="C54" s="209">
        <f t="shared" si="3"/>
        <v>4.7758284600389889E-2</v>
      </c>
      <c r="D54" s="208">
        <v>10.26</v>
      </c>
      <c r="E54" s="183"/>
      <c r="F54" s="184"/>
      <c r="G54" s="183"/>
      <c r="H54" s="185"/>
      <c r="I54" s="142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1:20" s="13" customFormat="1" ht="10.199999999999999" x14ac:dyDescent="0.2">
      <c r="A55" s="181" t="s">
        <v>123</v>
      </c>
      <c r="B55" s="208">
        <v>1.43</v>
      </c>
      <c r="C55" s="209">
        <f t="shared" si="3"/>
        <v>0.5888888888888888</v>
      </c>
      <c r="D55" s="208">
        <v>0.9</v>
      </c>
      <c r="E55" s="183"/>
      <c r="F55" s="184"/>
      <c r="G55" s="183"/>
      <c r="H55" s="185"/>
      <c r="I55" s="142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1:20" s="13" customFormat="1" ht="10.199999999999999" x14ac:dyDescent="0.2">
      <c r="A56" s="181" t="s">
        <v>124</v>
      </c>
      <c r="B56" s="208">
        <v>0</v>
      </c>
      <c r="C56" s="209"/>
      <c r="D56" s="208">
        <v>0</v>
      </c>
      <c r="E56" s="183"/>
      <c r="F56" s="184"/>
      <c r="G56" s="183"/>
      <c r="H56" s="185"/>
      <c r="I56" s="142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1:20" s="13" customFormat="1" ht="10.199999999999999" x14ac:dyDescent="0.2">
      <c r="A57" s="181" t="s">
        <v>125</v>
      </c>
      <c r="B57" s="208">
        <v>2.57</v>
      </c>
      <c r="C57" s="209">
        <f t="shared" si="3"/>
        <v>0.70198675496688723</v>
      </c>
      <c r="D57" s="208">
        <v>1.51</v>
      </c>
      <c r="E57" s="183"/>
      <c r="F57" s="184"/>
      <c r="G57" s="183"/>
      <c r="H57" s="185"/>
      <c r="I57" s="142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s="13" customFormat="1" ht="10.199999999999999" x14ac:dyDescent="0.2">
      <c r="A58" s="181" t="s">
        <v>126</v>
      </c>
      <c r="B58" s="208">
        <v>32.340000000000003</v>
      </c>
      <c r="C58" s="209">
        <f t="shared" si="3"/>
        <v>0.47603833865814704</v>
      </c>
      <c r="D58" s="208">
        <v>21.91</v>
      </c>
      <c r="E58" s="183"/>
      <c r="F58" s="184"/>
      <c r="G58" s="183"/>
      <c r="H58" s="185"/>
      <c r="I58" s="142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s="13" customFormat="1" ht="10.199999999999999" x14ac:dyDescent="0.2">
      <c r="A59" s="181" t="s">
        <v>127</v>
      </c>
      <c r="B59" s="210">
        <v>60.9</v>
      </c>
      <c r="C59" s="209">
        <f t="shared" si="3"/>
        <v>-0.28445541064504765</v>
      </c>
      <c r="D59" s="210">
        <v>85.11</v>
      </c>
      <c r="E59" s="183"/>
      <c r="F59" s="188"/>
      <c r="G59" s="183"/>
      <c r="H59" s="189"/>
      <c r="I59" s="142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1:20" s="13" customFormat="1" ht="10.199999999999999" x14ac:dyDescent="0.2">
      <c r="A60" s="181" t="s">
        <v>128</v>
      </c>
      <c r="B60" s="208">
        <v>24.15</v>
      </c>
      <c r="C60" s="209">
        <f t="shared" si="3"/>
        <v>14.38216560509554</v>
      </c>
      <c r="D60" s="208">
        <v>1.57</v>
      </c>
      <c r="E60" s="183"/>
      <c r="F60" s="184"/>
      <c r="G60" s="183"/>
      <c r="H60" s="185"/>
      <c r="I60" s="142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s="4" customFormat="1" ht="10.199999999999999" x14ac:dyDescent="0.2">
      <c r="A61" s="181" t="s">
        <v>129</v>
      </c>
      <c r="B61" s="208">
        <v>171.36</v>
      </c>
      <c r="C61" s="209">
        <f t="shared" si="3"/>
        <v>0.10412371134020626</v>
      </c>
      <c r="D61" s="208">
        <v>155.19999999999999</v>
      </c>
      <c r="E61" s="183"/>
      <c r="F61" s="184"/>
      <c r="G61" s="183"/>
      <c r="H61" s="185"/>
      <c r="I61" s="142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s="13" customFormat="1" ht="10.199999999999999" x14ac:dyDescent="0.2">
      <c r="A62" s="181" t="s">
        <v>130</v>
      </c>
      <c r="B62" s="208">
        <v>3.4</v>
      </c>
      <c r="C62" s="209"/>
      <c r="D62" s="208">
        <v>0</v>
      </c>
      <c r="E62" s="183"/>
      <c r="F62" s="184"/>
      <c r="G62" s="183"/>
      <c r="H62" s="185"/>
      <c r="I62" s="142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s="13" customFormat="1" ht="10.199999999999999" x14ac:dyDescent="0.2">
      <c r="A63" s="181" t="s">
        <v>131</v>
      </c>
      <c r="B63" s="208">
        <v>10.39</v>
      </c>
      <c r="C63" s="209">
        <f t="shared" si="3"/>
        <v>0.1608938547486034</v>
      </c>
      <c r="D63" s="208">
        <v>8.9499999999999993</v>
      </c>
      <c r="E63" s="183"/>
      <c r="F63" s="184"/>
      <c r="G63" s="183"/>
      <c r="H63" s="185"/>
      <c r="I63" s="142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1:20" s="13" customFormat="1" ht="10.199999999999999" x14ac:dyDescent="0.2">
      <c r="A64" s="181" t="s">
        <v>132</v>
      </c>
      <c r="B64" s="208">
        <v>236.82</v>
      </c>
      <c r="C64" s="209">
        <f t="shared" si="3"/>
        <v>-0.21293495961979458</v>
      </c>
      <c r="D64" s="208">
        <v>300.89</v>
      </c>
      <c r="E64" s="183"/>
      <c r="F64" s="184"/>
      <c r="G64" s="183"/>
      <c r="H64" s="185"/>
      <c r="I64" s="142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1:20" s="13" customFormat="1" ht="10.199999999999999" x14ac:dyDescent="0.2">
      <c r="A65" s="181" t="s">
        <v>133</v>
      </c>
      <c r="B65" s="208">
        <v>231.13</v>
      </c>
      <c r="C65" s="209">
        <f t="shared" si="3"/>
        <v>-6.8625080593165744E-2</v>
      </c>
      <c r="D65" s="208">
        <v>248.16</v>
      </c>
      <c r="E65" s="190"/>
      <c r="F65" s="184"/>
      <c r="G65" s="190"/>
      <c r="H65" s="185"/>
      <c r="I65" s="142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1:20" s="13" customFormat="1" ht="10.199999999999999" x14ac:dyDescent="0.2">
      <c r="A66" s="181" t="s">
        <v>134</v>
      </c>
      <c r="B66" s="211">
        <v>137.79</v>
      </c>
      <c r="C66" s="209">
        <f t="shared" si="3"/>
        <v>-8.3355508249068677E-2</v>
      </c>
      <c r="D66" s="211">
        <v>150.32</v>
      </c>
      <c r="E66" s="183"/>
      <c r="F66" s="193"/>
      <c r="G66" s="183"/>
      <c r="H66" s="192"/>
      <c r="I66" s="96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 s="13" customFormat="1" ht="10.199999999999999" x14ac:dyDescent="0.2">
      <c r="A67" s="181" t="s">
        <v>135</v>
      </c>
      <c r="B67" s="211">
        <v>79.900000000000006</v>
      </c>
      <c r="C67" s="209">
        <f t="shared" si="3"/>
        <v>-0.1120248944209824</v>
      </c>
      <c r="D67" s="211">
        <v>89.98</v>
      </c>
      <c r="E67" s="183"/>
      <c r="F67" s="193"/>
      <c r="G67" s="183"/>
      <c r="H67" s="192"/>
      <c r="I67" s="96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 s="13" customFormat="1" ht="10.199999999999999" x14ac:dyDescent="0.2">
      <c r="A68" s="189" t="s">
        <v>113</v>
      </c>
      <c r="B68" s="212">
        <f>B45</f>
        <v>1242.95</v>
      </c>
      <c r="C68" s="209">
        <f t="shared" si="3"/>
        <v>0.10274677502351071</v>
      </c>
      <c r="D68" s="212">
        <f>D45</f>
        <v>1127.1400000000001</v>
      </c>
      <c r="E68" s="183"/>
      <c r="F68" s="195"/>
      <c r="G68" s="183"/>
      <c r="H68" s="192"/>
      <c r="I68" s="96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s="13" customFormat="1" ht="10.199999999999999" x14ac:dyDescent="0.2">
      <c r="A69" s="189" t="s">
        <v>114</v>
      </c>
      <c r="B69" s="212">
        <f>B46</f>
        <v>320.36</v>
      </c>
      <c r="C69" s="209">
        <f t="shared" si="3"/>
        <v>8.7735977183213576E-2</v>
      </c>
      <c r="D69" s="212">
        <f>D46</f>
        <v>294.52</v>
      </c>
      <c r="E69" s="183"/>
      <c r="F69" s="195"/>
      <c r="G69" s="183"/>
      <c r="H69" s="192"/>
      <c r="I69" s="96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s="4" customFormat="1" ht="10.199999999999999" x14ac:dyDescent="0.2">
      <c r="A70" s="189" t="s">
        <v>136</v>
      </c>
      <c r="B70" s="210">
        <f>B47+B48+B49+B50+B51+B52+B53+B54+B55+B56+B57</f>
        <v>418.65000000000003</v>
      </c>
      <c r="C70" s="209">
        <f t="shared" si="3"/>
        <v>0.23619559440146487</v>
      </c>
      <c r="D70" s="210">
        <f>D47+D48+D49+D50+D51+D52+D53+D54+D55+D56+D57</f>
        <v>338.65999999999997</v>
      </c>
      <c r="E70" s="183"/>
      <c r="F70" s="188"/>
      <c r="G70" s="183"/>
      <c r="H70" s="196"/>
      <c r="I70" s="34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s="4" customFormat="1" ht="10.199999999999999" x14ac:dyDescent="0.2">
      <c r="A71" s="189" t="s">
        <v>137</v>
      </c>
      <c r="B71" s="210">
        <f>B58+B59+B60+B61+B62+B63</f>
        <v>302.53999999999996</v>
      </c>
      <c r="C71" s="209">
        <f t="shared" si="3"/>
        <v>0.10926156779350293</v>
      </c>
      <c r="D71" s="210">
        <f>D58+D59+D60+D61+D62+D63</f>
        <v>272.73999999999995</v>
      </c>
      <c r="E71" s="183"/>
      <c r="F71" s="188"/>
      <c r="G71" s="183"/>
      <c r="H71" s="196"/>
      <c r="I71" s="34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s="13" customFormat="1" ht="10.199999999999999" x14ac:dyDescent="0.2">
      <c r="A72" s="189" t="s">
        <v>138</v>
      </c>
      <c r="B72" s="210">
        <f>B64+B65+B66+B67</f>
        <v>685.64</v>
      </c>
      <c r="C72" s="209">
        <f t="shared" si="3"/>
        <v>-0.13138658389814395</v>
      </c>
      <c r="D72" s="210">
        <f>D64+D65+D66+D67</f>
        <v>789.34999999999991</v>
      </c>
      <c r="E72" s="183"/>
      <c r="F72" s="188"/>
      <c r="G72" s="183"/>
      <c r="H72" s="196"/>
      <c r="I72" s="34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20" s="175" customFormat="1" ht="10.199999999999999" customHeight="1" x14ac:dyDescent="0.2">
      <c r="A73" s="197" t="s">
        <v>142</v>
      </c>
      <c r="B73" s="213">
        <f>SUM(B68:B72)</f>
        <v>2970.14</v>
      </c>
      <c r="C73" s="309">
        <f t="shared" ref="C73" si="4">IF((+B73/D73)&lt;0,"n.m.",IF(B73&lt;0,(+B73/D73-1)*-1,(+B73/D73-1)))</f>
        <v>5.2341793006685844E-2</v>
      </c>
      <c r="D73" s="213">
        <f>SUM(D68:D72)</f>
        <v>2822.41</v>
      </c>
      <c r="E73" s="173">
        <f>(D73-F73)/F73</f>
        <v>-3.5027317546822694E-2</v>
      </c>
      <c r="F73" s="213">
        <v>2924.8599999999997</v>
      </c>
      <c r="G73" s="173">
        <f>(F73-H73)/H73</f>
        <v>1.5735097497872913E-2</v>
      </c>
      <c r="H73" s="213">
        <v>2879.5499999999997</v>
      </c>
    </row>
    <row r="74" spans="1:20" ht="10.199999999999999" customHeight="1" x14ac:dyDescent="0.2">
      <c r="A74" s="181"/>
      <c r="B74" s="189"/>
      <c r="C74" s="178"/>
      <c r="D74" s="189"/>
      <c r="E74" s="178"/>
      <c r="F74" s="189"/>
      <c r="G74" s="174"/>
      <c r="H74" s="189"/>
    </row>
    <row r="75" spans="1:20" ht="10.199999999999999" customHeight="1" x14ac:dyDescent="0.2">
      <c r="A75" s="214" t="s">
        <v>6</v>
      </c>
      <c r="B75" s="215"/>
      <c r="C75" s="178"/>
      <c r="D75" s="215"/>
      <c r="E75" s="178"/>
      <c r="F75" s="215"/>
      <c r="G75" s="178"/>
      <c r="H75" s="215"/>
    </row>
    <row r="76" spans="1:20" s="4" customFormat="1" ht="10.199999999999999" x14ac:dyDescent="0.2">
      <c r="A76" s="181" t="s">
        <v>113</v>
      </c>
      <c r="B76" s="208">
        <v>1099.08</v>
      </c>
      <c r="C76" s="209">
        <f t="shared" ref="C76:C103" si="5">IF((+B76/D76)&lt;0,"n.m.",IF(B76&lt;0,(+B76/D76-1)*-1,(+B76/D76-1)))</f>
        <v>8.8801711840228004E-2</v>
      </c>
      <c r="D76" s="208">
        <v>1009.44</v>
      </c>
      <c r="E76" s="183"/>
      <c r="F76" s="184"/>
      <c r="G76" s="183"/>
      <c r="H76" s="185"/>
      <c r="I76" s="142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s="4" customFormat="1" ht="10.199999999999999" x14ac:dyDescent="0.2">
      <c r="A77" s="181" t="s">
        <v>114</v>
      </c>
      <c r="B77" s="208">
        <v>519.65</v>
      </c>
      <c r="C77" s="209">
        <f t="shared" si="5"/>
        <v>0.27433910441904952</v>
      </c>
      <c r="D77" s="208">
        <v>407.78</v>
      </c>
      <c r="E77" s="183"/>
      <c r="F77" s="184"/>
      <c r="G77" s="183"/>
      <c r="H77" s="185"/>
      <c r="I77" s="142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s="4" customFormat="1" ht="10.199999999999999" x14ac:dyDescent="0.2">
      <c r="A78" s="181" t="s">
        <v>115</v>
      </c>
      <c r="B78" s="208">
        <v>44.65</v>
      </c>
      <c r="C78" s="209">
        <f t="shared" si="5"/>
        <v>1.2049382716049384</v>
      </c>
      <c r="D78" s="208">
        <v>20.25</v>
      </c>
      <c r="E78" s="183"/>
      <c r="F78" s="184"/>
      <c r="G78" s="183"/>
      <c r="H78" s="185"/>
      <c r="I78" s="142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s="4" customFormat="1" ht="10.199999999999999" x14ac:dyDescent="0.2">
      <c r="A79" s="181" t="s">
        <v>116</v>
      </c>
      <c r="B79" s="208">
        <v>11.55</v>
      </c>
      <c r="C79" s="209">
        <f t="shared" si="5"/>
        <v>0.43835616438356184</v>
      </c>
      <c r="D79" s="208">
        <v>8.0299999999999994</v>
      </c>
      <c r="E79" s="183"/>
      <c r="F79" s="184"/>
      <c r="G79" s="183"/>
      <c r="H79" s="185"/>
      <c r="I79" s="142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s="13" customFormat="1" ht="10.199999999999999" x14ac:dyDescent="0.2">
      <c r="A80" s="181" t="s">
        <v>117</v>
      </c>
      <c r="B80" s="208">
        <v>21.55</v>
      </c>
      <c r="C80" s="209">
        <f t="shared" si="5"/>
        <v>0.67965705378020269</v>
      </c>
      <c r="D80" s="208">
        <v>12.83</v>
      </c>
      <c r="E80" s="183"/>
      <c r="F80" s="184"/>
      <c r="G80" s="183"/>
      <c r="H80" s="185"/>
      <c r="I80" s="142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1:20" s="13" customFormat="1" ht="10.199999999999999" x14ac:dyDescent="0.2">
      <c r="A81" s="181" t="s">
        <v>118</v>
      </c>
      <c r="B81" s="208">
        <v>68.099999999999994</v>
      </c>
      <c r="C81" s="209">
        <f t="shared" si="5"/>
        <v>77.275862068965509</v>
      </c>
      <c r="D81" s="208">
        <v>0.87</v>
      </c>
      <c r="E81" s="183"/>
      <c r="F81" s="184"/>
      <c r="G81" s="183"/>
      <c r="H81" s="185"/>
      <c r="I81" s="142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1:20" s="13" customFormat="1" ht="10.199999999999999" x14ac:dyDescent="0.2">
      <c r="A82" s="181" t="s">
        <v>119</v>
      </c>
      <c r="B82" s="208">
        <v>26.6</v>
      </c>
      <c r="C82" s="209">
        <f t="shared" si="5"/>
        <v>3.0672782874617743</v>
      </c>
      <c r="D82" s="208">
        <v>6.54</v>
      </c>
      <c r="E82" s="183"/>
      <c r="F82" s="184"/>
      <c r="G82" s="183"/>
      <c r="H82" s="185"/>
      <c r="I82" s="142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1:20" s="13" customFormat="1" ht="10.199999999999999" x14ac:dyDescent="0.2">
      <c r="A83" s="181" t="s">
        <v>120</v>
      </c>
      <c r="B83" s="208">
        <v>6.37</v>
      </c>
      <c r="C83" s="209">
        <f t="shared" si="5"/>
        <v>-0.22317073170731694</v>
      </c>
      <c r="D83" s="208">
        <v>8.1999999999999993</v>
      </c>
      <c r="E83" s="183"/>
      <c r="F83" s="184"/>
      <c r="G83" s="183"/>
      <c r="H83" s="185"/>
      <c r="I83" s="142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s="13" customFormat="1" ht="10.199999999999999" x14ac:dyDescent="0.2">
      <c r="A84" s="181" t="s">
        <v>121</v>
      </c>
      <c r="B84" s="208">
        <v>4.37</v>
      </c>
      <c r="C84" s="209">
        <f t="shared" si="5"/>
        <v>1.4277777777777776</v>
      </c>
      <c r="D84" s="208">
        <v>1.8</v>
      </c>
      <c r="E84" s="183"/>
      <c r="F84" s="184"/>
      <c r="G84" s="183"/>
      <c r="H84" s="185"/>
      <c r="I84" s="142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s="13" customFormat="1" ht="10.199999999999999" x14ac:dyDescent="0.2">
      <c r="A85" s="181" t="s">
        <v>122</v>
      </c>
      <c r="B85" s="208">
        <v>0.02</v>
      </c>
      <c r="C85" s="209">
        <f t="shared" si="5"/>
        <v>-0.60000000000000009</v>
      </c>
      <c r="D85" s="208">
        <v>0.05</v>
      </c>
      <c r="E85" s="183"/>
      <c r="F85" s="184"/>
      <c r="G85" s="183"/>
      <c r="H85" s="185"/>
      <c r="I85" s="142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1:20" s="13" customFormat="1" ht="10.199999999999999" x14ac:dyDescent="0.2">
      <c r="A86" s="181" t="s">
        <v>123</v>
      </c>
      <c r="B86" s="208">
        <v>0</v>
      </c>
      <c r="C86" s="209"/>
      <c r="D86" s="208">
        <v>0</v>
      </c>
      <c r="E86" s="183"/>
      <c r="F86" s="184"/>
      <c r="G86" s="183"/>
      <c r="H86" s="185"/>
      <c r="I86" s="142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0" s="13" customFormat="1" ht="10.199999999999999" x14ac:dyDescent="0.2">
      <c r="A87" s="181" t="s">
        <v>124</v>
      </c>
      <c r="B87" s="208">
        <v>0</v>
      </c>
      <c r="C87" s="209"/>
      <c r="D87" s="208">
        <v>0</v>
      </c>
      <c r="E87" s="183"/>
      <c r="F87" s="184"/>
      <c r="G87" s="183"/>
      <c r="H87" s="185"/>
      <c r="I87" s="142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1:20" s="13" customFormat="1" ht="10.199999999999999" x14ac:dyDescent="0.2">
      <c r="A88" s="181" t="s">
        <v>125</v>
      </c>
      <c r="B88" s="208">
        <v>0.03</v>
      </c>
      <c r="C88" s="209">
        <f t="shared" si="5"/>
        <v>-0.25</v>
      </c>
      <c r="D88" s="208">
        <v>0.04</v>
      </c>
      <c r="E88" s="183"/>
      <c r="F88" s="184"/>
      <c r="G88" s="183"/>
      <c r="H88" s="185"/>
      <c r="I88" s="142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1:20" s="13" customFormat="1" ht="10.199999999999999" x14ac:dyDescent="0.2">
      <c r="A89" s="181" t="s">
        <v>126</v>
      </c>
      <c r="B89" s="208">
        <v>14.17</v>
      </c>
      <c r="C89" s="209">
        <f t="shared" si="5"/>
        <v>-0.70626036484245436</v>
      </c>
      <c r="D89" s="208">
        <v>48.24</v>
      </c>
      <c r="E89" s="183"/>
      <c r="F89" s="184"/>
      <c r="G89" s="183"/>
      <c r="H89" s="185"/>
      <c r="I89" s="142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s="13" customFormat="1" ht="10.199999999999999" x14ac:dyDescent="0.2">
      <c r="A90" s="181" t="s">
        <v>127</v>
      </c>
      <c r="B90" s="210">
        <v>52.98</v>
      </c>
      <c r="C90" s="209">
        <f t="shared" si="5"/>
        <v>-7.5231279455402422E-2</v>
      </c>
      <c r="D90" s="210">
        <v>57.29</v>
      </c>
      <c r="E90" s="183"/>
      <c r="F90" s="188"/>
      <c r="G90" s="183"/>
      <c r="H90" s="189"/>
      <c r="I90" s="142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</row>
    <row r="91" spans="1:20" s="13" customFormat="1" ht="10.199999999999999" x14ac:dyDescent="0.2">
      <c r="A91" s="181" t="s">
        <v>128</v>
      </c>
      <c r="B91" s="208">
        <v>3.94</v>
      </c>
      <c r="C91" s="209">
        <f t="shared" si="5"/>
        <v>393</v>
      </c>
      <c r="D91" s="208">
        <v>0.01</v>
      </c>
      <c r="E91" s="183"/>
      <c r="F91" s="184"/>
      <c r="G91" s="183"/>
      <c r="H91" s="185"/>
      <c r="I91" s="142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</row>
    <row r="92" spans="1:20" s="4" customFormat="1" ht="10.199999999999999" x14ac:dyDescent="0.2">
      <c r="A92" s="181" t="s">
        <v>129</v>
      </c>
      <c r="B92" s="208">
        <v>1235.03</v>
      </c>
      <c r="C92" s="209">
        <f t="shared" si="5"/>
        <v>-1.3199632455754839E-2</v>
      </c>
      <c r="D92" s="208">
        <v>1251.55</v>
      </c>
      <c r="E92" s="183"/>
      <c r="F92" s="184"/>
      <c r="G92" s="183"/>
      <c r="H92" s="185"/>
      <c r="I92" s="142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s="13" customFormat="1" ht="10.199999999999999" x14ac:dyDescent="0.2">
      <c r="A93" s="181" t="s">
        <v>130</v>
      </c>
      <c r="B93" s="208">
        <v>22.68</v>
      </c>
      <c r="C93" s="209">
        <f t="shared" si="5"/>
        <v>13.086956521739129</v>
      </c>
      <c r="D93" s="208">
        <v>1.61</v>
      </c>
      <c r="E93" s="183"/>
      <c r="F93" s="184"/>
      <c r="G93" s="183"/>
      <c r="H93" s="185"/>
      <c r="I93" s="142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</row>
    <row r="94" spans="1:20" s="13" customFormat="1" ht="10.199999999999999" x14ac:dyDescent="0.2">
      <c r="A94" s="181" t="s">
        <v>131</v>
      </c>
      <c r="B94" s="208">
        <v>85.1</v>
      </c>
      <c r="C94" s="209">
        <f t="shared" si="5"/>
        <v>3.0485252140818266</v>
      </c>
      <c r="D94" s="208">
        <v>21.02</v>
      </c>
      <c r="E94" s="183"/>
      <c r="F94" s="184"/>
      <c r="G94" s="183"/>
      <c r="H94" s="185"/>
      <c r="I94" s="142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</row>
    <row r="95" spans="1:20" s="13" customFormat="1" ht="10.199999999999999" x14ac:dyDescent="0.2">
      <c r="A95" s="181" t="s">
        <v>132</v>
      </c>
      <c r="B95" s="208">
        <v>512.26</v>
      </c>
      <c r="C95" s="209">
        <f t="shared" si="5"/>
        <v>-5.9417575557269342E-2</v>
      </c>
      <c r="D95" s="208">
        <v>544.62</v>
      </c>
      <c r="E95" s="183"/>
      <c r="F95" s="184"/>
      <c r="G95" s="183"/>
      <c r="H95" s="185"/>
      <c r="I95" s="142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</row>
    <row r="96" spans="1:20" s="13" customFormat="1" ht="10.199999999999999" x14ac:dyDescent="0.2">
      <c r="A96" s="181" t="s">
        <v>133</v>
      </c>
      <c r="B96" s="208">
        <v>560.69000000000005</v>
      </c>
      <c r="C96" s="209">
        <f t="shared" si="5"/>
        <v>-3.7326373984856387E-2</v>
      </c>
      <c r="D96" s="208">
        <v>582.42999999999995</v>
      </c>
      <c r="E96" s="190"/>
      <c r="F96" s="184"/>
      <c r="G96" s="190"/>
      <c r="H96" s="185"/>
      <c r="I96" s="142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20" s="13" customFormat="1" ht="10.199999999999999" x14ac:dyDescent="0.2">
      <c r="A97" s="181" t="s">
        <v>134</v>
      </c>
      <c r="B97" s="211">
        <v>98.65</v>
      </c>
      <c r="C97" s="209">
        <f t="shared" si="5"/>
        <v>-0.11864558206021625</v>
      </c>
      <c r="D97" s="211">
        <v>111.93</v>
      </c>
      <c r="E97" s="183"/>
      <c r="F97" s="193"/>
      <c r="G97" s="183"/>
      <c r="H97" s="192"/>
      <c r="I97" s="96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</row>
    <row r="98" spans="1:20" s="13" customFormat="1" ht="10.199999999999999" x14ac:dyDescent="0.2">
      <c r="A98" s="181" t="s">
        <v>135</v>
      </c>
      <c r="B98" s="211">
        <v>183.74</v>
      </c>
      <c r="C98" s="209">
        <f t="shared" si="5"/>
        <v>0.70524361948955927</v>
      </c>
      <c r="D98" s="211">
        <v>107.75</v>
      </c>
      <c r="E98" s="183"/>
      <c r="F98" s="193"/>
      <c r="G98" s="183"/>
      <c r="H98" s="192"/>
      <c r="I98" s="96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</row>
    <row r="99" spans="1:20" s="13" customFormat="1" ht="10.199999999999999" x14ac:dyDescent="0.2">
      <c r="A99" s="189" t="s">
        <v>113</v>
      </c>
      <c r="B99" s="212">
        <f>B76</f>
        <v>1099.08</v>
      </c>
      <c r="C99" s="209">
        <f t="shared" si="5"/>
        <v>8.8801711840228004E-2</v>
      </c>
      <c r="D99" s="212">
        <f>D76</f>
        <v>1009.44</v>
      </c>
      <c r="E99" s="183"/>
      <c r="F99" s="195"/>
      <c r="G99" s="183"/>
      <c r="H99" s="192"/>
      <c r="I99" s="96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s="13" customFormat="1" ht="10.199999999999999" x14ac:dyDescent="0.2">
      <c r="A100" s="189" t="s">
        <v>114</v>
      </c>
      <c r="B100" s="212">
        <f>B77</f>
        <v>519.65</v>
      </c>
      <c r="C100" s="209">
        <f t="shared" si="5"/>
        <v>0.27433910441904952</v>
      </c>
      <c r="D100" s="212">
        <f>D77</f>
        <v>407.78</v>
      </c>
      <c r="E100" s="183"/>
      <c r="F100" s="195"/>
      <c r="G100" s="183"/>
      <c r="H100" s="192"/>
      <c r="I100" s="96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</row>
    <row r="101" spans="1:20" s="4" customFormat="1" ht="10.199999999999999" x14ac:dyDescent="0.2">
      <c r="A101" s="189" t="s">
        <v>136</v>
      </c>
      <c r="B101" s="210">
        <f>B78+B79+B80+B81+B82+B83+B84+B85+B86+B87+B88</f>
        <v>183.24</v>
      </c>
      <c r="C101" s="209">
        <f t="shared" si="5"/>
        <v>2.1264289370414611</v>
      </c>
      <c r="D101" s="210">
        <f>D78+D79+D80+D81+D82+D83+D84+D85+D86+D87+D88</f>
        <v>58.609999999999992</v>
      </c>
      <c r="E101" s="183"/>
      <c r="F101" s="188"/>
      <c r="G101" s="183"/>
      <c r="H101" s="196"/>
      <c r="I101" s="34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s="4" customFormat="1" ht="10.199999999999999" x14ac:dyDescent="0.2">
      <c r="A102" s="189" t="s">
        <v>137</v>
      </c>
      <c r="B102" s="346">
        <f>B89+B90+B91+B92+B93+B94</f>
        <v>1413.8999999999999</v>
      </c>
      <c r="C102" s="209">
        <f t="shared" si="5"/>
        <v>2.477314237671413E-2</v>
      </c>
      <c r="D102" s="346">
        <f>D89+D90+D91+D92+D93+D94</f>
        <v>1379.7199999999998</v>
      </c>
      <c r="E102" s="183"/>
      <c r="F102" s="188"/>
      <c r="G102" s="183"/>
      <c r="H102" s="196"/>
      <c r="I102" s="34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s="13" customFormat="1" ht="10.199999999999999" x14ac:dyDescent="0.2">
      <c r="A103" s="189" t="s">
        <v>138</v>
      </c>
      <c r="B103" s="347">
        <f>B95+B96+B97+B98</f>
        <v>1355.3400000000001</v>
      </c>
      <c r="C103" s="348">
        <f t="shared" si="5"/>
        <v>6.3932636831436351E-3</v>
      </c>
      <c r="D103" s="347">
        <f>D95+D96+D97+D98</f>
        <v>1346.73</v>
      </c>
      <c r="E103" s="183"/>
      <c r="F103" s="188"/>
      <c r="G103" s="183"/>
      <c r="H103" s="196"/>
      <c r="I103" s="34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0" s="175" customFormat="1" ht="10.199999999999999" customHeight="1" x14ac:dyDescent="0.2">
      <c r="A104" s="171" t="s">
        <v>143</v>
      </c>
      <c r="B104" s="172">
        <f>SUM(B99:B103)</f>
        <v>4571.21</v>
      </c>
      <c r="C104" s="349">
        <f t="shared" ref="C104" si="6">IF((+B104/D104)&lt;0,"n.m.",IF(B104&lt;0,(+B104/D104-1)*-1,(+B104/D104-1)))</f>
        <v>8.7792817232549947E-2</v>
      </c>
      <c r="D104" s="172">
        <f>SUM(D99:D103)</f>
        <v>4202.28</v>
      </c>
      <c r="E104" s="173">
        <f>(D104-F104)/F104</f>
        <v>4.059846520715242E-2</v>
      </c>
      <c r="F104" s="172">
        <v>4038.33</v>
      </c>
      <c r="G104" s="173">
        <f>(F104-H104)/H104</f>
        <v>6.7708553661322432E-2</v>
      </c>
      <c r="H104" s="172">
        <v>3782.24</v>
      </c>
    </row>
    <row r="105" spans="1:20" ht="12" customHeight="1" x14ac:dyDescent="0.2">
      <c r="F105" s="216"/>
      <c r="G105" s="216"/>
      <c r="H105" s="216"/>
    </row>
    <row r="106" spans="1:20" ht="12" customHeight="1" x14ac:dyDescent="0.2">
      <c r="F106" s="216"/>
      <c r="G106" s="216"/>
      <c r="H106" s="216"/>
    </row>
    <row r="107" spans="1:20" ht="12" customHeight="1" x14ac:dyDescent="0.2">
      <c r="F107" s="216"/>
      <c r="G107" s="216"/>
      <c r="H107" s="216"/>
    </row>
    <row r="108" spans="1:20" ht="12" customHeight="1" x14ac:dyDescent="0.2">
      <c r="F108" s="216"/>
      <c r="G108" s="216"/>
      <c r="H108" s="216"/>
    </row>
    <row r="109" spans="1:20" ht="12" customHeight="1" x14ac:dyDescent="0.2">
      <c r="F109" s="216"/>
      <c r="G109" s="216"/>
      <c r="H109" s="216"/>
    </row>
    <row r="110" spans="1:20" ht="12" customHeight="1" x14ac:dyDescent="0.2">
      <c r="F110" s="216"/>
      <c r="G110" s="216"/>
      <c r="H110" s="216"/>
    </row>
    <row r="111" spans="1:20" ht="12" customHeight="1" x14ac:dyDescent="0.2">
      <c r="F111" s="216"/>
      <c r="G111" s="216"/>
      <c r="H111" s="216"/>
    </row>
    <row r="112" spans="1:20" ht="12" customHeight="1" x14ac:dyDescent="0.2">
      <c r="F112" s="216"/>
      <c r="G112" s="216"/>
      <c r="H112" s="216"/>
    </row>
    <row r="113" spans="6:8" ht="12" customHeight="1" x14ac:dyDescent="0.2">
      <c r="F113" s="216"/>
      <c r="G113" s="216"/>
      <c r="H113" s="216"/>
    </row>
    <row r="114" spans="6:8" ht="12" customHeight="1" x14ac:dyDescent="0.2">
      <c r="F114" s="216"/>
      <c r="G114" s="216"/>
      <c r="H114" s="216"/>
    </row>
    <row r="115" spans="6:8" ht="12" customHeight="1" x14ac:dyDescent="0.2">
      <c r="F115" s="216"/>
      <c r="G115" s="216"/>
      <c r="H115" s="216"/>
    </row>
    <row r="116" spans="6:8" ht="12" customHeight="1" x14ac:dyDescent="0.2">
      <c r="F116" s="216"/>
      <c r="G116" s="216"/>
      <c r="H116" s="216"/>
    </row>
    <row r="117" spans="6:8" ht="12" customHeight="1" x14ac:dyDescent="0.2">
      <c r="F117" s="216"/>
      <c r="G117" s="216"/>
      <c r="H117" s="216"/>
    </row>
    <row r="118" spans="6:8" ht="12" customHeight="1" x14ac:dyDescent="0.2">
      <c r="F118" s="216"/>
      <c r="G118" s="216"/>
      <c r="H118" s="216"/>
    </row>
    <row r="119" spans="6:8" ht="12" customHeight="1" x14ac:dyDescent="0.2">
      <c r="F119" s="216"/>
      <c r="G119" s="216"/>
      <c r="H119" s="216"/>
    </row>
    <row r="120" spans="6:8" ht="12" customHeight="1" x14ac:dyDescent="0.2">
      <c r="F120" s="216"/>
      <c r="G120" s="216"/>
      <c r="H120" s="216"/>
    </row>
    <row r="121" spans="6:8" ht="12" customHeight="1" x14ac:dyDescent="0.2">
      <c r="F121" s="216"/>
      <c r="G121" s="216"/>
      <c r="H121" s="216"/>
    </row>
    <row r="122" spans="6:8" ht="12" customHeight="1" x14ac:dyDescent="0.2">
      <c r="F122" s="216"/>
      <c r="G122" s="216"/>
      <c r="H122" s="216"/>
    </row>
    <row r="123" spans="6:8" ht="12" customHeight="1" x14ac:dyDescent="0.2">
      <c r="F123" s="216"/>
      <c r="G123" s="216"/>
      <c r="H123" s="216"/>
    </row>
    <row r="124" spans="6:8" ht="12" customHeight="1" x14ac:dyDescent="0.2">
      <c r="F124" s="216"/>
      <c r="G124" s="216"/>
      <c r="H124" s="216"/>
    </row>
    <row r="125" spans="6:8" ht="12" customHeight="1" x14ac:dyDescent="0.2">
      <c r="F125" s="216"/>
      <c r="G125" s="216"/>
      <c r="H125" s="216"/>
    </row>
    <row r="126" spans="6:8" ht="12" customHeight="1" x14ac:dyDescent="0.2">
      <c r="F126" s="216"/>
      <c r="G126" s="216"/>
      <c r="H126" s="216"/>
    </row>
    <row r="127" spans="6:8" ht="12" customHeight="1" x14ac:dyDescent="0.2">
      <c r="F127" s="216"/>
      <c r="G127" s="216"/>
      <c r="H127" s="216"/>
    </row>
    <row r="128" spans="6:8" ht="12" customHeight="1" x14ac:dyDescent="0.2">
      <c r="F128" s="216"/>
      <c r="G128" s="216"/>
      <c r="H128" s="216"/>
    </row>
    <row r="129" spans="6:8" ht="12" customHeight="1" x14ac:dyDescent="0.2">
      <c r="F129" s="216"/>
      <c r="G129" s="216"/>
      <c r="H129" s="216"/>
    </row>
    <row r="130" spans="6:8" ht="12" customHeight="1" x14ac:dyDescent="0.2">
      <c r="F130" s="216"/>
      <c r="G130" s="216"/>
      <c r="H130" s="216"/>
    </row>
    <row r="131" spans="6:8" ht="12" customHeight="1" x14ac:dyDescent="0.2">
      <c r="F131" s="216"/>
      <c r="G131" s="216"/>
      <c r="H131" s="216"/>
    </row>
    <row r="132" spans="6:8" ht="12" customHeight="1" x14ac:dyDescent="0.2">
      <c r="F132" s="216"/>
      <c r="G132" s="216"/>
      <c r="H132" s="216"/>
    </row>
    <row r="133" spans="6:8" ht="12" customHeight="1" x14ac:dyDescent="0.2">
      <c r="F133" s="216"/>
      <c r="G133" s="216"/>
      <c r="H133" s="216"/>
    </row>
    <row r="134" spans="6:8" ht="12" customHeight="1" x14ac:dyDescent="0.2">
      <c r="F134" s="216"/>
      <c r="G134" s="216"/>
      <c r="H134" s="216"/>
    </row>
    <row r="135" spans="6:8" ht="12" customHeight="1" x14ac:dyDescent="0.2">
      <c r="F135" s="216"/>
      <c r="G135" s="216"/>
      <c r="H135" s="216"/>
    </row>
    <row r="136" spans="6:8" ht="12" customHeight="1" x14ac:dyDescent="0.2">
      <c r="F136" s="216"/>
      <c r="G136" s="216"/>
      <c r="H136" s="216"/>
    </row>
    <row r="137" spans="6:8" ht="12" customHeight="1" x14ac:dyDescent="0.2">
      <c r="F137" s="216"/>
      <c r="G137" s="216"/>
      <c r="H137" s="216"/>
    </row>
    <row r="138" spans="6:8" ht="12" customHeight="1" x14ac:dyDescent="0.2">
      <c r="F138" s="216"/>
      <c r="G138" s="216"/>
      <c r="H138" s="216"/>
    </row>
    <row r="139" spans="6:8" ht="12" customHeight="1" x14ac:dyDescent="0.2">
      <c r="F139" s="216"/>
      <c r="G139" s="216"/>
      <c r="H139" s="216"/>
    </row>
    <row r="140" spans="6:8" ht="12" customHeight="1" x14ac:dyDescent="0.2">
      <c r="F140" s="216"/>
      <c r="G140" s="216"/>
      <c r="H140" s="216"/>
    </row>
    <row r="141" spans="6:8" ht="12" customHeight="1" x14ac:dyDescent="0.2">
      <c r="F141" s="216"/>
      <c r="G141" s="216"/>
      <c r="H141" s="216"/>
    </row>
    <row r="142" spans="6:8" ht="12" customHeight="1" x14ac:dyDescent="0.2">
      <c r="F142" s="216"/>
      <c r="G142" s="216"/>
      <c r="H142" s="216"/>
    </row>
    <row r="143" spans="6:8" ht="12" customHeight="1" x14ac:dyDescent="0.2">
      <c r="F143" s="216"/>
      <c r="G143" s="216"/>
      <c r="H143" s="216"/>
    </row>
    <row r="144" spans="6:8" ht="12" customHeight="1" x14ac:dyDescent="0.2">
      <c r="F144" s="216"/>
      <c r="G144" s="216"/>
      <c r="H144" s="216"/>
    </row>
    <row r="145" spans="6:8" ht="12" customHeight="1" x14ac:dyDescent="0.2">
      <c r="F145" s="216"/>
      <c r="G145" s="216"/>
      <c r="H145" s="216"/>
    </row>
    <row r="146" spans="6:8" ht="12" customHeight="1" x14ac:dyDescent="0.2">
      <c r="F146" s="216"/>
      <c r="G146" s="216"/>
      <c r="H146" s="216"/>
    </row>
    <row r="147" spans="6:8" ht="12" customHeight="1" x14ac:dyDescent="0.2">
      <c r="F147" s="216"/>
      <c r="G147" s="216"/>
      <c r="H147" s="216"/>
    </row>
    <row r="148" spans="6:8" ht="12" customHeight="1" x14ac:dyDescent="0.2">
      <c r="F148" s="216"/>
      <c r="G148" s="216"/>
      <c r="H148" s="216"/>
    </row>
    <row r="149" spans="6:8" ht="12" customHeight="1" x14ac:dyDescent="0.2">
      <c r="F149" s="216"/>
      <c r="G149" s="216"/>
      <c r="H149" s="216"/>
    </row>
    <row r="150" spans="6:8" ht="12" customHeight="1" x14ac:dyDescent="0.2">
      <c r="F150" s="216"/>
      <c r="G150" s="216"/>
      <c r="H150" s="216"/>
    </row>
    <row r="151" spans="6:8" ht="12" customHeight="1" x14ac:dyDescent="0.2">
      <c r="F151" s="216"/>
      <c r="G151" s="216"/>
      <c r="H151" s="216"/>
    </row>
    <row r="152" spans="6:8" ht="12" customHeight="1" x14ac:dyDescent="0.2">
      <c r="F152" s="216"/>
      <c r="G152" s="216"/>
      <c r="H152" s="216"/>
    </row>
    <row r="153" spans="6:8" ht="12" customHeight="1" x14ac:dyDescent="0.2">
      <c r="F153" s="216"/>
      <c r="G153" s="216"/>
      <c r="H153" s="216"/>
    </row>
    <row r="154" spans="6:8" ht="12" customHeight="1" x14ac:dyDescent="0.2">
      <c r="F154" s="216"/>
      <c r="G154" s="216"/>
      <c r="H154" s="216"/>
    </row>
    <row r="155" spans="6:8" ht="12" customHeight="1" x14ac:dyDescent="0.2">
      <c r="F155" s="216"/>
      <c r="G155" s="216"/>
      <c r="H155" s="216"/>
    </row>
    <row r="156" spans="6:8" ht="12" customHeight="1" x14ac:dyDescent="0.2">
      <c r="F156" s="216"/>
      <c r="G156" s="216"/>
      <c r="H156" s="216"/>
    </row>
    <row r="157" spans="6:8" ht="12" customHeight="1" x14ac:dyDescent="0.2">
      <c r="F157" s="216"/>
      <c r="G157" s="216"/>
      <c r="H157" s="216"/>
    </row>
    <row r="158" spans="6:8" ht="12" customHeight="1" x14ac:dyDescent="0.2">
      <c r="F158" s="216"/>
      <c r="G158" s="216"/>
      <c r="H158" s="216"/>
    </row>
    <row r="159" spans="6:8" ht="12" customHeight="1" x14ac:dyDescent="0.2">
      <c r="F159" s="216"/>
      <c r="G159" s="216"/>
      <c r="H159" s="216"/>
    </row>
    <row r="160" spans="6:8" ht="12" customHeight="1" x14ac:dyDescent="0.2">
      <c r="F160" s="216"/>
      <c r="G160" s="216"/>
      <c r="H160" s="216"/>
    </row>
    <row r="161" spans="6:8" ht="12" customHeight="1" x14ac:dyDescent="0.2">
      <c r="F161" s="216"/>
      <c r="G161" s="216"/>
      <c r="H161" s="216"/>
    </row>
    <row r="162" spans="6:8" ht="12" customHeight="1" x14ac:dyDescent="0.2">
      <c r="F162" s="216"/>
      <c r="G162" s="216"/>
      <c r="H162" s="216"/>
    </row>
    <row r="163" spans="6:8" ht="12" customHeight="1" x14ac:dyDescent="0.2">
      <c r="F163" s="216"/>
      <c r="G163" s="216"/>
      <c r="H163" s="216"/>
    </row>
    <row r="164" spans="6:8" ht="12" customHeight="1" x14ac:dyDescent="0.2">
      <c r="F164" s="216"/>
      <c r="G164" s="216"/>
      <c r="H164" s="216"/>
    </row>
    <row r="165" spans="6:8" ht="12" customHeight="1" x14ac:dyDescent="0.2">
      <c r="F165" s="216"/>
      <c r="G165" s="216"/>
      <c r="H165" s="216"/>
    </row>
    <row r="166" spans="6:8" ht="12" customHeight="1" x14ac:dyDescent="0.2">
      <c r="F166" s="216"/>
      <c r="G166" s="216"/>
      <c r="H166" s="216"/>
    </row>
    <row r="167" spans="6:8" ht="12" customHeight="1" x14ac:dyDescent="0.2">
      <c r="F167" s="216"/>
      <c r="G167" s="216"/>
      <c r="H167" s="216"/>
    </row>
    <row r="168" spans="6:8" ht="12" customHeight="1" x14ac:dyDescent="0.2">
      <c r="F168" s="216"/>
      <c r="G168" s="216"/>
      <c r="H168" s="216"/>
    </row>
    <row r="169" spans="6:8" ht="12" customHeight="1" x14ac:dyDescent="0.2">
      <c r="F169" s="216"/>
      <c r="G169" s="216"/>
      <c r="H169" s="216"/>
    </row>
    <row r="170" spans="6:8" ht="12" customHeight="1" x14ac:dyDescent="0.2">
      <c r="F170" s="216"/>
      <c r="G170" s="216"/>
      <c r="H170" s="216"/>
    </row>
    <row r="171" spans="6:8" ht="12" customHeight="1" x14ac:dyDescent="0.2">
      <c r="F171" s="216"/>
      <c r="G171" s="216"/>
      <c r="H171" s="216"/>
    </row>
    <row r="172" spans="6:8" ht="12" customHeight="1" x14ac:dyDescent="0.2">
      <c r="F172" s="216"/>
      <c r="G172" s="216"/>
      <c r="H172" s="216"/>
    </row>
    <row r="173" spans="6:8" ht="12" customHeight="1" x14ac:dyDescent="0.2">
      <c r="F173" s="216"/>
      <c r="G173" s="216"/>
      <c r="H173" s="216"/>
    </row>
    <row r="174" spans="6:8" ht="12" customHeight="1" x14ac:dyDescent="0.2">
      <c r="F174" s="216"/>
      <c r="G174" s="216"/>
      <c r="H174" s="216"/>
    </row>
    <row r="175" spans="6:8" ht="12" customHeight="1" x14ac:dyDescent="0.2">
      <c r="F175" s="216"/>
      <c r="G175" s="216"/>
      <c r="H175" s="216"/>
    </row>
    <row r="176" spans="6:8" ht="12" customHeight="1" x14ac:dyDescent="0.2">
      <c r="F176" s="216"/>
      <c r="G176" s="216"/>
      <c r="H176" s="216"/>
    </row>
    <row r="177" spans="6:8" ht="12" customHeight="1" x14ac:dyDescent="0.2">
      <c r="F177" s="216"/>
      <c r="G177" s="216"/>
      <c r="H177" s="216"/>
    </row>
    <row r="178" spans="6:8" ht="12" customHeight="1" x14ac:dyDescent="0.2">
      <c r="F178" s="216"/>
      <c r="G178" s="216"/>
      <c r="H178" s="216"/>
    </row>
    <row r="179" spans="6:8" ht="12" customHeight="1" x14ac:dyDescent="0.2">
      <c r="F179" s="216"/>
      <c r="G179" s="216"/>
      <c r="H179" s="216"/>
    </row>
    <row r="180" spans="6:8" ht="12" customHeight="1" x14ac:dyDescent="0.2">
      <c r="F180" s="216"/>
      <c r="G180" s="216"/>
      <c r="H180" s="216"/>
    </row>
    <row r="181" spans="6:8" ht="12" customHeight="1" x14ac:dyDescent="0.2">
      <c r="F181" s="216"/>
      <c r="G181" s="216"/>
      <c r="H181" s="216"/>
    </row>
    <row r="182" spans="6:8" ht="12" customHeight="1" x14ac:dyDescent="0.2">
      <c r="F182" s="216"/>
      <c r="G182" s="216"/>
      <c r="H182" s="216"/>
    </row>
    <row r="183" spans="6:8" ht="12" customHeight="1" x14ac:dyDescent="0.2">
      <c r="F183" s="216"/>
      <c r="G183" s="216"/>
      <c r="H183" s="216"/>
    </row>
    <row r="184" spans="6:8" ht="12" customHeight="1" x14ac:dyDescent="0.2">
      <c r="F184" s="216"/>
      <c r="G184" s="216"/>
      <c r="H184" s="216"/>
    </row>
    <row r="185" spans="6:8" ht="12" customHeight="1" x14ac:dyDescent="0.2">
      <c r="F185" s="216"/>
      <c r="G185" s="216"/>
      <c r="H185" s="216"/>
    </row>
    <row r="186" spans="6:8" ht="12" customHeight="1" x14ac:dyDescent="0.2">
      <c r="F186" s="216"/>
      <c r="G186" s="216"/>
      <c r="H186" s="216"/>
    </row>
    <row r="187" spans="6:8" ht="12" customHeight="1" x14ac:dyDescent="0.2">
      <c r="F187" s="216"/>
      <c r="G187" s="216"/>
      <c r="H187" s="216"/>
    </row>
    <row r="188" spans="6:8" ht="12" customHeight="1" x14ac:dyDescent="0.2">
      <c r="F188" s="216"/>
      <c r="G188" s="216"/>
      <c r="H188" s="216"/>
    </row>
    <row r="189" spans="6:8" ht="12" customHeight="1" x14ac:dyDescent="0.2">
      <c r="F189" s="216"/>
      <c r="G189" s="216"/>
      <c r="H189" s="216"/>
    </row>
    <row r="190" spans="6:8" ht="12" customHeight="1" x14ac:dyDescent="0.2">
      <c r="F190" s="216"/>
      <c r="G190" s="216"/>
      <c r="H190" s="216"/>
    </row>
    <row r="191" spans="6:8" ht="12" customHeight="1" x14ac:dyDescent="0.2">
      <c r="F191" s="216"/>
      <c r="G191" s="216"/>
      <c r="H191" s="216"/>
    </row>
    <row r="192" spans="6:8" ht="12" customHeight="1" x14ac:dyDescent="0.2">
      <c r="F192" s="216"/>
      <c r="G192" s="216"/>
      <c r="H192" s="216"/>
    </row>
    <row r="193" spans="6:8" ht="12" customHeight="1" x14ac:dyDescent="0.2">
      <c r="F193" s="216"/>
      <c r="G193" s="216"/>
      <c r="H193" s="216"/>
    </row>
    <row r="194" spans="6:8" ht="12" customHeight="1" x14ac:dyDescent="0.2">
      <c r="F194" s="216"/>
      <c r="G194" s="216"/>
      <c r="H194" s="216"/>
    </row>
    <row r="195" spans="6:8" ht="12" customHeight="1" x14ac:dyDescent="0.2">
      <c r="F195" s="216"/>
      <c r="G195" s="216"/>
      <c r="H195" s="216"/>
    </row>
    <row r="196" spans="6:8" ht="12" customHeight="1" x14ac:dyDescent="0.2">
      <c r="F196" s="216"/>
      <c r="G196" s="216"/>
      <c r="H196" s="216"/>
    </row>
    <row r="197" spans="6:8" ht="12" customHeight="1" x14ac:dyDescent="0.2">
      <c r="F197" s="216"/>
      <c r="G197" s="216"/>
      <c r="H197" s="216"/>
    </row>
    <row r="198" spans="6:8" ht="12" customHeight="1" x14ac:dyDescent="0.2">
      <c r="F198" s="216"/>
      <c r="G198" s="216"/>
      <c r="H198" s="216"/>
    </row>
    <row r="199" spans="6:8" ht="12" customHeight="1" x14ac:dyDescent="0.2">
      <c r="F199" s="216"/>
      <c r="G199" s="216"/>
      <c r="H199" s="216"/>
    </row>
    <row r="200" spans="6:8" ht="12" customHeight="1" x14ac:dyDescent="0.2">
      <c r="F200" s="216"/>
      <c r="G200" s="216"/>
      <c r="H200" s="216"/>
    </row>
    <row r="201" spans="6:8" ht="12" customHeight="1" x14ac:dyDescent="0.2">
      <c r="F201" s="216"/>
      <c r="G201" s="216"/>
      <c r="H201" s="216"/>
    </row>
    <row r="202" spans="6:8" ht="12" customHeight="1" x14ac:dyDescent="0.2">
      <c r="F202" s="216"/>
      <c r="G202" s="216"/>
      <c r="H202" s="216"/>
    </row>
    <row r="203" spans="6:8" ht="12" customHeight="1" x14ac:dyDescent="0.2">
      <c r="F203" s="216"/>
      <c r="G203" s="216"/>
      <c r="H203" s="216"/>
    </row>
    <row r="204" spans="6:8" ht="12" customHeight="1" x14ac:dyDescent="0.2">
      <c r="F204" s="216"/>
      <c r="G204" s="216"/>
      <c r="H204" s="216"/>
    </row>
    <row r="205" spans="6:8" ht="12" customHeight="1" x14ac:dyDescent="0.2">
      <c r="F205" s="216"/>
      <c r="G205" s="216"/>
      <c r="H205" s="216"/>
    </row>
    <row r="206" spans="6:8" ht="12" customHeight="1" x14ac:dyDescent="0.2">
      <c r="F206" s="216"/>
      <c r="G206" s="216"/>
      <c r="H206" s="216"/>
    </row>
    <row r="207" spans="6:8" ht="12" customHeight="1" x14ac:dyDescent="0.2">
      <c r="F207" s="216"/>
      <c r="G207" s="216"/>
      <c r="H207" s="216"/>
    </row>
    <row r="208" spans="6:8" ht="12" customHeight="1" x14ac:dyDescent="0.2">
      <c r="F208" s="216"/>
      <c r="G208" s="216"/>
      <c r="H208" s="216"/>
    </row>
    <row r="209" spans="6:8" ht="12" customHeight="1" x14ac:dyDescent="0.2">
      <c r="F209" s="216"/>
      <c r="G209" s="216"/>
      <c r="H209" s="216"/>
    </row>
    <row r="210" spans="6:8" ht="12" customHeight="1" x14ac:dyDescent="0.2">
      <c r="F210" s="216"/>
      <c r="G210" s="216"/>
      <c r="H210" s="216"/>
    </row>
    <row r="211" spans="6:8" ht="12" customHeight="1" x14ac:dyDescent="0.2">
      <c r="F211" s="216"/>
      <c r="G211" s="216"/>
      <c r="H211" s="216"/>
    </row>
    <row r="212" spans="6:8" ht="12" customHeight="1" x14ac:dyDescent="0.2">
      <c r="F212" s="216"/>
      <c r="G212" s="216"/>
      <c r="H212" s="216"/>
    </row>
    <row r="213" spans="6:8" ht="12" customHeight="1" x14ac:dyDescent="0.2">
      <c r="F213" s="216"/>
      <c r="G213" s="216"/>
      <c r="H213" s="216"/>
    </row>
    <row r="214" spans="6:8" ht="12" customHeight="1" x14ac:dyDescent="0.2">
      <c r="F214" s="216"/>
      <c r="G214" s="216"/>
      <c r="H214" s="216"/>
    </row>
    <row r="215" spans="6:8" ht="12" customHeight="1" x14ac:dyDescent="0.2">
      <c r="F215" s="216"/>
      <c r="G215" s="216"/>
      <c r="H215" s="216"/>
    </row>
    <row r="216" spans="6:8" ht="12" customHeight="1" x14ac:dyDescent="0.2">
      <c r="F216" s="216"/>
      <c r="G216" s="216"/>
      <c r="H216" s="216"/>
    </row>
    <row r="217" spans="6:8" ht="12" customHeight="1" x14ac:dyDescent="0.2">
      <c r="F217" s="216"/>
      <c r="G217" s="216"/>
      <c r="H217" s="216"/>
    </row>
    <row r="218" spans="6:8" ht="12" customHeight="1" x14ac:dyDescent="0.2">
      <c r="F218" s="216"/>
      <c r="G218" s="216"/>
      <c r="H218" s="216"/>
    </row>
    <row r="219" spans="6:8" ht="12" customHeight="1" x14ac:dyDescent="0.2">
      <c r="F219" s="216"/>
      <c r="G219" s="216"/>
      <c r="H219" s="216"/>
    </row>
    <row r="220" spans="6:8" ht="12" customHeight="1" x14ac:dyDescent="0.2">
      <c r="F220" s="216"/>
      <c r="G220" s="216"/>
      <c r="H220" s="216"/>
    </row>
    <row r="221" spans="6:8" ht="12" customHeight="1" x14ac:dyDescent="0.2">
      <c r="F221" s="216"/>
      <c r="G221" s="216"/>
      <c r="H221" s="216"/>
    </row>
    <row r="222" spans="6:8" ht="12" customHeight="1" x14ac:dyDescent="0.2">
      <c r="F222" s="216"/>
      <c r="G222" s="216"/>
      <c r="H222" s="216"/>
    </row>
    <row r="223" spans="6:8" ht="12" customHeight="1" x14ac:dyDescent="0.2">
      <c r="F223" s="216"/>
      <c r="G223" s="216"/>
      <c r="H223" s="216"/>
    </row>
    <row r="224" spans="6:8" ht="12" customHeight="1" x14ac:dyDescent="0.2">
      <c r="F224" s="216"/>
      <c r="G224" s="216"/>
      <c r="H224" s="216"/>
    </row>
    <row r="225" spans="6:8" ht="12" customHeight="1" x14ac:dyDescent="0.2">
      <c r="F225" s="216"/>
      <c r="G225" s="216"/>
      <c r="H225" s="216"/>
    </row>
    <row r="226" spans="6:8" ht="12" customHeight="1" x14ac:dyDescent="0.2">
      <c r="F226" s="216"/>
      <c r="G226" s="216"/>
      <c r="H226" s="216"/>
    </row>
    <row r="227" spans="6:8" ht="12" customHeight="1" x14ac:dyDescent="0.2">
      <c r="F227" s="216"/>
      <c r="G227" s="216"/>
      <c r="H227" s="216"/>
    </row>
    <row r="228" spans="6:8" ht="12" customHeight="1" x14ac:dyDescent="0.2">
      <c r="F228" s="216"/>
      <c r="G228" s="216"/>
      <c r="H228" s="216"/>
    </row>
    <row r="229" spans="6:8" ht="12" customHeight="1" x14ac:dyDescent="0.2">
      <c r="F229" s="216"/>
      <c r="G229" s="216"/>
      <c r="H229" s="216"/>
    </row>
    <row r="230" spans="6:8" ht="12" customHeight="1" x14ac:dyDescent="0.2">
      <c r="F230" s="216"/>
      <c r="G230" s="216"/>
      <c r="H230" s="216"/>
    </row>
    <row r="231" spans="6:8" ht="12" customHeight="1" x14ac:dyDescent="0.2">
      <c r="F231" s="216"/>
      <c r="G231" s="216"/>
      <c r="H231" s="216"/>
    </row>
    <row r="232" spans="6:8" ht="12" customHeight="1" x14ac:dyDescent="0.2">
      <c r="F232" s="216"/>
      <c r="G232" s="216"/>
      <c r="H232" s="216"/>
    </row>
    <row r="233" spans="6:8" ht="12" customHeight="1" x14ac:dyDescent="0.2">
      <c r="F233" s="216"/>
      <c r="G233" s="216"/>
      <c r="H233" s="216"/>
    </row>
    <row r="234" spans="6:8" ht="12" customHeight="1" x14ac:dyDescent="0.2">
      <c r="F234" s="216"/>
      <c r="G234" s="216"/>
      <c r="H234" s="216"/>
    </row>
    <row r="235" spans="6:8" ht="12" customHeight="1" x14ac:dyDescent="0.2">
      <c r="F235" s="216"/>
      <c r="G235" s="216"/>
      <c r="H235" s="216"/>
    </row>
    <row r="236" spans="6:8" ht="12" customHeight="1" x14ac:dyDescent="0.2">
      <c r="F236" s="216"/>
      <c r="G236" s="216"/>
      <c r="H236" s="216"/>
    </row>
    <row r="237" spans="6:8" ht="12" customHeight="1" x14ac:dyDescent="0.2">
      <c r="F237" s="216"/>
      <c r="G237" s="216"/>
      <c r="H237" s="216"/>
    </row>
    <row r="238" spans="6:8" ht="12" customHeight="1" x14ac:dyDescent="0.2">
      <c r="F238" s="216"/>
      <c r="G238" s="216"/>
      <c r="H238" s="216"/>
    </row>
    <row r="239" spans="6:8" ht="12" customHeight="1" x14ac:dyDescent="0.2">
      <c r="F239" s="216"/>
      <c r="G239" s="216"/>
      <c r="H239" s="216"/>
    </row>
    <row r="240" spans="6:8" ht="12" customHeight="1" x14ac:dyDescent="0.2">
      <c r="F240" s="216"/>
      <c r="G240" s="216"/>
      <c r="H240" s="216"/>
    </row>
    <row r="241" spans="6:8" ht="12" customHeight="1" x14ac:dyDescent="0.2">
      <c r="F241" s="216"/>
      <c r="G241" s="216"/>
      <c r="H241" s="216"/>
    </row>
    <row r="242" spans="6:8" ht="12" customHeight="1" x14ac:dyDescent="0.2">
      <c r="F242" s="216"/>
      <c r="G242" s="216"/>
      <c r="H242" s="216"/>
    </row>
    <row r="243" spans="6:8" ht="12" customHeight="1" x14ac:dyDescent="0.2">
      <c r="F243" s="216"/>
      <c r="G243" s="216"/>
      <c r="H243" s="216"/>
    </row>
    <row r="244" spans="6:8" ht="12" customHeight="1" x14ac:dyDescent="0.2">
      <c r="F244" s="216"/>
      <c r="G244" s="216"/>
      <c r="H244" s="216"/>
    </row>
    <row r="245" spans="6:8" ht="12" customHeight="1" x14ac:dyDescent="0.2">
      <c r="F245" s="216"/>
      <c r="G245" s="216"/>
      <c r="H245" s="216"/>
    </row>
    <row r="246" spans="6:8" ht="12" customHeight="1" x14ac:dyDescent="0.2">
      <c r="F246" s="216"/>
      <c r="G246" s="216"/>
      <c r="H246" s="216"/>
    </row>
    <row r="247" spans="6:8" ht="12" customHeight="1" x14ac:dyDescent="0.2">
      <c r="F247" s="216"/>
      <c r="G247" s="216"/>
      <c r="H247" s="216"/>
    </row>
    <row r="248" spans="6:8" ht="12" customHeight="1" x14ac:dyDescent="0.2">
      <c r="F248" s="216"/>
      <c r="G248" s="216"/>
      <c r="H248" s="216"/>
    </row>
    <row r="249" spans="6:8" ht="12" customHeight="1" x14ac:dyDescent="0.2">
      <c r="F249" s="216"/>
      <c r="G249" s="216"/>
      <c r="H249" s="216"/>
    </row>
    <row r="250" spans="6:8" ht="12" customHeight="1" x14ac:dyDescent="0.2">
      <c r="F250" s="216"/>
      <c r="G250" s="216"/>
      <c r="H250" s="216"/>
    </row>
    <row r="251" spans="6:8" ht="12" customHeight="1" x14ac:dyDescent="0.2">
      <c r="F251" s="216"/>
      <c r="G251" s="216"/>
      <c r="H251" s="216"/>
    </row>
    <row r="252" spans="6:8" ht="12" customHeight="1" x14ac:dyDescent="0.2">
      <c r="F252" s="216"/>
      <c r="G252" s="216"/>
      <c r="H252" s="216"/>
    </row>
    <row r="253" spans="6:8" ht="12" customHeight="1" x14ac:dyDescent="0.2">
      <c r="F253" s="216"/>
      <c r="G253" s="216"/>
      <c r="H253" s="216"/>
    </row>
    <row r="254" spans="6:8" ht="12" customHeight="1" x14ac:dyDescent="0.2">
      <c r="F254" s="216"/>
      <c r="G254" s="216"/>
      <c r="H254" s="216"/>
    </row>
    <row r="255" spans="6:8" ht="12" customHeight="1" x14ac:dyDescent="0.2">
      <c r="F255" s="216"/>
      <c r="G255" s="216"/>
      <c r="H255" s="216"/>
    </row>
    <row r="256" spans="6:8" ht="12" customHeight="1" x14ac:dyDescent="0.2">
      <c r="F256" s="216"/>
      <c r="G256" s="216"/>
      <c r="H256" s="216"/>
    </row>
    <row r="257" spans="6:8" ht="12" customHeight="1" x14ac:dyDescent="0.2">
      <c r="F257" s="216"/>
      <c r="G257" s="216"/>
      <c r="H257" s="216"/>
    </row>
    <row r="258" spans="6:8" ht="12" customHeight="1" x14ac:dyDescent="0.2">
      <c r="F258" s="216"/>
      <c r="G258" s="216"/>
      <c r="H258" s="216"/>
    </row>
    <row r="259" spans="6:8" ht="12" customHeight="1" x14ac:dyDescent="0.2">
      <c r="F259" s="216"/>
      <c r="G259" s="216"/>
      <c r="H259" s="216"/>
    </row>
    <row r="260" spans="6:8" ht="12" customHeight="1" x14ac:dyDescent="0.2">
      <c r="F260" s="216"/>
      <c r="G260" s="216"/>
      <c r="H260" s="216"/>
    </row>
    <row r="261" spans="6:8" ht="12" customHeight="1" x14ac:dyDescent="0.2">
      <c r="F261" s="216"/>
      <c r="G261" s="216"/>
      <c r="H261" s="216"/>
    </row>
    <row r="262" spans="6:8" ht="12" customHeight="1" x14ac:dyDescent="0.2">
      <c r="F262" s="216"/>
      <c r="G262" s="216"/>
      <c r="H262" s="216"/>
    </row>
    <row r="263" spans="6:8" ht="12" customHeight="1" x14ac:dyDescent="0.2">
      <c r="F263" s="216"/>
      <c r="G263" s="216"/>
      <c r="H263" s="216"/>
    </row>
    <row r="264" spans="6:8" ht="12" customHeight="1" x14ac:dyDescent="0.2">
      <c r="F264" s="216"/>
      <c r="G264" s="216"/>
      <c r="H264" s="216"/>
    </row>
    <row r="265" spans="6:8" ht="12" customHeight="1" x14ac:dyDescent="0.2">
      <c r="F265" s="216"/>
      <c r="G265" s="216"/>
      <c r="H265" s="216"/>
    </row>
    <row r="266" spans="6:8" ht="12" customHeight="1" x14ac:dyDescent="0.2">
      <c r="F266" s="216"/>
      <c r="G266" s="216"/>
      <c r="H266" s="216"/>
    </row>
    <row r="267" spans="6:8" ht="12" customHeight="1" x14ac:dyDescent="0.2">
      <c r="F267" s="216"/>
      <c r="G267" s="216"/>
      <c r="H267" s="216"/>
    </row>
    <row r="268" spans="6:8" ht="12" customHeight="1" x14ac:dyDescent="0.2">
      <c r="F268" s="216"/>
      <c r="G268" s="216"/>
      <c r="H268" s="216"/>
    </row>
    <row r="269" spans="6:8" ht="12" customHeight="1" x14ac:dyDescent="0.2">
      <c r="F269" s="216"/>
      <c r="G269" s="216"/>
      <c r="H269" s="216"/>
    </row>
    <row r="270" spans="6:8" ht="12" customHeight="1" x14ac:dyDescent="0.2">
      <c r="F270" s="216"/>
      <c r="G270" s="216"/>
      <c r="H270" s="216"/>
    </row>
    <row r="271" spans="6:8" ht="12" customHeight="1" x14ac:dyDescent="0.2">
      <c r="F271" s="216"/>
      <c r="G271" s="216"/>
      <c r="H271" s="216"/>
    </row>
    <row r="272" spans="6:8" ht="12" customHeight="1" x14ac:dyDescent="0.2">
      <c r="F272" s="216"/>
      <c r="G272" s="216"/>
      <c r="H272" s="216"/>
    </row>
    <row r="273" spans="6:8" ht="12" customHeight="1" x14ac:dyDescent="0.2">
      <c r="F273" s="216"/>
      <c r="G273" s="216"/>
      <c r="H273" s="216"/>
    </row>
    <row r="274" spans="6:8" ht="12" customHeight="1" x14ac:dyDescent="0.2">
      <c r="F274" s="216"/>
      <c r="G274" s="216"/>
      <c r="H274" s="216"/>
    </row>
    <row r="275" spans="6:8" ht="12" customHeight="1" x14ac:dyDescent="0.2">
      <c r="F275" s="216"/>
      <c r="G275" s="216"/>
      <c r="H275" s="216"/>
    </row>
    <row r="276" spans="6:8" ht="12" customHeight="1" x14ac:dyDescent="0.2">
      <c r="F276" s="216"/>
      <c r="G276" s="216"/>
      <c r="H276" s="216"/>
    </row>
    <row r="277" spans="6:8" ht="12" customHeight="1" x14ac:dyDescent="0.2">
      <c r="F277" s="216"/>
      <c r="G277" s="216"/>
      <c r="H277" s="216"/>
    </row>
    <row r="278" spans="6:8" ht="12" customHeight="1" x14ac:dyDescent="0.2">
      <c r="F278" s="216"/>
      <c r="G278" s="216"/>
      <c r="H278" s="216"/>
    </row>
    <row r="279" spans="6:8" ht="12" customHeight="1" x14ac:dyDescent="0.2">
      <c r="F279" s="216"/>
      <c r="G279" s="216"/>
      <c r="H279" s="216"/>
    </row>
    <row r="280" spans="6:8" ht="12" customHeight="1" x14ac:dyDescent="0.2">
      <c r="F280" s="216"/>
      <c r="G280" s="216"/>
      <c r="H280" s="216"/>
    </row>
    <row r="281" spans="6:8" ht="12" customHeight="1" x14ac:dyDescent="0.2">
      <c r="F281" s="216"/>
      <c r="G281" s="216"/>
      <c r="H281" s="216"/>
    </row>
    <row r="282" spans="6:8" ht="12" customHeight="1" x14ac:dyDescent="0.2">
      <c r="F282" s="216"/>
      <c r="G282" s="216"/>
      <c r="H282" s="216"/>
    </row>
    <row r="283" spans="6:8" ht="12" customHeight="1" x14ac:dyDescent="0.2">
      <c r="F283" s="216"/>
      <c r="G283" s="216"/>
      <c r="H283" s="216"/>
    </row>
    <row r="284" spans="6:8" ht="12" customHeight="1" x14ac:dyDescent="0.2">
      <c r="F284" s="216"/>
      <c r="G284" s="216"/>
      <c r="H284" s="216"/>
    </row>
    <row r="285" spans="6:8" ht="12" customHeight="1" x14ac:dyDescent="0.2">
      <c r="F285" s="216"/>
      <c r="G285" s="216"/>
      <c r="H285" s="216"/>
    </row>
    <row r="286" spans="6:8" ht="12" customHeight="1" x14ac:dyDescent="0.2">
      <c r="F286" s="216"/>
      <c r="G286" s="216"/>
      <c r="H286" s="216"/>
    </row>
    <row r="287" spans="6:8" ht="12" customHeight="1" x14ac:dyDescent="0.2">
      <c r="F287" s="216"/>
      <c r="G287" s="216"/>
      <c r="H287" s="216"/>
    </row>
    <row r="288" spans="6:8" ht="12" customHeight="1" x14ac:dyDescent="0.2">
      <c r="F288" s="216"/>
      <c r="G288" s="216"/>
      <c r="H288" s="216"/>
    </row>
    <row r="289" spans="6:8" ht="12" customHeight="1" x14ac:dyDescent="0.2">
      <c r="F289" s="216"/>
      <c r="G289" s="216"/>
      <c r="H289" s="216"/>
    </row>
    <row r="290" spans="6:8" ht="12" customHeight="1" x14ac:dyDescent="0.2">
      <c r="F290" s="216"/>
      <c r="G290" s="216"/>
      <c r="H290" s="216"/>
    </row>
    <row r="291" spans="6:8" ht="12" customHeight="1" x14ac:dyDescent="0.2">
      <c r="F291" s="216"/>
      <c r="G291" s="216"/>
      <c r="H291" s="216"/>
    </row>
    <row r="292" spans="6:8" ht="12" customHeight="1" x14ac:dyDescent="0.2">
      <c r="F292" s="216"/>
      <c r="G292" s="216"/>
      <c r="H292" s="216"/>
    </row>
    <row r="293" spans="6:8" ht="12" customHeight="1" x14ac:dyDescent="0.2">
      <c r="F293" s="216"/>
      <c r="G293" s="216"/>
      <c r="H293" s="216"/>
    </row>
    <row r="294" spans="6:8" ht="12" customHeight="1" x14ac:dyDescent="0.2">
      <c r="F294" s="216"/>
      <c r="G294" s="216"/>
      <c r="H294" s="216"/>
    </row>
    <row r="295" spans="6:8" ht="12" customHeight="1" x14ac:dyDescent="0.2">
      <c r="F295" s="216"/>
      <c r="G295" s="216"/>
      <c r="H295" s="216"/>
    </row>
    <row r="296" spans="6:8" ht="12" customHeight="1" x14ac:dyDescent="0.2">
      <c r="F296" s="216"/>
      <c r="G296" s="216"/>
      <c r="H296" s="216"/>
    </row>
    <row r="297" spans="6:8" ht="12" customHeight="1" x14ac:dyDescent="0.2">
      <c r="F297" s="216"/>
      <c r="G297" s="216"/>
      <c r="H297" s="216"/>
    </row>
    <row r="298" spans="6:8" ht="12" customHeight="1" x14ac:dyDescent="0.2">
      <c r="F298" s="216"/>
      <c r="G298" s="216"/>
      <c r="H298" s="216"/>
    </row>
    <row r="299" spans="6:8" ht="12" customHeight="1" x14ac:dyDescent="0.2">
      <c r="F299" s="216"/>
      <c r="G299" s="216"/>
      <c r="H299" s="216"/>
    </row>
    <row r="300" spans="6:8" ht="12" customHeight="1" x14ac:dyDescent="0.2">
      <c r="F300" s="216"/>
      <c r="G300" s="216"/>
      <c r="H300" s="216"/>
    </row>
    <row r="301" spans="6:8" ht="12" customHeight="1" x14ac:dyDescent="0.2">
      <c r="F301" s="216"/>
      <c r="G301" s="216"/>
      <c r="H301" s="216"/>
    </row>
    <row r="302" spans="6:8" ht="12" customHeight="1" x14ac:dyDescent="0.2">
      <c r="F302" s="216"/>
      <c r="G302" s="216"/>
      <c r="H302" s="216"/>
    </row>
    <row r="303" spans="6:8" ht="12" customHeight="1" x14ac:dyDescent="0.2">
      <c r="F303" s="216"/>
      <c r="G303" s="216"/>
      <c r="H303" s="216"/>
    </row>
    <row r="304" spans="6:8" ht="12" customHeight="1" x14ac:dyDescent="0.2">
      <c r="F304" s="216"/>
      <c r="G304" s="216"/>
      <c r="H304" s="216"/>
    </row>
    <row r="305" spans="6:8" ht="12" customHeight="1" x14ac:dyDescent="0.2">
      <c r="F305" s="216"/>
      <c r="G305" s="216"/>
      <c r="H305" s="216"/>
    </row>
    <row r="306" spans="6:8" ht="12" customHeight="1" x14ac:dyDescent="0.2">
      <c r="F306" s="216"/>
      <c r="G306" s="216"/>
      <c r="H306" s="216"/>
    </row>
    <row r="307" spans="6:8" ht="12" customHeight="1" x14ac:dyDescent="0.2">
      <c r="F307" s="216"/>
      <c r="G307" s="216"/>
      <c r="H307" s="216"/>
    </row>
    <row r="308" spans="6:8" ht="12" customHeight="1" x14ac:dyDescent="0.2">
      <c r="F308" s="216"/>
      <c r="G308" s="216"/>
      <c r="H308" s="216"/>
    </row>
    <row r="309" spans="6:8" ht="12" customHeight="1" x14ac:dyDescent="0.2">
      <c r="F309" s="216"/>
      <c r="G309" s="216"/>
      <c r="H309" s="216"/>
    </row>
    <row r="310" spans="6:8" ht="12" customHeight="1" x14ac:dyDescent="0.2">
      <c r="F310" s="216"/>
      <c r="G310" s="216"/>
      <c r="H310" s="216"/>
    </row>
    <row r="311" spans="6:8" ht="12" customHeight="1" x14ac:dyDescent="0.2">
      <c r="F311" s="216"/>
      <c r="G311" s="216"/>
      <c r="H311" s="216"/>
    </row>
    <row r="312" spans="6:8" ht="12" customHeight="1" x14ac:dyDescent="0.2">
      <c r="F312" s="216"/>
      <c r="G312" s="216"/>
      <c r="H312" s="216"/>
    </row>
    <row r="313" spans="6:8" ht="12" customHeight="1" x14ac:dyDescent="0.2">
      <c r="F313" s="216"/>
      <c r="G313" s="216"/>
      <c r="H313" s="216"/>
    </row>
    <row r="314" spans="6:8" ht="12" customHeight="1" x14ac:dyDescent="0.2">
      <c r="F314" s="216"/>
      <c r="G314" s="216"/>
      <c r="H314" s="216"/>
    </row>
    <row r="315" spans="6:8" ht="12" customHeight="1" x14ac:dyDescent="0.2">
      <c r="F315" s="216"/>
      <c r="G315" s="216"/>
      <c r="H315" s="216"/>
    </row>
    <row r="316" spans="6:8" ht="12" customHeight="1" x14ac:dyDescent="0.2">
      <c r="F316" s="216"/>
      <c r="G316" s="216"/>
      <c r="H316" s="216"/>
    </row>
    <row r="317" spans="6:8" ht="12" customHeight="1" x14ac:dyDescent="0.2">
      <c r="F317" s="216"/>
      <c r="G317" s="216"/>
      <c r="H317" s="216"/>
    </row>
    <row r="318" spans="6:8" ht="12" customHeight="1" x14ac:dyDescent="0.2">
      <c r="F318" s="216"/>
      <c r="G318" s="216"/>
      <c r="H318" s="216"/>
    </row>
    <row r="319" spans="6:8" ht="12" customHeight="1" x14ac:dyDescent="0.2">
      <c r="F319" s="216"/>
      <c r="G319" s="216"/>
      <c r="H319" s="216"/>
    </row>
    <row r="320" spans="6:8" ht="12" customHeight="1" x14ac:dyDescent="0.2">
      <c r="F320" s="216"/>
      <c r="G320" s="216"/>
      <c r="H320" s="216"/>
    </row>
    <row r="321" spans="6:8" ht="12" customHeight="1" x14ac:dyDescent="0.2">
      <c r="F321" s="216"/>
      <c r="G321" s="216"/>
      <c r="H321" s="216"/>
    </row>
    <row r="322" spans="6:8" ht="12" customHeight="1" x14ac:dyDescent="0.2">
      <c r="F322" s="216"/>
      <c r="G322" s="216"/>
      <c r="H322" s="216"/>
    </row>
    <row r="323" spans="6:8" ht="12" customHeight="1" x14ac:dyDescent="0.2">
      <c r="F323" s="216"/>
      <c r="G323" s="216"/>
      <c r="H323" s="216"/>
    </row>
    <row r="324" spans="6:8" ht="12" customHeight="1" x14ac:dyDescent="0.2">
      <c r="F324" s="216"/>
      <c r="G324" s="216"/>
      <c r="H324" s="216"/>
    </row>
    <row r="325" spans="6:8" ht="12" customHeight="1" x14ac:dyDescent="0.2">
      <c r="F325" s="216"/>
      <c r="G325" s="216"/>
      <c r="H325" s="216"/>
    </row>
    <row r="326" spans="6:8" ht="12" customHeight="1" x14ac:dyDescent="0.2">
      <c r="F326" s="216"/>
      <c r="G326" s="216"/>
      <c r="H326" s="216"/>
    </row>
    <row r="327" spans="6:8" ht="12" customHeight="1" x14ac:dyDescent="0.2">
      <c r="F327" s="216"/>
      <c r="G327" s="216"/>
      <c r="H327" s="216"/>
    </row>
    <row r="328" spans="6:8" ht="12" customHeight="1" x14ac:dyDescent="0.2">
      <c r="F328" s="216"/>
      <c r="G328" s="216"/>
      <c r="H328" s="216"/>
    </row>
    <row r="329" spans="6:8" ht="12" customHeight="1" x14ac:dyDescent="0.2">
      <c r="F329" s="216"/>
      <c r="G329" s="216"/>
      <c r="H329" s="216"/>
    </row>
    <row r="330" spans="6:8" ht="12" customHeight="1" x14ac:dyDescent="0.2">
      <c r="F330" s="216"/>
      <c r="G330" s="216"/>
      <c r="H330" s="216"/>
    </row>
    <row r="331" spans="6:8" ht="12" customHeight="1" x14ac:dyDescent="0.2">
      <c r="F331" s="216"/>
      <c r="G331" s="216"/>
      <c r="H331" s="216"/>
    </row>
    <row r="332" spans="6:8" ht="12" customHeight="1" x14ac:dyDescent="0.2">
      <c r="F332" s="216"/>
      <c r="G332" s="216"/>
      <c r="H332" s="216"/>
    </row>
    <row r="333" spans="6:8" ht="12" customHeight="1" x14ac:dyDescent="0.2">
      <c r="F333" s="216"/>
      <c r="G333" s="216"/>
      <c r="H333" s="216"/>
    </row>
    <row r="334" spans="6:8" ht="12" customHeight="1" x14ac:dyDescent="0.2">
      <c r="F334" s="216"/>
      <c r="G334" s="216"/>
      <c r="H334" s="216"/>
    </row>
    <row r="335" spans="6:8" ht="12" customHeight="1" x14ac:dyDescent="0.2">
      <c r="F335" s="216"/>
      <c r="G335" s="216"/>
      <c r="H335" s="216"/>
    </row>
    <row r="336" spans="6:8" ht="12" customHeight="1" x14ac:dyDescent="0.2">
      <c r="F336" s="216"/>
      <c r="G336" s="216"/>
      <c r="H336" s="216"/>
    </row>
    <row r="337" spans="6:8" ht="12" customHeight="1" x14ac:dyDescent="0.2">
      <c r="F337" s="216"/>
      <c r="G337" s="216"/>
      <c r="H337" s="216"/>
    </row>
    <row r="338" spans="6:8" ht="12" customHeight="1" x14ac:dyDescent="0.2">
      <c r="F338" s="216"/>
      <c r="G338" s="216"/>
      <c r="H338" s="216"/>
    </row>
    <row r="339" spans="6:8" ht="12" customHeight="1" x14ac:dyDescent="0.2">
      <c r="F339" s="216"/>
      <c r="G339" s="216"/>
      <c r="H339" s="216"/>
    </row>
    <row r="340" spans="6:8" ht="12" customHeight="1" x14ac:dyDescent="0.2">
      <c r="F340" s="216"/>
      <c r="G340" s="216"/>
      <c r="H340" s="216"/>
    </row>
    <row r="341" spans="6:8" ht="12" customHeight="1" x14ac:dyDescent="0.2">
      <c r="F341" s="216"/>
      <c r="G341" s="216"/>
      <c r="H341" s="216"/>
    </row>
    <row r="342" spans="6:8" ht="12" customHeight="1" x14ac:dyDescent="0.2">
      <c r="F342" s="216"/>
      <c r="G342" s="216"/>
      <c r="H342" s="216"/>
    </row>
    <row r="343" spans="6:8" ht="12" customHeight="1" x14ac:dyDescent="0.2">
      <c r="F343" s="216"/>
      <c r="G343" s="216"/>
      <c r="H343" s="216"/>
    </row>
    <row r="344" spans="6:8" ht="12" customHeight="1" x14ac:dyDescent="0.2">
      <c r="F344" s="216"/>
      <c r="G344" s="216"/>
      <c r="H344" s="216"/>
    </row>
    <row r="345" spans="6:8" ht="12" customHeight="1" x14ac:dyDescent="0.2">
      <c r="F345" s="216"/>
      <c r="G345" s="216"/>
      <c r="H345" s="216"/>
    </row>
    <row r="346" spans="6:8" ht="12" customHeight="1" x14ac:dyDescent="0.2">
      <c r="F346" s="216"/>
      <c r="G346" s="216"/>
      <c r="H346" s="216"/>
    </row>
    <row r="347" spans="6:8" ht="12" customHeight="1" x14ac:dyDescent="0.2">
      <c r="F347" s="216"/>
      <c r="G347" s="216"/>
      <c r="H347" s="21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3" max="16383" man="1"/>
    <brk id="7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view="pageBreakPreview" zoomScaleNormal="100" zoomScaleSheetLayoutView="100" workbookViewId="0">
      <pane xSplit="1" ySplit="1" topLeftCell="B2" activePane="bottomRight" state="frozen"/>
      <selection activeCell="J12" sqref="J12"/>
      <selection pane="topRight" activeCell="J12" sqref="J12"/>
      <selection pane="bottomLeft" activeCell="J12" sqref="J12"/>
      <selection pane="bottomRight" activeCell="I9" sqref="I9"/>
    </sheetView>
  </sheetViews>
  <sheetFormatPr baseColWidth="10" defaultColWidth="20.6640625" defaultRowHeight="12" customHeight="1" outlineLevelRow="1" x14ac:dyDescent="0.2"/>
  <cols>
    <col min="1" max="1" width="25.33203125" style="169" customWidth="1"/>
    <col min="2" max="8" width="10.88671875" style="216" customWidth="1"/>
    <col min="9" max="16384" width="20.6640625" style="169"/>
  </cols>
  <sheetData>
    <row r="1" spans="1:23" s="168" customFormat="1" ht="24" customHeight="1" x14ac:dyDescent="0.2">
      <c r="A1" s="217" t="s">
        <v>153</v>
      </c>
      <c r="B1" s="2">
        <v>2014</v>
      </c>
      <c r="C1" s="2" t="s">
        <v>1</v>
      </c>
      <c r="D1" s="2">
        <v>2013</v>
      </c>
      <c r="E1" s="2" t="s">
        <v>2</v>
      </c>
      <c r="F1" s="2">
        <v>2012</v>
      </c>
      <c r="G1" s="2" t="s">
        <v>3</v>
      </c>
      <c r="H1" s="2">
        <v>2011</v>
      </c>
    </row>
    <row r="2" spans="1:23" ht="9.75" hidden="1" customHeight="1" outlineLevel="1" x14ac:dyDescent="0.2">
      <c r="A2" s="257"/>
      <c r="B2" s="258"/>
      <c r="C2" s="258"/>
      <c r="D2" s="258"/>
      <c r="E2" s="258"/>
      <c r="F2" s="258"/>
      <c r="G2" s="258"/>
      <c r="H2" s="258"/>
    </row>
    <row r="3" spans="1:23" s="175" customFormat="1" ht="10.199999999999999" customHeight="1" collapsed="1" x14ac:dyDescent="0.2">
      <c r="A3" s="259" t="s">
        <v>5</v>
      </c>
      <c r="B3" s="260">
        <f>B73</f>
        <v>132.61000000000001</v>
      </c>
      <c r="C3" s="312">
        <f t="shared" ref="C3:C9" si="0">IF((+B3/D3)&lt;0,"n.m.",IF(B3&lt;0,(+B3/D3-1)*-1,(+B3/D3-1)))</f>
        <v>-2.6286805198619478E-2</v>
      </c>
      <c r="D3" s="260">
        <f>D73</f>
        <v>136.19</v>
      </c>
      <c r="E3" s="262">
        <v>9.1003765120563962E-2</v>
      </c>
      <c r="F3" s="260">
        <v>124.83</v>
      </c>
      <c r="G3" s="262">
        <v>-0.25345374080497574</v>
      </c>
      <c r="H3" s="260">
        <v>167.20999999999998</v>
      </c>
      <c r="I3" s="263"/>
    </row>
    <row r="4" spans="1:23" s="175" customFormat="1" ht="10.199999999999999" customHeight="1" x14ac:dyDescent="0.2">
      <c r="A4" s="259" t="s">
        <v>6</v>
      </c>
      <c r="B4" s="260">
        <f>B104</f>
        <v>7.54</v>
      </c>
      <c r="C4" s="312">
        <f t="shared" si="0"/>
        <v>-0.29268292682926833</v>
      </c>
      <c r="D4" s="260">
        <f>D104</f>
        <v>10.66</v>
      </c>
      <c r="E4" s="262">
        <v>-8.8109495295124129E-2</v>
      </c>
      <c r="F4" s="260">
        <v>11.86</v>
      </c>
      <c r="G4" s="262">
        <v>-0.10967250571210951</v>
      </c>
      <c r="H4" s="260">
        <v>13.129999999999999</v>
      </c>
      <c r="I4" s="329"/>
    </row>
    <row r="5" spans="1:23" s="175" customFormat="1" ht="10.199999999999999" customHeight="1" x14ac:dyDescent="0.2">
      <c r="A5" s="259" t="s">
        <v>7</v>
      </c>
      <c r="B5" s="260">
        <v>21.152999999999999</v>
      </c>
      <c r="C5" s="312">
        <f t="shared" si="0"/>
        <v>-0.20207468879668056</v>
      </c>
      <c r="D5" s="260">
        <v>26.51</v>
      </c>
      <c r="E5" s="262">
        <v>0.32679509632224168</v>
      </c>
      <c r="F5" s="260">
        <v>19.98</v>
      </c>
      <c r="G5" s="262">
        <v>-0.41441045475855609</v>
      </c>
      <c r="H5" s="260">
        <v>34.128</v>
      </c>
      <c r="I5" s="263"/>
    </row>
    <row r="6" spans="1:23" s="175" customFormat="1" ht="10.199999999999999" customHeight="1" x14ac:dyDescent="0.2">
      <c r="A6" s="259" t="s">
        <v>154</v>
      </c>
      <c r="B6" s="260">
        <v>0.35</v>
      </c>
      <c r="C6" s="312">
        <f t="shared" si="0"/>
        <v>4.833333333333333</v>
      </c>
      <c r="D6" s="260">
        <v>0.06</v>
      </c>
      <c r="E6" s="262" t="s">
        <v>15</v>
      </c>
      <c r="F6" s="260">
        <v>-1.97</v>
      </c>
      <c r="G6" s="262" t="s">
        <v>15</v>
      </c>
      <c r="H6" s="260">
        <v>0.68</v>
      </c>
      <c r="I6" s="264"/>
    </row>
    <row r="7" spans="1:23" s="175" customFormat="1" ht="10.199999999999999" customHeight="1" x14ac:dyDescent="0.2">
      <c r="A7" s="259" t="s">
        <v>146</v>
      </c>
      <c r="B7" s="260">
        <v>-25.85</v>
      </c>
      <c r="C7" s="312">
        <f t="shared" si="0"/>
        <v>0.17884371029224899</v>
      </c>
      <c r="D7" s="260">
        <v>-31.48</v>
      </c>
      <c r="E7" s="262">
        <v>-0.40266788106487539</v>
      </c>
      <c r="F7" s="260">
        <v>-52.701000000000001</v>
      </c>
      <c r="G7" s="262" t="s">
        <v>15</v>
      </c>
      <c r="H7" s="260">
        <v>9.2289999999999992</v>
      </c>
      <c r="I7" s="263"/>
    </row>
    <row r="8" spans="1:23" ht="10.199999999999999" customHeight="1" x14ac:dyDescent="0.2">
      <c r="A8" s="265" t="s">
        <v>147</v>
      </c>
      <c r="B8" s="266">
        <f>B6/B5</f>
        <v>1.6546116390110149E-2</v>
      </c>
      <c r="C8" s="311"/>
      <c r="D8" s="266">
        <f>D6/D5</f>
        <v>2.2632968691059974E-3</v>
      </c>
      <c r="E8" s="267"/>
      <c r="F8" s="266">
        <v>-9.8573930447835884E-2</v>
      </c>
      <c r="G8" s="266"/>
      <c r="H8" s="266">
        <v>1.9924988279418659E-2</v>
      </c>
      <c r="I8" s="268"/>
    </row>
    <row r="9" spans="1:23" s="274" customFormat="1" ht="10.199999999999999" customHeight="1" thickBot="1" x14ac:dyDescent="0.25">
      <c r="A9" s="354" t="s">
        <v>155</v>
      </c>
      <c r="B9" s="270">
        <v>-7.87</v>
      </c>
      <c r="C9" s="311">
        <f t="shared" si="0"/>
        <v>0.5820943075615973</v>
      </c>
      <c r="D9" s="270">
        <v>-18.832000000000001</v>
      </c>
      <c r="E9" s="267">
        <f>(D9/F9)-1</f>
        <v>0.22764015645371583</v>
      </c>
      <c r="F9" s="270">
        <v>-15.34</v>
      </c>
      <c r="G9" s="271">
        <f>(F9/H9)-1</f>
        <v>7.9825425876390188E-2</v>
      </c>
      <c r="H9" s="272">
        <v>-14.206</v>
      </c>
      <c r="I9" s="273"/>
    </row>
    <row r="10" spans="1:23" ht="21" customHeight="1" thickBot="1" x14ac:dyDescent="0.25">
      <c r="A10" s="355"/>
      <c r="B10" s="266"/>
      <c r="C10" s="262"/>
      <c r="D10" s="266"/>
      <c r="E10" s="262"/>
      <c r="F10" s="275"/>
      <c r="G10" s="276" t="s">
        <v>156</v>
      </c>
      <c r="H10" s="277">
        <f>Group!B15-'North + West'!B6-'South + East'!B6-'International + Special Divisio'!B6-B6-B9</f>
        <v>-9.9999998464106454E-5</v>
      </c>
      <c r="I10" s="268"/>
    </row>
    <row r="11" spans="1:23" ht="10.199999999999999" customHeight="1" x14ac:dyDescent="0.2">
      <c r="A11" s="265"/>
      <c r="B11" s="278"/>
      <c r="C11" s="267"/>
      <c r="D11" s="278"/>
      <c r="E11" s="267"/>
      <c r="F11" s="278"/>
      <c r="G11" s="279"/>
      <c r="H11" s="279"/>
      <c r="I11" s="268"/>
    </row>
    <row r="12" spans="1:23" s="175" customFormat="1" ht="10.199999999999999" customHeight="1" x14ac:dyDescent="0.2">
      <c r="A12" s="259" t="s">
        <v>112</v>
      </c>
      <c r="B12" s="280"/>
      <c r="C12" s="280"/>
      <c r="D12" s="280"/>
      <c r="E12" s="280"/>
      <c r="F12" s="280"/>
      <c r="G12" s="280"/>
      <c r="H12" s="280"/>
    </row>
    <row r="13" spans="1:23" s="4" customFormat="1" ht="10.199999999999999" x14ac:dyDescent="0.2">
      <c r="A13" s="281" t="s">
        <v>113</v>
      </c>
      <c r="B13" s="282">
        <v>2276</v>
      </c>
      <c r="C13" s="311">
        <f t="shared" ref="C13:C41" si="1">IF((+B13/D13)&lt;0,"n.m.",IF(B13&lt;0,(+B13/D13-1)*-1,(+B13/D13-1)))</f>
        <v>1.245551601423478E-2</v>
      </c>
      <c r="D13" s="282">
        <v>2248</v>
      </c>
      <c r="E13" s="269"/>
      <c r="F13" s="283"/>
      <c r="G13" s="269"/>
      <c r="H13" s="284"/>
      <c r="I13" s="18"/>
      <c r="J13" s="96"/>
      <c r="K13" s="186"/>
      <c r="L13" s="142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s="4" customFormat="1" ht="10.199999999999999" x14ac:dyDescent="0.2">
      <c r="A14" s="281" t="s">
        <v>114</v>
      </c>
      <c r="B14" s="282">
        <v>1117</v>
      </c>
      <c r="C14" s="311">
        <f t="shared" si="1"/>
        <v>2.1023765996343702E-2</v>
      </c>
      <c r="D14" s="282">
        <v>1094</v>
      </c>
      <c r="E14" s="269"/>
      <c r="F14" s="283"/>
      <c r="G14" s="269"/>
      <c r="H14" s="284"/>
      <c r="I14" s="18"/>
      <c r="J14" s="96"/>
      <c r="K14" s="186"/>
      <c r="L14" s="142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4" customFormat="1" ht="10.199999999999999" x14ac:dyDescent="0.2">
      <c r="A15" s="281" t="s">
        <v>115</v>
      </c>
      <c r="B15" s="282">
        <v>537</v>
      </c>
      <c r="C15" s="311">
        <f t="shared" si="1"/>
        <v>-5.4577464788732377E-2</v>
      </c>
      <c r="D15" s="282">
        <v>568</v>
      </c>
      <c r="E15" s="269"/>
      <c r="F15" s="283"/>
      <c r="G15" s="269"/>
      <c r="H15" s="284"/>
      <c r="I15" s="18"/>
      <c r="J15" s="96"/>
      <c r="K15" s="186"/>
      <c r="L15" s="142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s="4" customFormat="1" ht="10.199999999999999" x14ac:dyDescent="0.2">
      <c r="A16" s="281" t="s">
        <v>116</v>
      </c>
      <c r="B16" s="282">
        <v>353</v>
      </c>
      <c r="C16" s="311">
        <f t="shared" si="1"/>
        <v>-1.3966480446927387E-2</v>
      </c>
      <c r="D16" s="282">
        <v>358</v>
      </c>
      <c r="E16" s="269"/>
      <c r="F16" s="283"/>
      <c r="G16" s="269"/>
      <c r="H16" s="284"/>
      <c r="I16" s="18"/>
      <c r="J16" s="96"/>
      <c r="K16" s="186"/>
      <c r="L16" s="142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13" customFormat="1" ht="10.199999999999999" x14ac:dyDescent="0.2">
      <c r="A17" s="281" t="s">
        <v>117</v>
      </c>
      <c r="B17" s="282">
        <v>286</v>
      </c>
      <c r="C17" s="311">
        <f t="shared" si="1"/>
        <v>7.9245283018867907E-2</v>
      </c>
      <c r="D17" s="282">
        <v>265</v>
      </c>
      <c r="E17" s="269"/>
      <c r="F17" s="283"/>
      <c r="G17" s="269"/>
      <c r="H17" s="284"/>
      <c r="I17" s="18"/>
      <c r="J17" s="96"/>
      <c r="K17" s="186"/>
      <c r="L17" s="142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1:23" s="13" customFormat="1" ht="10.199999999999999" x14ac:dyDescent="0.2">
      <c r="A18" s="281" t="s">
        <v>118</v>
      </c>
      <c r="B18" s="282">
        <v>159</v>
      </c>
      <c r="C18" s="311">
        <f t="shared" si="1"/>
        <v>-0.1067415730337079</v>
      </c>
      <c r="D18" s="282">
        <v>178</v>
      </c>
      <c r="E18" s="269"/>
      <c r="F18" s="283"/>
      <c r="G18" s="269"/>
      <c r="H18" s="284"/>
      <c r="I18" s="18"/>
      <c r="J18" s="96"/>
      <c r="K18" s="186"/>
      <c r="L18" s="142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s="13" customFormat="1" ht="10.199999999999999" x14ac:dyDescent="0.2">
      <c r="A19" s="281" t="s">
        <v>119</v>
      </c>
      <c r="B19" s="282">
        <v>229</v>
      </c>
      <c r="C19" s="311">
        <f t="shared" si="1"/>
        <v>-2.5531914893617058E-2</v>
      </c>
      <c r="D19" s="282">
        <v>235</v>
      </c>
      <c r="E19" s="269"/>
      <c r="F19" s="283"/>
      <c r="G19" s="269"/>
      <c r="H19" s="284"/>
      <c r="I19" s="18"/>
      <c r="J19" s="96"/>
      <c r="K19" s="186"/>
      <c r="L19" s="142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s="13" customFormat="1" ht="10.199999999999999" x14ac:dyDescent="0.2">
      <c r="A20" s="281" t="s">
        <v>120</v>
      </c>
      <c r="B20" s="282">
        <v>179</v>
      </c>
      <c r="C20" s="311">
        <f t="shared" si="1"/>
        <v>-0.19730941704035876</v>
      </c>
      <c r="D20" s="282">
        <v>223</v>
      </c>
      <c r="E20" s="269"/>
      <c r="F20" s="283"/>
      <c r="G20" s="269"/>
      <c r="H20" s="284"/>
      <c r="I20" s="18"/>
      <c r="J20" s="96"/>
      <c r="K20" s="186"/>
      <c r="L20" s="142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s="13" customFormat="1" ht="10.199999999999999" x14ac:dyDescent="0.2">
      <c r="A21" s="281" t="s">
        <v>121</v>
      </c>
      <c r="B21" s="282">
        <v>94</v>
      </c>
      <c r="C21" s="311">
        <f t="shared" si="1"/>
        <v>-6.9306930693069257E-2</v>
      </c>
      <c r="D21" s="282">
        <v>101</v>
      </c>
      <c r="E21" s="269"/>
      <c r="F21" s="283"/>
      <c r="G21" s="269"/>
      <c r="H21" s="284"/>
      <c r="I21" s="18"/>
      <c r="J21" s="96"/>
      <c r="K21" s="186"/>
      <c r="L21" s="142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1:23" s="13" customFormat="1" ht="10.199999999999999" x14ac:dyDescent="0.2">
      <c r="A22" s="281" t="s">
        <v>122</v>
      </c>
      <c r="B22" s="282">
        <v>14</v>
      </c>
      <c r="C22" s="311">
        <f t="shared" si="1"/>
        <v>0.16666666666666674</v>
      </c>
      <c r="D22" s="282">
        <v>12</v>
      </c>
      <c r="E22" s="269"/>
      <c r="F22" s="283"/>
      <c r="G22" s="269"/>
      <c r="H22" s="284"/>
      <c r="I22" s="18"/>
      <c r="J22" s="96"/>
      <c r="K22" s="186"/>
      <c r="L22" s="142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1:23" s="13" customFormat="1" ht="10.199999999999999" x14ac:dyDescent="0.2">
      <c r="A23" s="281" t="s">
        <v>123</v>
      </c>
      <c r="B23" s="282">
        <v>102</v>
      </c>
      <c r="C23" s="311">
        <f t="shared" si="1"/>
        <v>-3.7735849056603765E-2</v>
      </c>
      <c r="D23" s="282">
        <v>106</v>
      </c>
      <c r="E23" s="269"/>
      <c r="F23" s="283"/>
      <c r="G23" s="269"/>
      <c r="H23" s="284"/>
      <c r="I23" s="18"/>
      <c r="J23" s="96"/>
      <c r="K23" s="186"/>
      <c r="L23" s="142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s="13" customFormat="1" ht="10.199999999999999" x14ac:dyDescent="0.2">
      <c r="A24" s="281" t="s">
        <v>124</v>
      </c>
      <c r="B24" s="282">
        <v>4</v>
      </c>
      <c r="C24" s="311">
        <f t="shared" si="1"/>
        <v>3</v>
      </c>
      <c r="D24" s="282">
        <v>1</v>
      </c>
      <c r="E24" s="269"/>
      <c r="F24" s="283"/>
      <c r="G24" s="269"/>
      <c r="H24" s="284"/>
      <c r="I24" s="18"/>
      <c r="J24" s="96"/>
      <c r="K24" s="186"/>
      <c r="L24" s="142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s="13" customFormat="1" ht="10.199999999999999" x14ac:dyDescent="0.2">
      <c r="A25" s="281" t="s">
        <v>125</v>
      </c>
      <c r="B25" s="282">
        <v>56</v>
      </c>
      <c r="C25" s="311">
        <f t="shared" si="1"/>
        <v>-1.7543859649122862E-2</v>
      </c>
      <c r="D25" s="282">
        <v>57</v>
      </c>
      <c r="E25" s="269"/>
      <c r="F25" s="283"/>
      <c r="G25" s="269"/>
      <c r="H25" s="284"/>
      <c r="I25" s="18"/>
      <c r="J25" s="96"/>
      <c r="K25" s="186"/>
      <c r="L25" s="142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s="13" customFormat="1" ht="10.199999999999999" x14ac:dyDescent="0.2">
      <c r="A26" s="281" t="s">
        <v>126</v>
      </c>
      <c r="B26" s="282">
        <v>161</v>
      </c>
      <c r="C26" s="311">
        <f t="shared" si="1"/>
        <v>-6.9364161849710948E-2</v>
      </c>
      <c r="D26" s="282">
        <v>173</v>
      </c>
      <c r="E26" s="269"/>
      <c r="F26" s="283"/>
      <c r="G26" s="269"/>
      <c r="H26" s="284"/>
      <c r="I26" s="18"/>
      <c r="J26" s="96"/>
      <c r="K26" s="186"/>
      <c r="L26" s="142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s="13" customFormat="1" ht="10.199999999999999" x14ac:dyDescent="0.2">
      <c r="A27" s="281" t="s">
        <v>127</v>
      </c>
      <c r="B27" s="285">
        <v>56</v>
      </c>
      <c r="C27" s="311">
        <f t="shared" si="1"/>
        <v>0.39999999999999991</v>
      </c>
      <c r="D27" s="285">
        <v>40</v>
      </c>
      <c r="E27" s="269"/>
      <c r="F27" s="286"/>
      <c r="G27" s="269"/>
      <c r="H27" s="287"/>
      <c r="I27" s="18"/>
      <c r="J27" s="96"/>
      <c r="K27" s="186"/>
      <c r="L27" s="142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s="13" customFormat="1" ht="10.199999999999999" x14ac:dyDescent="0.2">
      <c r="A28" s="281" t="s">
        <v>128</v>
      </c>
      <c r="B28" s="282">
        <v>35</v>
      </c>
      <c r="C28" s="311">
        <f t="shared" si="1"/>
        <v>-5.4054054054054057E-2</v>
      </c>
      <c r="D28" s="282">
        <v>37</v>
      </c>
      <c r="E28" s="269"/>
      <c r="F28" s="283"/>
      <c r="G28" s="269"/>
      <c r="H28" s="284"/>
      <c r="I28" s="18"/>
      <c r="J28" s="96"/>
      <c r="K28" s="186"/>
      <c r="L28" s="142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s="4" customFormat="1" ht="10.199999999999999" x14ac:dyDescent="0.2">
      <c r="A29" s="281" t="s">
        <v>129</v>
      </c>
      <c r="B29" s="282">
        <v>27</v>
      </c>
      <c r="C29" s="311">
        <f t="shared" si="1"/>
        <v>-3.5714285714285698E-2</v>
      </c>
      <c r="D29" s="282">
        <v>28</v>
      </c>
      <c r="E29" s="269"/>
      <c r="F29" s="283"/>
      <c r="G29" s="269"/>
      <c r="H29" s="284"/>
      <c r="I29" s="18"/>
      <c r="J29" s="96"/>
      <c r="K29" s="186"/>
      <c r="L29" s="142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s="13" customFormat="1" ht="10.199999999999999" x14ac:dyDescent="0.2">
      <c r="A30" s="281" t="s">
        <v>130</v>
      </c>
      <c r="B30" s="282">
        <v>0</v>
      </c>
      <c r="C30" s="311"/>
      <c r="D30" s="282">
        <v>0</v>
      </c>
      <c r="E30" s="269"/>
      <c r="F30" s="283"/>
      <c r="G30" s="269"/>
      <c r="H30" s="284"/>
      <c r="I30" s="18"/>
      <c r="J30" s="96"/>
      <c r="K30" s="186"/>
      <c r="L30" s="142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s="13" customFormat="1" ht="10.199999999999999" x14ac:dyDescent="0.2">
      <c r="A31" s="281" t="s">
        <v>131</v>
      </c>
      <c r="B31" s="282">
        <v>14</v>
      </c>
      <c r="C31" s="311">
        <f t="shared" si="1"/>
        <v>0.16666666666666674</v>
      </c>
      <c r="D31" s="282">
        <v>12</v>
      </c>
      <c r="E31" s="269"/>
      <c r="F31" s="283"/>
      <c r="G31" s="269"/>
      <c r="H31" s="284"/>
      <c r="I31" s="18"/>
      <c r="J31" s="96"/>
      <c r="K31" s="186"/>
      <c r="L31" s="142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3" s="13" customFormat="1" ht="10.199999999999999" x14ac:dyDescent="0.2">
      <c r="A32" s="281" t="s">
        <v>132</v>
      </c>
      <c r="B32" s="282">
        <v>5</v>
      </c>
      <c r="C32" s="311">
        <f t="shared" si="1"/>
        <v>0</v>
      </c>
      <c r="D32" s="282">
        <v>5</v>
      </c>
      <c r="E32" s="269"/>
      <c r="F32" s="283"/>
      <c r="G32" s="269"/>
      <c r="H32" s="284"/>
      <c r="I32" s="18"/>
      <c r="J32" s="96"/>
      <c r="K32" s="186"/>
      <c r="L32" s="142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23" s="13" customFormat="1" ht="10.199999999999999" x14ac:dyDescent="0.2">
      <c r="A33" s="281" t="s">
        <v>133</v>
      </c>
      <c r="B33" s="282">
        <v>1</v>
      </c>
      <c r="C33" s="311"/>
      <c r="D33" s="282">
        <v>0</v>
      </c>
      <c r="E33" s="288"/>
      <c r="F33" s="283"/>
      <c r="G33" s="288"/>
      <c r="H33" s="284"/>
      <c r="I33" s="100"/>
      <c r="J33" s="101"/>
      <c r="K33" s="191"/>
      <c r="L33" s="142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1:23" s="13" customFormat="1" ht="10.199999999999999" x14ac:dyDescent="0.2">
      <c r="A34" s="281" t="s">
        <v>134</v>
      </c>
      <c r="B34" s="289">
        <v>0</v>
      </c>
      <c r="C34" s="311"/>
      <c r="D34" s="289">
        <v>0</v>
      </c>
      <c r="E34" s="269"/>
      <c r="F34" s="290"/>
      <c r="G34" s="269"/>
      <c r="H34" s="289"/>
      <c r="I34" s="16"/>
      <c r="J34" s="96"/>
      <c r="K34" s="16"/>
      <c r="L34" s="96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 s="13" customFormat="1" ht="10.199999999999999" x14ac:dyDescent="0.2">
      <c r="A35" s="281" t="s">
        <v>135</v>
      </c>
      <c r="B35" s="289">
        <v>0</v>
      </c>
      <c r="C35" s="311"/>
      <c r="D35" s="289">
        <v>0</v>
      </c>
      <c r="E35" s="269"/>
      <c r="F35" s="290"/>
      <c r="G35" s="269"/>
      <c r="H35" s="289"/>
      <c r="I35" s="16"/>
      <c r="J35" s="96"/>
      <c r="K35" s="16"/>
      <c r="L35" s="96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1:23" s="13" customFormat="1" ht="10.199999999999999" x14ac:dyDescent="0.2">
      <c r="A36" s="287" t="s">
        <v>113</v>
      </c>
      <c r="B36" s="291">
        <f>B13</f>
        <v>2276</v>
      </c>
      <c r="C36" s="311">
        <f t="shared" si="1"/>
        <v>1.245551601423478E-2</v>
      </c>
      <c r="D36" s="291">
        <f>D13</f>
        <v>2248</v>
      </c>
      <c r="E36" s="269"/>
      <c r="F36" s="292"/>
      <c r="G36" s="269"/>
      <c r="H36" s="289"/>
      <c r="I36" s="18"/>
      <c r="J36" s="96"/>
      <c r="K36" s="186"/>
      <c r="L36" s="96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1:23" s="13" customFormat="1" ht="10.199999999999999" x14ac:dyDescent="0.2">
      <c r="A37" s="287" t="s">
        <v>114</v>
      </c>
      <c r="B37" s="291">
        <f>B14</f>
        <v>1117</v>
      </c>
      <c r="C37" s="311">
        <f t="shared" si="1"/>
        <v>2.1023765996343702E-2</v>
      </c>
      <c r="D37" s="291">
        <f>D14</f>
        <v>1094</v>
      </c>
      <c r="E37" s="269"/>
      <c r="F37" s="292"/>
      <c r="G37" s="269"/>
      <c r="H37" s="289"/>
      <c r="I37" s="18"/>
      <c r="J37" s="96"/>
      <c r="K37" s="186"/>
      <c r="L37" s="9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3" s="4" customFormat="1" ht="10.199999999999999" x14ac:dyDescent="0.2">
      <c r="A38" s="287" t="s">
        <v>136</v>
      </c>
      <c r="B38" s="285">
        <f>B15+B16+B17+B18+B19+B20+B21+B22+B23+B24+B25</f>
        <v>2013</v>
      </c>
      <c r="C38" s="311">
        <f t="shared" si="1"/>
        <v>-4.3250950570342228E-2</v>
      </c>
      <c r="D38" s="285">
        <f>D15+D16+D17+D18+D19+D20+D21+D22+D23+D24+D25</f>
        <v>2104</v>
      </c>
      <c r="E38" s="269"/>
      <c r="F38" s="286"/>
      <c r="G38" s="269"/>
      <c r="H38" s="293"/>
      <c r="I38" s="18"/>
      <c r="J38" s="34"/>
      <c r="K38" s="186"/>
      <c r="L38" s="34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s="4" customFormat="1" ht="10.199999999999999" x14ac:dyDescent="0.2">
      <c r="A39" s="287" t="s">
        <v>137</v>
      </c>
      <c r="B39" s="285">
        <f>B26+B27+B28+B29+B30+B31</f>
        <v>293</v>
      </c>
      <c r="C39" s="311">
        <f t="shared" si="1"/>
        <v>1.0344827586206806E-2</v>
      </c>
      <c r="D39" s="285">
        <f>D26+D27+D28+D29+D30+D31</f>
        <v>290</v>
      </c>
      <c r="E39" s="269"/>
      <c r="F39" s="286"/>
      <c r="G39" s="269"/>
      <c r="H39" s="293"/>
      <c r="I39" s="18"/>
      <c r="J39" s="34"/>
      <c r="K39" s="186"/>
      <c r="L39" s="34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s="13" customFormat="1" ht="10.199999999999999" x14ac:dyDescent="0.2">
      <c r="A40" s="287" t="s">
        <v>138</v>
      </c>
      <c r="B40" s="285">
        <f>B32+B33+B34+B35</f>
        <v>6</v>
      </c>
      <c r="C40" s="311">
        <f t="shared" si="1"/>
        <v>0.19999999999999996</v>
      </c>
      <c r="D40" s="285">
        <f>D32+D33+D34+D35</f>
        <v>5</v>
      </c>
      <c r="E40" s="269"/>
      <c r="F40" s="286"/>
      <c r="G40" s="269"/>
      <c r="H40" s="293"/>
      <c r="I40" s="18"/>
      <c r="J40" s="34"/>
      <c r="K40" s="186"/>
      <c r="L40" s="34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1:23" s="4" customFormat="1" ht="10.199999999999999" x14ac:dyDescent="0.2">
      <c r="A41" s="294" t="s">
        <v>139</v>
      </c>
      <c r="B41" s="295">
        <f>SUM(B36:B40)</f>
        <v>5705</v>
      </c>
      <c r="C41" s="312">
        <f t="shared" si="1"/>
        <v>-6.2706845497300101E-3</v>
      </c>
      <c r="D41" s="295">
        <f>SUM(D36:D40)</f>
        <v>5741</v>
      </c>
      <c r="E41" s="262">
        <f>(D41/F41)-1</f>
        <v>-6.2316081010905799E-3</v>
      </c>
      <c r="F41" s="296">
        <v>5777</v>
      </c>
      <c r="G41" s="261">
        <v>2.4472424188686004E-2</v>
      </c>
      <c r="H41" s="296">
        <v>5639</v>
      </c>
      <c r="I41" s="9"/>
      <c r="J41" s="107"/>
      <c r="K41" s="200"/>
      <c r="L41" s="107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s="207" customFormat="1" ht="10.199999999999999" x14ac:dyDescent="0.2">
      <c r="A42" s="297" t="s">
        <v>150</v>
      </c>
      <c r="B42" s="298">
        <f>B41/Group!B154</f>
        <v>7.8251447068828348E-2</v>
      </c>
      <c r="C42" s="299"/>
      <c r="D42" s="298">
        <f>D41/Group!D154</f>
        <v>7.8536251709986321E-2</v>
      </c>
      <c r="E42" s="299"/>
      <c r="F42" s="299">
        <f>F41/Group!F154</f>
        <v>7.8057019321713286E-2</v>
      </c>
      <c r="G42" s="299"/>
      <c r="H42" s="299">
        <f>H41/Group!H154</f>
        <v>7.3361434184164645E-2</v>
      </c>
      <c r="I42" s="300"/>
      <c r="J42" s="205"/>
      <c r="K42" s="204"/>
      <c r="L42" s="205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</row>
    <row r="43" spans="1:23" ht="12" customHeight="1" x14ac:dyDescent="0.2">
      <c r="A43" s="265"/>
      <c r="B43" s="278"/>
      <c r="C43" s="267"/>
      <c r="D43" s="278"/>
      <c r="E43" s="267"/>
      <c r="F43" s="278"/>
      <c r="G43" s="262"/>
      <c r="H43" s="278"/>
    </row>
    <row r="44" spans="1:23" s="175" customFormat="1" ht="12" customHeight="1" x14ac:dyDescent="0.2">
      <c r="A44" s="294" t="s">
        <v>5</v>
      </c>
      <c r="B44" s="280"/>
      <c r="C44" s="267"/>
      <c r="D44" s="280"/>
      <c r="E44" s="267"/>
      <c r="F44" s="280"/>
      <c r="G44" s="262"/>
      <c r="H44" s="280"/>
    </row>
    <row r="45" spans="1:23" s="4" customFormat="1" ht="10.199999999999999" x14ac:dyDescent="0.2">
      <c r="A45" s="281" t="s">
        <v>113</v>
      </c>
      <c r="B45" s="301">
        <v>54.63</v>
      </c>
      <c r="C45" s="311">
        <f t="shared" ref="C45:C73" si="2">IF((+B45/D45)&lt;0,"n.m.",IF(B45&lt;0,(+B45/D45-1)*-1,(+B45/D45-1)))</f>
        <v>-3.4805653710247353E-2</v>
      </c>
      <c r="D45" s="301">
        <v>56.6</v>
      </c>
      <c r="E45" s="269"/>
      <c r="F45" s="283"/>
      <c r="G45" s="269"/>
      <c r="H45" s="284"/>
      <c r="I45" s="18"/>
      <c r="J45" s="96"/>
      <c r="K45" s="186"/>
      <c r="L45" s="142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s="4" customFormat="1" ht="10.199999999999999" x14ac:dyDescent="0.2">
      <c r="A46" s="281" t="s">
        <v>114</v>
      </c>
      <c r="B46" s="301">
        <v>36.11</v>
      </c>
      <c r="C46" s="311">
        <f t="shared" si="2"/>
        <v>9.5051719317862382E-3</v>
      </c>
      <c r="D46" s="301">
        <v>35.770000000000003</v>
      </c>
      <c r="E46" s="269"/>
      <c r="F46" s="283"/>
      <c r="G46" s="269"/>
      <c r="H46" s="284"/>
      <c r="I46" s="18"/>
      <c r="J46" s="96"/>
      <c r="K46" s="186"/>
      <c r="L46" s="142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s="4" customFormat="1" ht="10.199999999999999" x14ac:dyDescent="0.2">
      <c r="A47" s="281" t="s">
        <v>115</v>
      </c>
      <c r="B47" s="301">
        <v>8.24</v>
      </c>
      <c r="C47" s="311">
        <f t="shared" si="2"/>
        <v>-0.47111681643132219</v>
      </c>
      <c r="D47" s="301">
        <v>15.58</v>
      </c>
      <c r="E47" s="269"/>
      <c r="F47" s="283"/>
      <c r="G47" s="269"/>
      <c r="H47" s="284"/>
      <c r="I47" s="18"/>
      <c r="J47" s="96"/>
      <c r="K47" s="186"/>
      <c r="L47" s="142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s="4" customFormat="1" ht="10.199999999999999" x14ac:dyDescent="0.2">
      <c r="A48" s="281" t="s">
        <v>116</v>
      </c>
      <c r="B48" s="301">
        <v>5.65</v>
      </c>
      <c r="C48" s="311">
        <f t="shared" si="2"/>
        <v>-4.8821548821548877E-2</v>
      </c>
      <c r="D48" s="301">
        <v>5.94</v>
      </c>
      <c r="E48" s="269"/>
      <c r="F48" s="283"/>
      <c r="G48" s="269"/>
      <c r="H48" s="284"/>
      <c r="I48" s="18"/>
      <c r="J48" s="96"/>
      <c r="K48" s="186"/>
      <c r="L48" s="142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s="13" customFormat="1" ht="10.199999999999999" x14ac:dyDescent="0.2">
      <c r="A49" s="281" t="s">
        <v>117</v>
      </c>
      <c r="B49" s="301">
        <v>5.81</v>
      </c>
      <c r="C49" s="311">
        <f t="shared" si="2"/>
        <v>0.24678111587982809</v>
      </c>
      <c r="D49" s="301">
        <v>4.66</v>
      </c>
      <c r="E49" s="269"/>
      <c r="F49" s="283"/>
      <c r="G49" s="269"/>
      <c r="H49" s="284"/>
      <c r="I49" s="18"/>
      <c r="J49" s="96"/>
      <c r="K49" s="186"/>
      <c r="L49" s="142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</row>
    <row r="50" spans="1:23" s="13" customFormat="1" ht="10.199999999999999" x14ac:dyDescent="0.2">
      <c r="A50" s="281" t="s">
        <v>118</v>
      </c>
      <c r="B50" s="301">
        <v>5.55</v>
      </c>
      <c r="C50" s="311">
        <f t="shared" si="2"/>
        <v>0.875</v>
      </c>
      <c r="D50" s="301">
        <v>2.96</v>
      </c>
      <c r="E50" s="269"/>
      <c r="F50" s="283"/>
      <c r="G50" s="269"/>
      <c r="H50" s="284"/>
      <c r="I50" s="18"/>
      <c r="J50" s="96"/>
      <c r="K50" s="186"/>
      <c r="L50" s="142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</row>
    <row r="51" spans="1:23" s="13" customFormat="1" ht="10.199999999999999" x14ac:dyDescent="0.2">
      <c r="A51" s="281" t="s">
        <v>119</v>
      </c>
      <c r="B51" s="301">
        <v>1.63</v>
      </c>
      <c r="C51" s="311">
        <f t="shared" si="2"/>
        <v>-0.17258883248730972</v>
      </c>
      <c r="D51" s="301">
        <v>1.97</v>
      </c>
      <c r="E51" s="269"/>
      <c r="F51" s="283"/>
      <c r="G51" s="269"/>
      <c r="H51" s="284"/>
      <c r="I51" s="18"/>
      <c r="J51" s="96"/>
      <c r="K51" s="186"/>
      <c r="L51" s="142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</row>
    <row r="52" spans="1:23" s="13" customFormat="1" ht="10.199999999999999" x14ac:dyDescent="0.2">
      <c r="A52" s="281" t="s">
        <v>120</v>
      </c>
      <c r="B52" s="301">
        <v>2.75</v>
      </c>
      <c r="C52" s="311">
        <f t="shared" si="2"/>
        <v>0.27906976744186052</v>
      </c>
      <c r="D52" s="301">
        <v>2.15</v>
      </c>
      <c r="E52" s="269"/>
      <c r="F52" s="283"/>
      <c r="G52" s="269"/>
      <c r="H52" s="284"/>
      <c r="I52" s="18"/>
      <c r="J52" s="96"/>
      <c r="K52" s="186"/>
      <c r="L52" s="142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</row>
    <row r="53" spans="1:23" s="13" customFormat="1" ht="10.199999999999999" x14ac:dyDescent="0.2">
      <c r="A53" s="281" t="s">
        <v>121</v>
      </c>
      <c r="B53" s="301">
        <v>0.84</v>
      </c>
      <c r="C53" s="311">
        <f t="shared" si="2"/>
        <v>0.35483870967741926</v>
      </c>
      <c r="D53" s="301">
        <v>0.62</v>
      </c>
      <c r="E53" s="269"/>
      <c r="F53" s="283"/>
      <c r="G53" s="269"/>
      <c r="H53" s="284"/>
      <c r="I53" s="18"/>
      <c r="J53" s="96"/>
      <c r="K53" s="186"/>
      <c r="L53" s="142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</row>
    <row r="54" spans="1:23" s="13" customFormat="1" ht="10.199999999999999" x14ac:dyDescent="0.2">
      <c r="A54" s="281" t="s">
        <v>122</v>
      </c>
      <c r="B54" s="301">
        <v>7.0000000000000007E-2</v>
      </c>
      <c r="C54" s="311">
        <f t="shared" si="2"/>
        <v>-0.12499999999999989</v>
      </c>
      <c r="D54" s="301">
        <v>0.08</v>
      </c>
      <c r="E54" s="269"/>
      <c r="F54" s="283"/>
      <c r="G54" s="269"/>
      <c r="H54" s="284"/>
      <c r="I54" s="18"/>
      <c r="J54" s="96"/>
      <c r="K54" s="186"/>
      <c r="L54" s="142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1:23" s="13" customFormat="1" ht="10.199999999999999" x14ac:dyDescent="0.2">
      <c r="A55" s="281" t="s">
        <v>123</v>
      </c>
      <c r="B55" s="301">
        <v>0.59</v>
      </c>
      <c r="C55" s="311">
        <f t="shared" si="2"/>
        <v>-0.43809523809523809</v>
      </c>
      <c r="D55" s="301">
        <v>1.05</v>
      </c>
      <c r="E55" s="269"/>
      <c r="F55" s="283"/>
      <c r="G55" s="269"/>
      <c r="H55" s="284"/>
      <c r="I55" s="18"/>
      <c r="J55" s="96"/>
      <c r="K55" s="186"/>
      <c r="L55" s="142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</row>
    <row r="56" spans="1:23" s="13" customFormat="1" ht="10.199999999999999" x14ac:dyDescent="0.2">
      <c r="A56" s="281" t="s">
        <v>124</v>
      </c>
      <c r="B56" s="301">
        <v>0.21</v>
      </c>
      <c r="C56" s="311"/>
      <c r="D56" s="301">
        <v>0</v>
      </c>
      <c r="E56" s="269"/>
      <c r="F56" s="283"/>
      <c r="G56" s="269"/>
      <c r="H56" s="284"/>
      <c r="I56" s="18"/>
      <c r="J56" s="96"/>
      <c r="K56" s="186"/>
      <c r="L56" s="142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1:23" s="13" customFormat="1" ht="10.199999999999999" x14ac:dyDescent="0.2">
      <c r="A57" s="281" t="s">
        <v>125</v>
      </c>
      <c r="B57" s="301">
        <v>1</v>
      </c>
      <c r="C57" s="311">
        <f t="shared" si="2"/>
        <v>8.6956521739130377E-2</v>
      </c>
      <c r="D57" s="301">
        <v>0.92</v>
      </c>
      <c r="E57" s="269"/>
      <c r="F57" s="283"/>
      <c r="G57" s="269"/>
      <c r="H57" s="284"/>
      <c r="I57" s="18"/>
      <c r="J57" s="96"/>
      <c r="K57" s="186"/>
      <c r="L57" s="142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</row>
    <row r="58" spans="1:23" s="13" customFormat="1" ht="10.199999999999999" x14ac:dyDescent="0.2">
      <c r="A58" s="281" t="s">
        <v>126</v>
      </c>
      <c r="B58" s="301">
        <v>4.53</v>
      </c>
      <c r="C58" s="311">
        <f t="shared" si="2"/>
        <v>0.20799999999999996</v>
      </c>
      <c r="D58" s="301">
        <v>3.75</v>
      </c>
      <c r="E58" s="269"/>
      <c r="F58" s="283"/>
      <c r="G58" s="269"/>
      <c r="H58" s="284"/>
      <c r="I58" s="18"/>
      <c r="J58" s="96"/>
      <c r="K58" s="186"/>
      <c r="L58" s="142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s="13" customFormat="1" ht="10.199999999999999" x14ac:dyDescent="0.2">
      <c r="A59" s="281" t="s">
        <v>127</v>
      </c>
      <c r="B59" s="302">
        <v>1.42</v>
      </c>
      <c r="C59" s="311">
        <f t="shared" si="2"/>
        <v>0.16393442622950816</v>
      </c>
      <c r="D59" s="302">
        <v>1.22</v>
      </c>
      <c r="E59" s="269"/>
      <c r="F59" s="286"/>
      <c r="G59" s="269"/>
      <c r="H59" s="287"/>
      <c r="I59" s="18"/>
      <c r="J59" s="96"/>
      <c r="K59" s="186"/>
      <c r="L59" s="142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1:23" s="13" customFormat="1" ht="10.199999999999999" x14ac:dyDescent="0.2">
      <c r="A60" s="281" t="s">
        <v>128</v>
      </c>
      <c r="B60" s="301">
        <v>1.36</v>
      </c>
      <c r="C60" s="311">
        <f t="shared" si="2"/>
        <v>-0.28042328042328035</v>
      </c>
      <c r="D60" s="301">
        <v>1.89</v>
      </c>
      <c r="E60" s="269"/>
      <c r="F60" s="283"/>
      <c r="G60" s="269"/>
      <c r="H60" s="284"/>
      <c r="I60" s="18"/>
      <c r="J60" s="96"/>
      <c r="K60" s="186"/>
      <c r="L60" s="142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</row>
    <row r="61" spans="1:23" s="4" customFormat="1" ht="10.199999999999999" x14ac:dyDescent="0.2">
      <c r="A61" s="281" t="s">
        <v>129</v>
      </c>
      <c r="B61" s="301">
        <v>0.27</v>
      </c>
      <c r="C61" s="311">
        <f t="shared" si="2"/>
        <v>3.8461538461538547E-2</v>
      </c>
      <c r="D61" s="301">
        <v>0.26</v>
      </c>
      <c r="E61" s="269"/>
      <c r="F61" s="283"/>
      <c r="G61" s="269"/>
      <c r="H61" s="284"/>
      <c r="I61" s="18"/>
      <c r="J61" s="96"/>
      <c r="K61" s="186"/>
      <c r="L61" s="142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s="13" customFormat="1" ht="10.199999999999999" x14ac:dyDescent="0.2">
      <c r="A62" s="281" t="s">
        <v>130</v>
      </c>
      <c r="B62" s="301">
        <v>0.49</v>
      </c>
      <c r="C62" s="311">
        <f t="shared" si="2"/>
        <v>4.4444444444444446</v>
      </c>
      <c r="D62" s="301">
        <v>0.09</v>
      </c>
      <c r="E62" s="269"/>
      <c r="F62" s="283"/>
      <c r="G62" s="269"/>
      <c r="H62" s="284"/>
      <c r="I62" s="18"/>
      <c r="J62" s="96"/>
      <c r="K62" s="186"/>
      <c r="L62" s="142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</row>
    <row r="63" spans="1:23" s="13" customFormat="1" ht="10.199999999999999" x14ac:dyDescent="0.2">
      <c r="A63" s="281" t="s">
        <v>131</v>
      </c>
      <c r="B63" s="301">
        <v>0.63</v>
      </c>
      <c r="C63" s="311">
        <f t="shared" si="2"/>
        <v>11.6</v>
      </c>
      <c r="D63" s="301">
        <v>0.05</v>
      </c>
      <c r="E63" s="269"/>
      <c r="F63" s="283"/>
      <c r="G63" s="269"/>
      <c r="H63" s="284"/>
      <c r="I63" s="18"/>
      <c r="J63" s="96"/>
      <c r="K63" s="186"/>
      <c r="L63" s="142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</row>
    <row r="64" spans="1:23" s="13" customFormat="1" ht="10.199999999999999" x14ac:dyDescent="0.2">
      <c r="A64" s="281" t="s">
        <v>132</v>
      </c>
      <c r="B64" s="301">
        <v>0.01</v>
      </c>
      <c r="C64" s="311"/>
      <c r="D64" s="301">
        <v>0</v>
      </c>
      <c r="E64" s="269"/>
      <c r="F64" s="283"/>
      <c r="G64" s="269"/>
      <c r="H64" s="284"/>
      <c r="I64" s="18"/>
      <c r="J64" s="96"/>
      <c r="K64" s="186"/>
      <c r="L64" s="142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</row>
    <row r="65" spans="1:23" s="13" customFormat="1" ht="10.199999999999999" x14ac:dyDescent="0.2">
      <c r="A65" s="281" t="s">
        <v>133</v>
      </c>
      <c r="B65" s="301">
        <v>0.25</v>
      </c>
      <c r="C65" s="311">
        <f t="shared" si="2"/>
        <v>0.66666666666666674</v>
      </c>
      <c r="D65" s="301">
        <v>0.15</v>
      </c>
      <c r="E65" s="288"/>
      <c r="F65" s="283"/>
      <c r="G65" s="288"/>
      <c r="H65" s="284"/>
      <c r="I65" s="100"/>
      <c r="J65" s="101"/>
      <c r="K65" s="191"/>
      <c r="L65" s="142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</row>
    <row r="66" spans="1:23" s="13" customFormat="1" ht="10.199999999999999" x14ac:dyDescent="0.2">
      <c r="A66" s="281" t="s">
        <v>134</v>
      </c>
      <c r="B66" s="303">
        <v>0.12</v>
      </c>
      <c r="C66" s="311">
        <f t="shared" si="2"/>
        <v>0.19999999999999996</v>
      </c>
      <c r="D66" s="303">
        <v>0.1</v>
      </c>
      <c r="E66" s="269"/>
      <c r="F66" s="290"/>
      <c r="G66" s="269"/>
      <c r="H66" s="289"/>
      <c r="I66" s="16"/>
      <c r="J66" s="96"/>
      <c r="K66" s="16"/>
      <c r="L66" s="96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1:23" s="13" customFormat="1" ht="10.199999999999999" x14ac:dyDescent="0.2">
      <c r="A67" s="281" t="s">
        <v>135</v>
      </c>
      <c r="B67" s="303">
        <v>0.45</v>
      </c>
      <c r="C67" s="311">
        <f t="shared" si="2"/>
        <v>0.18421052631578938</v>
      </c>
      <c r="D67" s="303">
        <v>0.38</v>
      </c>
      <c r="E67" s="269"/>
      <c r="F67" s="290"/>
      <c r="G67" s="269"/>
      <c r="H67" s="289"/>
      <c r="I67" s="16"/>
      <c r="J67" s="96"/>
      <c r="K67" s="16"/>
      <c r="L67" s="96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</row>
    <row r="68" spans="1:23" s="13" customFormat="1" ht="10.199999999999999" x14ac:dyDescent="0.2">
      <c r="A68" s="287" t="s">
        <v>113</v>
      </c>
      <c r="B68" s="304">
        <f>B45</f>
        <v>54.63</v>
      </c>
      <c r="C68" s="311">
        <f t="shared" si="2"/>
        <v>-3.4805653710247353E-2</v>
      </c>
      <c r="D68" s="304">
        <f>D45</f>
        <v>56.6</v>
      </c>
      <c r="E68" s="269"/>
      <c r="F68" s="292"/>
      <c r="G68" s="269"/>
      <c r="H68" s="289"/>
      <c r="I68" s="18"/>
      <c r="J68" s="96"/>
      <c r="K68" s="186"/>
      <c r="L68" s="96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</row>
    <row r="69" spans="1:23" s="13" customFormat="1" ht="10.199999999999999" x14ac:dyDescent="0.2">
      <c r="A69" s="287" t="s">
        <v>114</v>
      </c>
      <c r="B69" s="304">
        <f>B46</f>
        <v>36.11</v>
      </c>
      <c r="C69" s="311">
        <f t="shared" si="2"/>
        <v>9.5051719317862382E-3</v>
      </c>
      <c r="D69" s="304">
        <f>D46</f>
        <v>35.770000000000003</v>
      </c>
      <c r="E69" s="269"/>
      <c r="F69" s="292"/>
      <c r="G69" s="269"/>
      <c r="H69" s="289"/>
      <c r="I69" s="18"/>
      <c r="J69" s="96"/>
      <c r="K69" s="186"/>
      <c r="L69" s="96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</row>
    <row r="70" spans="1:23" s="4" customFormat="1" ht="10.199999999999999" x14ac:dyDescent="0.2">
      <c r="A70" s="287" t="s">
        <v>136</v>
      </c>
      <c r="B70" s="302">
        <f>B47+B48+B49+B50+B51+B52+B53+B54+B55+B56+B57</f>
        <v>32.340000000000003</v>
      </c>
      <c r="C70" s="311">
        <f t="shared" si="2"/>
        <v>-9.9916504313943499E-2</v>
      </c>
      <c r="D70" s="302">
        <f>D47+D48+D49+D50+D51+D52+D53+D54+D55+D56+D57</f>
        <v>35.929999999999993</v>
      </c>
      <c r="E70" s="269"/>
      <c r="F70" s="286"/>
      <c r="G70" s="269"/>
      <c r="H70" s="293"/>
      <c r="I70" s="18"/>
      <c r="J70" s="34"/>
      <c r="K70" s="186"/>
      <c r="L70" s="34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s="4" customFormat="1" ht="10.199999999999999" x14ac:dyDescent="0.2">
      <c r="A71" s="287" t="s">
        <v>137</v>
      </c>
      <c r="B71" s="302">
        <f>B58+B59+B60+B61+B62+B63</f>
        <v>8.7000000000000011</v>
      </c>
      <c r="C71" s="311">
        <f t="shared" si="2"/>
        <v>0.19834710743801676</v>
      </c>
      <c r="D71" s="302">
        <f>D58+D59+D60+D61+D62+D63</f>
        <v>7.2599999999999989</v>
      </c>
      <c r="E71" s="269"/>
      <c r="F71" s="286"/>
      <c r="G71" s="269"/>
      <c r="H71" s="293"/>
      <c r="I71" s="18"/>
      <c r="J71" s="34"/>
      <c r="K71" s="186"/>
      <c r="L71" s="34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s="13" customFormat="1" ht="10.199999999999999" x14ac:dyDescent="0.2">
      <c r="A72" s="287" t="s">
        <v>138</v>
      </c>
      <c r="B72" s="302">
        <f>B64+B65+B66+B67</f>
        <v>0.83000000000000007</v>
      </c>
      <c r="C72" s="311">
        <f t="shared" si="2"/>
        <v>0.31746031746031766</v>
      </c>
      <c r="D72" s="302">
        <f>D64+D65+D66+D67</f>
        <v>0.63</v>
      </c>
      <c r="E72" s="269"/>
      <c r="F72" s="286"/>
      <c r="G72" s="269"/>
      <c r="H72" s="293"/>
      <c r="I72" s="18"/>
      <c r="J72" s="34"/>
      <c r="K72" s="186"/>
      <c r="L72" s="34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</row>
    <row r="73" spans="1:23" s="175" customFormat="1" ht="10.199999999999999" customHeight="1" x14ac:dyDescent="0.2">
      <c r="A73" s="294" t="s">
        <v>142</v>
      </c>
      <c r="B73" s="305">
        <f>SUM(B68:B72)</f>
        <v>132.61000000000001</v>
      </c>
      <c r="C73" s="312">
        <f t="shared" si="2"/>
        <v>-2.6286805198619478E-2</v>
      </c>
      <c r="D73" s="305">
        <f>SUM(D68:D72)</f>
        <v>136.19</v>
      </c>
      <c r="E73" s="261">
        <f>(D73-F73)/F73</f>
        <v>9.1003765120563962E-2</v>
      </c>
      <c r="F73" s="305">
        <v>124.83</v>
      </c>
      <c r="G73" s="261">
        <v>-0.25345374080497574</v>
      </c>
      <c r="H73" s="305">
        <v>167.20999999999998</v>
      </c>
    </row>
    <row r="74" spans="1:23" ht="10.199999999999999" customHeight="1" x14ac:dyDescent="0.2">
      <c r="A74" s="281"/>
      <c r="B74" s="287"/>
      <c r="C74" s="267"/>
      <c r="D74" s="287"/>
      <c r="E74" s="267"/>
      <c r="F74" s="287"/>
      <c r="G74" s="262"/>
      <c r="H74" s="287"/>
    </row>
    <row r="75" spans="1:23" ht="10.199999999999999" customHeight="1" x14ac:dyDescent="0.2">
      <c r="A75" s="306" t="s">
        <v>6</v>
      </c>
      <c r="B75" s="307"/>
      <c r="C75" s="267"/>
      <c r="D75" s="307"/>
      <c r="E75" s="267"/>
      <c r="F75" s="307"/>
      <c r="G75" s="267"/>
      <c r="H75" s="307"/>
    </row>
    <row r="76" spans="1:23" s="4" customFormat="1" ht="10.199999999999999" x14ac:dyDescent="0.2">
      <c r="A76" s="281" t="s">
        <v>113</v>
      </c>
      <c r="B76" s="301">
        <v>5.74</v>
      </c>
      <c r="C76" s="311">
        <f t="shared" ref="C76:C104" si="3">IF((+B76/D76)&lt;0,"n.m.",IF(B76&lt;0,(+B76/D76-1)*-1,(+B76/D76-1)))</f>
        <v>-0.28960396039603964</v>
      </c>
      <c r="D76" s="301">
        <v>8.08</v>
      </c>
      <c r="E76" s="269"/>
      <c r="F76" s="283"/>
      <c r="G76" s="269"/>
      <c r="H76" s="284"/>
      <c r="I76" s="18"/>
      <c r="J76" s="96"/>
      <c r="K76" s="186"/>
      <c r="L76" s="142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s="4" customFormat="1" ht="10.199999999999999" x14ac:dyDescent="0.2">
      <c r="A77" s="281" t="s">
        <v>114</v>
      </c>
      <c r="B77" s="301">
        <v>0.63</v>
      </c>
      <c r="C77" s="311">
        <f t="shared" si="3"/>
        <v>-0.50393700787401574</v>
      </c>
      <c r="D77" s="301">
        <v>1.27</v>
      </c>
      <c r="E77" s="269"/>
      <c r="F77" s="283"/>
      <c r="G77" s="269"/>
      <c r="H77" s="284"/>
      <c r="I77" s="18"/>
      <c r="J77" s="96"/>
      <c r="K77" s="186"/>
      <c r="L77" s="142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s="4" customFormat="1" ht="10.199999999999999" x14ac:dyDescent="0.2">
      <c r="A78" s="281" t="s">
        <v>115</v>
      </c>
      <c r="B78" s="301">
        <v>0.4</v>
      </c>
      <c r="C78" s="311">
        <f t="shared" si="3"/>
        <v>0.29032258064516148</v>
      </c>
      <c r="D78" s="301">
        <v>0.31</v>
      </c>
      <c r="E78" s="269"/>
      <c r="F78" s="283"/>
      <c r="G78" s="269"/>
      <c r="H78" s="284"/>
      <c r="I78" s="18"/>
      <c r="J78" s="96"/>
      <c r="K78" s="186"/>
      <c r="L78" s="142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s="4" customFormat="1" ht="10.199999999999999" x14ac:dyDescent="0.2">
      <c r="A79" s="281" t="s">
        <v>116</v>
      </c>
      <c r="B79" s="301">
        <v>0.4</v>
      </c>
      <c r="C79" s="311">
        <f t="shared" si="3"/>
        <v>-2.4390243902438935E-2</v>
      </c>
      <c r="D79" s="301">
        <v>0.41</v>
      </c>
      <c r="E79" s="269"/>
      <c r="F79" s="283"/>
      <c r="G79" s="269"/>
      <c r="H79" s="284"/>
      <c r="I79" s="18"/>
      <c r="J79" s="96"/>
      <c r="K79" s="186"/>
      <c r="L79" s="142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s="13" customFormat="1" ht="10.199999999999999" x14ac:dyDescent="0.2">
      <c r="A80" s="281" t="s">
        <v>117</v>
      </c>
      <c r="B80" s="301">
        <v>0</v>
      </c>
      <c r="C80" s="311"/>
      <c r="D80" s="301">
        <v>0</v>
      </c>
      <c r="E80" s="269"/>
      <c r="F80" s="283"/>
      <c r="G80" s="269"/>
      <c r="H80" s="284"/>
      <c r="I80" s="18"/>
      <c r="J80" s="96"/>
      <c r="K80" s="186"/>
      <c r="L80" s="142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</row>
    <row r="81" spans="1:23" s="13" customFormat="1" ht="10.199999999999999" x14ac:dyDescent="0.2">
      <c r="A81" s="281" t="s">
        <v>118</v>
      </c>
      <c r="B81" s="301">
        <v>0</v>
      </c>
      <c r="C81" s="311"/>
      <c r="D81" s="301">
        <v>0</v>
      </c>
      <c r="E81" s="269"/>
      <c r="F81" s="283"/>
      <c r="G81" s="269"/>
      <c r="H81" s="284"/>
      <c r="I81" s="18"/>
      <c r="J81" s="96"/>
      <c r="K81" s="186"/>
      <c r="L81" s="142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</row>
    <row r="82" spans="1:23" s="13" customFormat="1" ht="10.199999999999999" x14ac:dyDescent="0.2">
      <c r="A82" s="281" t="s">
        <v>119</v>
      </c>
      <c r="B82" s="301">
        <v>0.13</v>
      </c>
      <c r="C82" s="311">
        <f t="shared" si="3"/>
        <v>0.30000000000000004</v>
      </c>
      <c r="D82" s="301">
        <v>0.1</v>
      </c>
      <c r="E82" s="269"/>
      <c r="F82" s="283"/>
      <c r="G82" s="269"/>
      <c r="H82" s="284"/>
      <c r="I82" s="18"/>
      <c r="J82" s="96"/>
      <c r="K82" s="186"/>
      <c r="L82" s="142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</row>
    <row r="83" spans="1:23" s="13" customFormat="1" ht="10.199999999999999" x14ac:dyDescent="0.2">
      <c r="A83" s="281" t="s">
        <v>120</v>
      </c>
      <c r="B83" s="301">
        <v>0.01</v>
      </c>
      <c r="C83" s="311">
        <f t="shared" si="3"/>
        <v>0</v>
      </c>
      <c r="D83" s="301">
        <v>0.01</v>
      </c>
      <c r="E83" s="269"/>
      <c r="F83" s="283"/>
      <c r="G83" s="269"/>
      <c r="H83" s="284"/>
      <c r="I83" s="18"/>
      <c r="J83" s="96"/>
      <c r="K83" s="186"/>
      <c r="L83" s="142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</row>
    <row r="84" spans="1:23" s="13" customFormat="1" ht="10.199999999999999" x14ac:dyDescent="0.2">
      <c r="A84" s="281" t="s">
        <v>121</v>
      </c>
      <c r="B84" s="301">
        <v>0.01</v>
      </c>
      <c r="C84" s="311"/>
      <c r="D84" s="301">
        <v>0</v>
      </c>
      <c r="E84" s="269"/>
      <c r="F84" s="283"/>
      <c r="G84" s="269"/>
      <c r="H84" s="284"/>
      <c r="I84" s="18"/>
      <c r="J84" s="96"/>
      <c r="K84" s="186"/>
      <c r="L84" s="142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</row>
    <row r="85" spans="1:23" s="13" customFormat="1" ht="10.199999999999999" x14ac:dyDescent="0.2">
      <c r="A85" s="281" t="s">
        <v>122</v>
      </c>
      <c r="B85" s="301">
        <v>0</v>
      </c>
      <c r="C85" s="311"/>
      <c r="D85" s="301">
        <v>0</v>
      </c>
      <c r="E85" s="269"/>
      <c r="F85" s="283"/>
      <c r="G85" s="269"/>
      <c r="H85" s="284"/>
      <c r="I85" s="18"/>
      <c r="J85" s="96"/>
      <c r="K85" s="186"/>
      <c r="L85" s="142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</row>
    <row r="86" spans="1:23" s="13" customFormat="1" ht="10.199999999999999" x14ac:dyDescent="0.2">
      <c r="A86" s="281" t="s">
        <v>123</v>
      </c>
      <c r="B86" s="301">
        <v>0</v>
      </c>
      <c r="C86" s="311"/>
      <c r="D86" s="301">
        <v>0</v>
      </c>
      <c r="E86" s="269"/>
      <c r="F86" s="283"/>
      <c r="G86" s="269"/>
      <c r="H86" s="284"/>
      <c r="I86" s="18"/>
      <c r="J86" s="96"/>
      <c r="K86" s="186"/>
      <c r="L86" s="142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</row>
    <row r="87" spans="1:23" s="13" customFormat="1" ht="10.199999999999999" x14ac:dyDescent="0.2">
      <c r="A87" s="281" t="s">
        <v>124</v>
      </c>
      <c r="B87" s="301">
        <v>0</v>
      </c>
      <c r="C87" s="311"/>
      <c r="D87" s="301">
        <v>0</v>
      </c>
      <c r="E87" s="269"/>
      <c r="F87" s="283"/>
      <c r="G87" s="269"/>
      <c r="H87" s="284"/>
      <c r="I87" s="18"/>
      <c r="J87" s="96"/>
      <c r="K87" s="186"/>
      <c r="L87" s="142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</row>
    <row r="88" spans="1:23" s="13" customFormat="1" ht="10.199999999999999" x14ac:dyDescent="0.2">
      <c r="A88" s="281" t="s">
        <v>125</v>
      </c>
      <c r="B88" s="301">
        <v>0</v>
      </c>
      <c r="C88" s="311"/>
      <c r="D88" s="301">
        <v>0</v>
      </c>
      <c r="E88" s="269"/>
      <c r="F88" s="283"/>
      <c r="G88" s="269"/>
      <c r="H88" s="284"/>
      <c r="I88" s="18"/>
      <c r="J88" s="96"/>
      <c r="K88" s="186"/>
      <c r="L88" s="142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</row>
    <row r="89" spans="1:23" s="13" customFormat="1" ht="10.199999999999999" x14ac:dyDescent="0.2">
      <c r="A89" s="281" t="s">
        <v>126</v>
      </c>
      <c r="B89" s="301">
        <v>0</v>
      </c>
      <c r="C89" s="311">
        <f t="shared" si="3"/>
        <v>-1</v>
      </c>
      <c r="D89" s="301">
        <v>0.26</v>
      </c>
      <c r="E89" s="269"/>
      <c r="F89" s="283"/>
      <c r="G89" s="269"/>
      <c r="H89" s="284"/>
      <c r="I89" s="18"/>
      <c r="J89" s="96"/>
      <c r="K89" s="186"/>
      <c r="L89" s="142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</row>
    <row r="90" spans="1:23" s="13" customFormat="1" ht="10.199999999999999" x14ac:dyDescent="0.2">
      <c r="A90" s="281" t="s">
        <v>127</v>
      </c>
      <c r="B90" s="302">
        <v>0</v>
      </c>
      <c r="C90" s="311"/>
      <c r="D90" s="302">
        <v>0</v>
      </c>
      <c r="E90" s="269"/>
      <c r="F90" s="286"/>
      <c r="G90" s="269"/>
      <c r="H90" s="287"/>
      <c r="I90" s="18"/>
      <c r="J90" s="96"/>
      <c r="K90" s="186"/>
      <c r="L90" s="142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</row>
    <row r="91" spans="1:23" s="13" customFormat="1" ht="10.199999999999999" x14ac:dyDescent="0.2">
      <c r="A91" s="281" t="s">
        <v>128</v>
      </c>
      <c r="B91" s="301">
        <v>0.22</v>
      </c>
      <c r="C91" s="311">
        <f t="shared" si="3"/>
        <v>0.69230769230769229</v>
      </c>
      <c r="D91" s="301">
        <v>0.13</v>
      </c>
      <c r="E91" s="269"/>
      <c r="F91" s="283"/>
      <c r="G91" s="269"/>
      <c r="H91" s="284"/>
      <c r="I91" s="18"/>
      <c r="J91" s="96"/>
      <c r="K91" s="186"/>
      <c r="L91" s="142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</row>
    <row r="92" spans="1:23" s="4" customFormat="1" ht="10.199999999999999" x14ac:dyDescent="0.2">
      <c r="A92" s="281" t="s">
        <v>129</v>
      </c>
      <c r="B92" s="301">
        <v>0</v>
      </c>
      <c r="C92" s="311"/>
      <c r="D92" s="301">
        <v>0</v>
      </c>
      <c r="E92" s="269"/>
      <c r="F92" s="283"/>
      <c r="G92" s="269"/>
      <c r="H92" s="284"/>
      <c r="I92" s="18"/>
      <c r="J92" s="96"/>
      <c r="K92" s="186"/>
      <c r="L92" s="142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s="13" customFormat="1" ht="10.199999999999999" x14ac:dyDescent="0.2">
      <c r="A93" s="281" t="s">
        <v>130</v>
      </c>
      <c r="B93" s="301">
        <v>0</v>
      </c>
      <c r="C93" s="311"/>
      <c r="D93" s="301">
        <v>0</v>
      </c>
      <c r="E93" s="269"/>
      <c r="F93" s="283"/>
      <c r="G93" s="269"/>
      <c r="H93" s="284"/>
      <c r="I93" s="18"/>
      <c r="J93" s="96"/>
      <c r="K93" s="186"/>
      <c r="L93" s="142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</row>
    <row r="94" spans="1:23" s="13" customFormat="1" ht="10.199999999999999" x14ac:dyDescent="0.2">
      <c r="A94" s="281" t="s">
        <v>131</v>
      </c>
      <c r="B94" s="301">
        <v>0</v>
      </c>
      <c r="C94" s="311"/>
      <c r="D94" s="301">
        <v>0</v>
      </c>
      <c r="E94" s="269"/>
      <c r="F94" s="283"/>
      <c r="G94" s="269"/>
      <c r="H94" s="284"/>
      <c r="I94" s="18"/>
      <c r="J94" s="96"/>
      <c r="K94" s="186"/>
      <c r="L94" s="142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</row>
    <row r="95" spans="1:23" s="13" customFormat="1" ht="10.199999999999999" x14ac:dyDescent="0.2">
      <c r="A95" s="281" t="s">
        <v>132</v>
      </c>
      <c r="B95" s="301">
        <v>0</v>
      </c>
      <c r="C95" s="311"/>
      <c r="D95" s="301">
        <v>0</v>
      </c>
      <c r="E95" s="269"/>
      <c r="F95" s="283"/>
      <c r="G95" s="269"/>
      <c r="H95" s="284"/>
      <c r="I95" s="18"/>
      <c r="J95" s="96"/>
      <c r="K95" s="186"/>
      <c r="L95" s="142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</row>
    <row r="96" spans="1:23" s="13" customFormat="1" ht="10.199999999999999" x14ac:dyDescent="0.2">
      <c r="A96" s="281" t="s">
        <v>133</v>
      </c>
      <c r="B96" s="301">
        <v>0</v>
      </c>
      <c r="C96" s="311">
        <f t="shared" si="3"/>
        <v>-1</v>
      </c>
      <c r="D96" s="301">
        <v>0.05</v>
      </c>
      <c r="E96" s="288"/>
      <c r="F96" s="283"/>
      <c r="G96" s="288"/>
      <c r="H96" s="284"/>
      <c r="I96" s="100"/>
      <c r="J96" s="101"/>
      <c r="K96" s="191"/>
      <c r="L96" s="142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</row>
    <row r="97" spans="1:23" s="13" customFormat="1" ht="10.199999999999999" x14ac:dyDescent="0.2">
      <c r="A97" s="281" t="s">
        <v>134</v>
      </c>
      <c r="B97" s="303">
        <v>0</v>
      </c>
      <c r="C97" s="311"/>
      <c r="D97" s="303">
        <v>0</v>
      </c>
      <c r="E97" s="269"/>
      <c r="F97" s="290"/>
      <c r="G97" s="269"/>
      <c r="H97" s="289"/>
      <c r="I97" s="16"/>
      <c r="J97" s="96"/>
      <c r="K97" s="16"/>
      <c r="L97" s="96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</row>
    <row r="98" spans="1:23" s="13" customFormat="1" ht="10.199999999999999" x14ac:dyDescent="0.2">
      <c r="A98" s="281" t="s">
        <v>135</v>
      </c>
      <c r="B98" s="303">
        <v>0</v>
      </c>
      <c r="C98" s="311">
        <f t="shared" si="3"/>
        <v>-1</v>
      </c>
      <c r="D98" s="303">
        <v>0.04</v>
      </c>
      <c r="E98" s="269"/>
      <c r="F98" s="290"/>
      <c r="G98" s="269"/>
      <c r="H98" s="289"/>
      <c r="I98" s="16"/>
      <c r="J98" s="96"/>
      <c r="K98" s="16"/>
      <c r="L98" s="96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</row>
    <row r="99" spans="1:23" s="13" customFormat="1" ht="10.199999999999999" x14ac:dyDescent="0.2">
      <c r="A99" s="287" t="s">
        <v>113</v>
      </c>
      <c r="B99" s="304">
        <f>B76</f>
        <v>5.74</v>
      </c>
      <c r="C99" s="311">
        <f t="shared" si="3"/>
        <v>-0.28960396039603964</v>
      </c>
      <c r="D99" s="304">
        <f>D76</f>
        <v>8.08</v>
      </c>
      <c r="E99" s="269"/>
      <c r="F99" s="292"/>
      <c r="G99" s="269"/>
      <c r="H99" s="289"/>
      <c r="I99" s="18"/>
      <c r="J99" s="96"/>
      <c r="K99" s="186"/>
      <c r="L99" s="96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</row>
    <row r="100" spans="1:23" s="13" customFormat="1" ht="10.199999999999999" x14ac:dyDescent="0.2">
      <c r="A100" s="287" t="s">
        <v>114</v>
      </c>
      <c r="B100" s="304">
        <f>B77</f>
        <v>0.63</v>
      </c>
      <c r="C100" s="311">
        <f t="shared" si="3"/>
        <v>-0.50393700787401574</v>
      </c>
      <c r="D100" s="304">
        <f>D77</f>
        <v>1.27</v>
      </c>
      <c r="E100" s="269"/>
      <c r="F100" s="292"/>
      <c r="G100" s="269"/>
      <c r="H100" s="289"/>
      <c r="I100" s="18"/>
      <c r="J100" s="96"/>
      <c r="K100" s="186"/>
      <c r="L100" s="96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</row>
    <row r="101" spans="1:23" s="4" customFormat="1" ht="10.199999999999999" x14ac:dyDescent="0.2">
      <c r="A101" s="287" t="s">
        <v>136</v>
      </c>
      <c r="B101" s="350">
        <f>B78+B79+B80+B81+B82+B83+B84+B85+B86+B87+B88</f>
        <v>0.95000000000000007</v>
      </c>
      <c r="C101" s="311">
        <f t="shared" si="3"/>
        <v>0.14457831325301229</v>
      </c>
      <c r="D101" s="350">
        <f>D78+D79+D80+D81+D82+D83+D84+D85+D86+D87+D88</f>
        <v>0.83</v>
      </c>
      <c r="E101" s="269"/>
      <c r="F101" s="286"/>
      <c r="G101" s="269"/>
      <c r="H101" s="293"/>
      <c r="I101" s="18"/>
      <c r="J101" s="34"/>
      <c r="K101" s="186"/>
      <c r="L101" s="34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s="4" customFormat="1" ht="10.199999999999999" x14ac:dyDescent="0.2">
      <c r="A102" s="287" t="s">
        <v>137</v>
      </c>
      <c r="B102" s="351">
        <f>B89+B90+B91+B92+B93+B94</f>
        <v>0.22</v>
      </c>
      <c r="C102" s="352">
        <f t="shared" si="3"/>
        <v>-0.4358974358974359</v>
      </c>
      <c r="D102" s="351">
        <f>D89+D90+D91+D92+D93+D94</f>
        <v>0.39</v>
      </c>
      <c r="E102" s="269"/>
      <c r="F102" s="286"/>
      <c r="G102" s="269"/>
      <c r="H102" s="293"/>
      <c r="I102" s="18"/>
      <c r="J102" s="34"/>
      <c r="K102" s="186"/>
      <c r="L102" s="34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s="13" customFormat="1" ht="10.199999999999999" x14ac:dyDescent="0.2">
      <c r="A103" s="287" t="s">
        <v>138</v>
      </c>
      <c r="B103" s="351">
        <f>B95+B96+B97+B98</f>
        <v>0</v>
      </c>
      <c r="C103" s="352">
        <f t="shared" si="3"/>
        <v>-1</v>
      </c>
      <c r="D103" s="351">
        <f>D95+D96+D97+D98</f>
        <v>0.09</v>
      </c>
      <c r="E103" s="269"/>
      <c r="F103" s="286"/>
      <c r="G103" s="269"/>
      <c r="H103" s="293"/>
      <c r="I103" s="18"/>
      <c r="J103" s="34"/>
      <c r="K103" s="186"/>
      <c r="L103" s="34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</row>
    <row r="104" spans="1:23" s="175" customFormat="1" ht="10.199999999999999" customHeight="1" x14ac:dyDescent="0.2">
      <c r="A104" s="259" t="s">
        <v>143</v>
      </c>
      <c r="B104" s="260">
        <f>SUM(B99:B103)</f>
        <v>7.54</v>
      </c>
      <c r="C104" s="353">
        <f t="shared" si="3"/>
        <v>-0.29268292682926833</v>
      </c>
      <c r="D104" s="260">
        <f>SUM(D99:D103)</f>
        <v>10.66</v>
      </c>
      <c r="E104" s="261">
        <f>(D104-F104)/F104</f>
        <v>-8.8109495295124129E-2</v>
      </c>
      <c r="F104" s="260">
        <v>11.690000000000001</v>
      </c>
      <c r="G104" s="261">
        <v>-0.10967250571210951</v>
      </c>
      <c r="H104" s="260">
        <v>13.129999999999999</v>
      </c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3" max="8" man="1"/>
    <brk id="7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International + Special Divisio</vt:lpstr>
      <vt:lpstr>Other</vt:lpstr>
      <vt:lpstr>Group!Druckbereich</vt:lpstr>
      <vt:lpstr>'International + Special Divisio'!Druckbereich</vt:lpstr>
      <vt:lpstr>'North + West'!Druckbereich</vt:lpstr>
      <vt:lpstr>Other!Druckbereich</vt:lpstr>
      <vt:lpstr>'South + East'!Druckbereich</vt:lpstr>
      <vt:lpstr>Group!Drucktitel</vt:lpstr>
      <vt:lpstr>'International + Special Divisio'!Drucktitel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Neumüller-Klein</cp:lastModifiedBy>
  <cp:lastPrinted>2015-04-15T07:37:13Z</cp:lastPrinted>
  <dcterms:created xsi:type="dcterms:W3CDTF">2015-02-10T08:20:45Z</dcterms:created>
  <dcterms:modified xsi:type="dcterms:W3CDTF">2015-04-29T05:42:39Z</dcterms:modified>
</cp:coreProperties>
</file>