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QB\2018\3M\"/>
    </mc:Choice>
  </mc:AlternateContent>
  <bookViews>
    <workbookView xWindow="15" yWindow="105" windowWidth="13905" windowHeight="12780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</externalReferences>
  <definedNames>
    <definedName name="_xlnm.Print_Area" localSheetId="0">Group!$A$1:$K$216</definedName>
    <definedName name="_xlnm.Print_Area" localSheetId="3">'Intern.+ Special Divisions'!$A$1:$K$101</definedName>
    <definedName name="_xlnm.Print_Area" localSheetId="1">'North + West'!$A$1:$K$101</definedName>
    <definedName name="_xlnm.Print_Area" localSheetId="4">Other!$A$1:$K$101</definedName>
    <definedName name="_xlnm.Print_Area" localSheetId="2">'South + East'!$A$1:$K$101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71027"/>
</workbook>
</file>

<file path=xl/calcChain.xml><?xml version="1.0" encoding="utf-8"?>
<calcChain xmlns="http://schemas.openxmlformats.org/spreadsheetml/2006/main">
  <c r="B111" i="1" l="1"/>
  <c r="E41" i="3" l="1"/>
  <c r="B41" i="3"/>
  <c r="E10" i="3"/>
  <c r="E9" i="3"/>
  <c r="D9" i="3"/>
  <c r="D10" i="4"/>
  <c r="D9" i="4"/>
  <c r="B10" i="3"/>
  <c r="D10" i="2"/>
  <c r="B10" i="2"/>
  <c r="D9" i="2"/>
  <c r="B9" i="3" l="1"/>
  <c r="E97" i="1" l="1"/>
  <c r="F97" i="1"/>
  <c r="I97" i="1"/>
  <c r="G97" i="1"/>
  <c r="D97" i="1"/>
  <c r="D20" i="1"/>
  <c r="D18" i="1"/>
  <c r="D16" i="1"/>
  <c r="K10" i="5" l="1"/>
  <c r="D103" i="1" l="1"/>
  <c r="B16" i="1" l="1"/>
  <c r="L5" i="1" l="1"/>
  <c r="B70" i="1" l="1"/>
  <c r="B52" i="1"/>
  <c r="B17" i="1" l="1"/>
  <c r="B18" i="1" s="1"/>
  <c r="E100" i="3" l="1"/>
  <c r="E99" i="3"/>
  <c r="E98" i="3"/>
  <c r="E97" i="3"/>
  <c r="E96" i="3"/>
  <c r="F95" i="3"/>
  <c r="F94" i="3"/>
  <c r="F93" i="3"/>
  <c r="F92" i="3"/>
  <c r="F91" i="3"/>
  <c r="F90" i="3"/>
  <c r="F89" i="3"/>
  <c r="F88" i="3"/>
  <c r="F87" i="3"/>
  <c r="F86" i="3"/>
  <c r="F84" i="3"/>
  <c r="F83" i="3"/>
  <c r="F82" i="3"/>
  <c r="F81" i="3"/>
  <c r="F80" i="3"/>
  <c r="F79" i="3"/>
  <c r="F78" i="3"/>
  <c r="F77" i="3"/>
  <c r="F76" i="3"/>
  <c r="F75" i="3"/>
  <c r="F74" i="3"/>
  <c r="E70" i="3"/>
  <c r="E69" i="3"/>
  <c r="E68" i="3"/>
  <c r="E67" i="3"/>
  <c r="E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E39" i="3"/>
  <c r="E38" i="3"/>
  <c r="E37" i="3"/>
  <c r="E36" i="3"/>
  <c r="E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E8" i="3"/>
  <c r="F7" i="3"/>
  <c r="F6" i="3"/>
  <c r="F5" i="3"/>
  <c r="E71" i="3" l="1"/>
  <c r="E40" i="3"/>
  <c r="E101" i="3"/>
  <c r="E3" i="3" l="1"/>
  <c r="E4" i="3"/>
  <c r="C32" i="5" l="1"/>
  <c r="C30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93" i="5"/>
  <c r="C92" i="5"/>
  <c r="C88" i="5"/>
  <c r="C87" i="5"/>
  <c r="C81" i="5"/>
  <c r="C80" i="5"/>
  <c r="C77" i="5"/>
  <c r="C76" i="5"/>
  <c r="D9" i="5"/>
  <c r="D8" i="5"/>
  <c r="H6" i="3"/>
  <c r="H95" i="3"/>
  <c r="H94" i="3"/>
  <c r="H93" i="3"/>
  <c r="H92" i="3"/>
  <c r="H91" i="3"/>
  <c r="H90" i="3"/>
  <c r="H89" i="3"/>
  <c r="H88" i="3"/>
  <c r="H87" i="3"/>
  <c r="H86" i="3"/>
  <c r="H84" i="3"/>
  <c r="H82" i="3"/>
  <c r="H81" i="3"/>
  <c r="H80" i="3"/>
  <c r="H79" i="3"/>
  <c r="H78" i="3"/>
  <c r="H77" i="3"/>
  <c r="H76" i="3"/>
  <c r="H75" i="3"/>
  <c r="H74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7" i="3"/>
  <c r="H5" i="3"/>
  <c r="G100" i="3"/>
  <c r="F100" i="3" s="1"/>
  <c r="G99" i="3"/>
  <c r="F99" i="3" s="1"/>
  <c r="G98" i="3"/>
  <c r="F98" i="3" s="1"/>
  <c r="G97" i="3"/>
  <c r="F97" i="3" s="1"/>
  <c r="G96" i="3"/>
  <c r="G70" i="3"/>
  <c r="F70" i="3" s="1"/>
  <c r="G69" i="3"/>
  <c r="F69" i="3" s="1"/>
  <c r="G68" i="3"/>
  <c r="F68" i="3" s="1"/>
  <c r="G67" i="3"/>
  <c r="F67" i="3" s="1"/>
  <c r="G66" i="3"/>
  <c r="G39" i="3"/>
  <c r="F39" i="3" s="1"/>
  <c r="G38" i="3"/>
  <c r="F38" i="3" s="1"/>
  <c r="G37" i="3"/>
  <c r="F37" i="3" s="1"/>
  <c r="G36" i="3"/>
  <c r="G35" i="3"/>
  <c r="F35" i="3" s="1"/>
  <c r="G8" i="3"/>
  <c r="D8" i="3"/>
  <c r="D8" i="4"/>
  <c r="C91" i="2"/>
  <c r="C90" i="2"/>
  <c r="C88" i="2"/>
  <c r="C87" i="2"/>
  <c r="C86" i="2"/>
  <c r="C81" i="2"/>
  <c r="C78" i="2"/>
  <c r="C77" i="2"/>
  <c r="C27" i="2"/>
  <c r="C26" i="2"/>
  <c r="C25" i="2"/>
  <c r="C20" i="2"/>
  <c r="C56" i="2"/>
  <c r="C51" i="2"/>
  <c r="B8" i="2"/>
  <c r="D8" i="2"/>
  <c r="G40" i="3" l="1"/>
  <c r="F36" i="3"/>
  <c r="G71" i="3"/>
  <c r="F66" i="3"/>
  <c r="G101" i="3"/>
  <c r="F96" i="3"/>
  <c r="D120" i="1"/>
  <c r="D104" i="1"/>
  <c r="D111" i="1" s="1"/>
  <c r="D112" i="1"/>
  <c r="D79" i="1"/>
  <c r="D87" i="1" s="1"/>
  <c r="D70" i="1"/>
  <c r="D66" i="1"/>
  <c r="D71" i="1" s="1"/>
  <c r="D52" i="1"/>
  <c r="D48" i="1" s="1"/>
  <c r="D76" i="1" s="1"/>
  <c r="D38" i="1"/>
  <c r="E38" i="1"/>
  <c r="E52" i="1"/>
  <c r="E48" i="1" s="1"/>
  <c r="E55" i="1"/>
  <c r="E64" i="1"/>
  <c r="E60" i="1" s="1"/>
  <c r="E70" i="1"/>
  <c r="E66" i="1" s="1"/>
  <c r="G3" i="3" l="1"/>
  <c r="F71" i="3"/>
  <c r="G4" i="3"/>
  <c r="F101" i="3"/>
  <c r="G41" i="3"/>
  <c r="F40" i="3"/>
  <c r="E71" i="1"/>
  <c r="D22" i="1"/>
  <c r="D17" i="1"/>
  <c r="D13" i="1"/>
  <c r="D24" i="1" s="1"/>
  <c r="D25" i="1" s="1"/>
  <c r="D29" i="1" l="1"/>
  <c r="D28" i="1"/>
  <c r="G10" i="3"/>
  <c r="F4" i="3"/>
  <c r="G9" i="3"/>
  <c r="F3" i="3"/>
  <c r="D15" i="1"/>
  <c r="D26" i="1" s="1"/>
  <c r="D27" i="1" s="1"/>
  <c r="D100" i="5" l="1"/>
  <c r="B100" i="5"/>
  <c r="D99" i="5"/>
  <c r="C99" i="5"/>
  <c r="B99" i="5"/>
  <c r="D98" i="5"/>
  <c r="B98" i="5"/>
  <c r="D97" i="5"/>
  <c r="B97" i="5"/>
  <c r="D96" i="5"/>
  <c r="B96" i="5"/>
  <c r="C75" i="5"/>
  <c r="C74" i="5"/>
  <c r="D70" i="5"/>
  <c r="B70" i="5"/>
  <c r="D69" i="5"/>
  <c r="B69" i="5"/>
  <c r="D68" i="5"/>
  <c r="B68" i="5"/>
  <c r="D67" i="5"/>
  <c r="C67" i="5" s="1"/>
  <c r="B67" i="5"/>
  <c r="D66" i="5"/>
  <c r="B66" i="5"/>
  <c r="B71" i="5" s="1"/>
  <c r="C65" i="5"/>
  <c r="C64" i="5"/>
  <c r="C62" i="5"/>
  <c r="C60" i="5"/>
  <c r="C59" i="5"/>
  <c r="C58" i="5"/>
  <c r="C57" i="5"/>
  <c r="C56" i="5"/>
  <c r="C55" i="5"/>
  <c r="C54" i="5"/>
  <c r="C52" i="5"/>
  <c r="C51" i="5"/>
  <c r="C50" i="5"/>
  <c r="C49" i="5"/>
  <c r="C48" i="5"/>
  <c r="C47" i="5"/>
  <c r="C46" i="5"/>
  <c r="C45" i="5"/>
  <c r="C44" i="5"/>
  <c r="D39" i="5"/>
  <c r="B39" i="5"/>
  <c r="D38" i="5"/>
  <c r="B38" i="5"/>
  <c r="D37" i="5"/>
  <c r="B37" i="5"/>
  <c r="D36" i="5"/>
  <c r="B36" i="5"/>
  <c r="D35" i="5"/>
  <c r="B35" i="5"/>
  <c r="C9" i="5"/>
  <c r="B8" i="5"/>
  <c r="C7" i="5"/>
  <c r="C6" i="5"/>
  <c r="C5" i="5"/>
  <c r="D100" i="4"/>
  <c r="B100" i="4"/>
  <c r="D99" i="4"/>
  <c r="B99" i="4"/>
  <c r="D98" i="4"/>
  <c r="B98" i="4"/>
  <c r="D97" i="4"/>
  <c r="B97" i="4"/>
  <c r="D96" i="4"/>
  <c r="B96" i="4"/>
  <c r="C95" i="4"/>
  <c r="C93" i="4"/>
  <c r="C92" i="4"/>
  <c r="C91" i="4"/>
  <c r="C89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D70" i="4"/>
  <c r="B70" i="4"/>
  <c r="D69" i="4"/>
  <c r="B69" i="4"/>
  <c r="D68" i="4"/>
  <c r="B68" i="4"/>
  <c r="D67" i="4"/>
  <c r="B67" i="4"/>
  <c r="D66" i="4"/>
  <c r="B66" i="4"/>
  <c r="C65" i="4"/>
  <c r="C62" i="4"/>
  <c r="C61" i="4"/>
  <c r="C59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D39" i="4"/>
  <c r="B39" i="4"/>
  <c r="D38" i="4"/>
  <c r="B38" i="4"/>
  <c r="C38" i="4" s="1"/>
  <c r="D37" i="4"/>
  <c r="B37" i="4"/>
  <c r="D36" i="4"/>
  <c r="B36" i="4"/>
  <c r="D35" i="4"/>
  <c r="B35" i="4"/>
  <c r="C34" i="4"/>
  <c r="C33" i="4"/>
  <c r="C31" i="4"/>
  <c r="C30" i="4"/>
  <c r="C28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B8" i="4"/>
  <c r="C7" i="4"/>
  <c r="C6" i="4"/>
  <c r="C5" i="4"/>
  <c r="D100" i="2"/>
  <c r="B100" i="2"/>
  <c r="D99" i="2"/>
  <c r="B99" i="2"/>
  <c r="D98" i="2"/>
  <c r="B98" i="2"/>
  <c r="D97" i="2"/>
  <c r="B97" i="2"/>
  <c r="D96" i="2"/>
  <c r="B96" i="2"/>
  <c r="C94" i="2"/>
  <c r="C93" i="2"/>
  <c r="C92" i="2"/>
  <c r="C76" i="2"/>
  <c r="C75" i="2"/>
  <c r="C74" i="2"/>
  <c r="D70" i="2"/>
  <c r="B70" i="2"/>
  <c r="D69" i="2"/>
  <c r="B69" i="2"/>
  <c r="D68" i="2"/>
  <c r="B68" i="2"/>
  <c r="D67" i="2"/>
  <c r="B67" i="2"/>
  <c r="D66" i="2"/>
  <c r="B66" i="2"/>
  <c r="C65" i="2"/>
  <c r="C64" i="2"/>
  <c r="C63" i="2"/>
  <c r="C62" i="2"/>
  <c r="C61" i="2"/>
  <c r="C60" i="2"/>
  <c r="C58" i="2"/>
  <c r="C57" i="2"/>
  <c r="C48" i="2"/>
  <c r="C47" i="2"/>
  <c r="C46" i="2"/>
  <c r="C45" i="2"/>
  <c r="C44" i="2"/>
  <c r="D39" i="2"/>
  <c r="B39" i="2"/>
  <c r="D38" i="2"/>
  <c r="B38" i="2"/>
  <c r="D37" i="2"/>
  <c r="B37" i="2"/>
  <c r="D36" i="2"/>
  <c r="B36" i="2"/>
  <c r="D35" i="2"/>
  <c r="B35" i="2"/>
  <c r="C33" i="2"/>
  <c r="C32" i="2"/>
  <c r="C31" i="2"/>
  <c r="C30" i="2"/>
  <c r="C29" i="2"/>
  <c r="C28" i="2"/>
  <c r="C17" i="2"/>
  <c r="C16" i="2"/>
  <c r="C15" i="2"/>
  <c r="C14" i="2"/>
  <c r="C13" i="2"/>
  <c r="C7" i="2"/>
  <c r="C6" i="2"/>
  <c r="C5" i="2"/>
  <c r="C37" i="5" l="1"/>
  <c r="C99" i="4"/>
  <c r="C69" i="5"/>
  <c r="D40" i="5"/>
  <c r="C39" i="5"/>
  <c r="C66" i="4"/>
  <c r="C96" i="2"/>
  <c r="C98" i="2"/>
  <c r="C99" i="2"/>
  <c r="C66" i="2"/>
  <c r="C68" i="2"/>
  <c r="C70" i="2"/>
  <c r="D71" i="2"/>
  <c r="D3" i="2" s="1"/>
  <c r="C36" i="4"/>
  <c r="B40" i="4"/>
  <c r="C68" i="4"/>
  <c r="B71" i="4"/>
  <c r="C96" i="5"/>
  <c r="C98" i="5"/>
  <c r="D101" i="5"/>
  <c r="D4" i="5" s="1"/>
  <c r="C100" i="5"/>
  <c r="C97" i="5"/>
  <c r="C68" i="5"/>
  <c r="C70" i="5"/>
  <c r="C66" i="5"/>
  <c r="C38" i="5"/>
  <c r="C35" i="5"/>
  <c r="B40" i="5"/>
  <c r="B3" i="5"/>
  <c r="C36" i="5"/>
  <c r="B101" i="5"/>
  <c r="D71" i="5"/>
  <c r="D3" i="5" s="1"/>
  <c r="C96" i="4"/>
  <c r="C98" i="4"/>
  <c r="D101" i="4"/>
  <c r="D4" i="4" s="1"/>
  <c r="C100" i="4"/>
  <c r="C97" i="4"/>
  <c r="C69" i="4"/>
  <c r="D71" i="4"/>
  <c r="D3" i="4" s="1"/>
  <c r="C70" i="4"/>
  <c r="C37" i="4"/>
  <c r="C39" i="4"/>
  <c r="C35" i="4"/>
  <c r="B3" i="4"/>
  <c r="D40" i="4"/>
  <c r="C67" i="4"/>
  <c r="B101" i="4"/>
  <c r="D101" i="2"/>
  <c r="D4" i="2" s="1"/>
  <c r="C100" i="2"/>
  <c r="C97" i="2"/>
  <c r="C67" i="2"/>
  <c r="C69" i="2"/>
  <c r="C38" i="2"/>
  <c r="D40" i="2"/>
  <c r="C35" i="2"/>
  <c r="C37" i="2"/>
  <c r="C39" i="2"/>
  <c r="B40" i="2"/>
  <c r="C36" i="2"/>
  <c r="B71" i="2"/>
  <c r="B101" i="2"/>
  <c r="D215" i="1"/>
  <c r="B215" i="1"/>
  <c r="D214" i="1"/>
  <c r="B214" i="1"/>
  <c r="D213" i="1"/>
  <c r="B213" i="1"/>
  <c r="D212" i="1"/>
  <c r="B212" i="1"/>
  <c r="D211" i="1"/>
  <c r="B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D185" i="1"/>
  <c r="B185" i="1"/>
  <c r="D184" i="1"/>
  <c r="B184" i="1"/>
  <c r="D183" i="1"/>
  <c r="B183" i="1"/>
  <c r="D182" i="1"/>
  <c r="B182" i="1"/>
  <c r="D181" i="1"/>
  <c r="B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6" i="1"/>
  <c r="C155" i="1"/>
  <c r="D152" i="1"/>
  <c r="B152" i="1"/>
  <c r="D151" i="1"/>
  <c r="B151" i="1"/>
  <c r="D150" i="1"/>
  <c r="B150" i="1"/>
  <c r="D149" i="1"/>
  <c r="B149" i="1"/>
  <c r="D148" i="1"/>
  <c r="D153" i="1" s="1"/>
  <c r="D41" i="5" s="1"/>
  <c r="B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D123" i="1"/>
  <c r="B123" i="1"/>
  <c r="C119" i="1"/>
  <c r="C118" i="1"/>
  <c r="C117" i="1"/>
  <c r="C114" i="1"/>
  <c r="C110" i="1"/>
  <c r="C108" i="1"/>
  <c r="C107" i="1"/>
  <c r="C106" i="1"/>
  <c r="C111" i="1"/>
  <c r="C104" i="1"/>
  <c r="B103" i="1"/>
  <c r="C102" i="1"/>
  <c r="C101" i="1"/>
  <c r="C100" i="1"/>
  <c r="C99" i="1"/>
  <c r="C98" i="1"/>
  <c r="C96" i="1"/>
  <c r="C95" i="1"/>
  <c r="C94" i="1"/>
  <c r="C93" i="1"/>
  <c r="C92" i="1"/>
  <c r="C91" i="1"/>
  <c r="C90" i="1"/>
  <c r="C89" i="1"/>
  <c r="C86" i="1"/>
  <c r="C85" i="1"/>
  <c r="C84" i="1"/>
  <c r="C83" i="1"/>
  <c r="C82" i="1"/>
  <c r="C80" i="1"/>
  <c r="C73" i="1"/>
  <c r="B66" i="1"/>
  <c r="B60" i="1"/>
  <c r="B55" i="1"/>
  <c r="B48" i="1"/>
  <c r="B38" i="1"/>
  <c r="C31" i="1"/>
  <c r="C21" i="1"/>
  <c r="C19" i="1"/>
  <c r="C14" i="1"/>
  <c r="B13" i="1"/>
  <c r="B15" i="1" s="1"/>
  <c r="C12" i="1"/>
  <c r="C11" i="1"/>
  <c r="C10" i="1"/>
  <c r="C9" i="1"/>
  <c r="C8" i="1"/>
  <c r="C7" i="1"/>
  <c r="C6" i="1"/>
  <c r="C5" i="1"/>
  <c r="C4" i="1"/>
  <c r="B76" i="1" l="1"/>
  <c r="C214" i="1"/>
  <c r="D41" i="2"/>
  <c r="D41" i="4"/>
  <c r="C40" i="2"/>
  <c r="C40" i="5"/>
  <c r="C101" i="5"/>
  <c r="B4" i="5"/>
  <c r="C4" i="5" s="1"/>
  <c r="C3" i="5"/>
  <c r="C71" i="5"/>
  <c r="C71" i="4"/>
  <c r="C101" i="4"/>
  <c r="B4" i="4"/>
  <c r="C3" i="4"/>
  <c r="C40" i="4"/>
  <c r="C71" i="2"/>
  <c r="B3" i="2"/>
  <c r="C101" i="2"/>
  <c r="B4" i="2"/>
  <c r="C17" i="1"/>
  <c r="C103" i="1"/>
  <c r="C149" i="1"/>
  <c r="C151" i="1"/>
  <c r="C150" i="1"/>
  <c r="C152" i="1"/>
  <c r="C181" i="1"/>
  <c r="C183" i="1"/>
  <c r="C185" i="1"/>
  <c r="D186" i="1"/>
  <c r="D2" i="1" s="1"/>
  <c r="C182" i="1"/>
  <c r="C184" i="1"/>
  <c r="C211" i="1"/>
  <c r="C213" i="1"/>
  <c r="D216" i="1"/>
  <c r="D3" i="1" s="1"/>
  <c r="C215" i="1"/>
  <c r="C212" i="1"/>
  <c r="B153" i="1"/>
  <c r="B41" i="2" s="1"/>
  <c r="C13" i="1"/>
  <c r="B26" i="1"/>
  <c r="C15" i="1"/>
  <c r="B71" i="1"/>
  <c r="C148" i="1"/>
  <c r="B186" i="1"/>
  <c r="B216" i="1"/>
  <c r="C16" i="1"/>
  <c r="B24" i="1"/>
  <c r="F33" i="1"/>
  <c r="C39" i="1" l="1"/>
  <c r="C43" i="1"/>
  <c r="C47" i="1"/>
  <c r="C52" i="1"/>
  <c r="C56" i="1"/>
  <c r="C60" i="1"/>
  <c r="C64" i="1"/>
  <c r="C68" i="1"/>
  <c r="C55" i="1"/>
  <c r="C59" i="1"/>
  <c r="C63" i="1"/>
  <c r="C67" i="1"/>
  <c r="C40" i="1"/>
  <c r="C44" i="1"/>
  <c r="C49" i="1"/>
  <c r="C53" i="1"/>
  <c r="C57" i="1"/>
  <c r="C61" i="1"/>
  <c r="C65" i="1"/>
  <c r="C69" i="1"/>
  <c r="C62" i="1"/>
  <c r="C70" i="1"/>
  <c r="C46" i="1"/>
  <c r="C71" i="1"/>
  <c r="C41" i="1"/>
  <c r="C45" i="1"/>
  <c r="C50" i="1"/>
  <c r="C54" i="1"/>
  <c r="C58" i="1"/>
  <c r="C42" i="1"/>
  <c r="C51" i="1"/>
  <c r="C48" i="1"/>
  <c r="C66" i="1"/>
  <c r="C38" i="1"/>
  <c r="C153" i="1"/>
  <c r="B41" i="4"/>
  <c r="B41" i="5"/>
  <c r="B10" i="4"/>
  <c r="C4" i="4"/>
  <c r="C4" i="2"/>
  <c r="C3" i="2"/>
  <c r="B3" i="1"/>
  <c r="C3" i="1" s="1"/>
  <c r="C216" i="1"/>
  <c r="C186" i="1"/>
  <c r="B2" i="1"/>
  <c r="C24" i="1"/>
  <c r="B25" i="1"/>
  <c r="B20" i="1"/>
  <c r="C18" i="1"/>
  <c r="B120" i="1"/>
  <c r="C26" i="1"/>
  <c r="B27" i="1"/>
  <c r="E9" i="5"/>
  <c r="C2" i="1" l="1"/>
  <c r="B9" i="4"/>
  <c r="B9" i="2"/>
  <c r="B22" i="1"/>
  <c r="B79" i="1"/>
  <c r="C20" i="1"/>
  <c r="B87" i="1" l="1"/>
  <c r="C79" i="1"/>
  <c r="B29" i="1"/>
  <c r="B28" i="1"/>
  <c r="C22" i="1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30" i="5"/>
  <c r="F32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74" i="5"/>
  <c r="F75" i="5"/>
  <c r="F76" i="5"/>
  <c r="F77" i="5"/>
  <c r="F80" i="5"/>
  <c r="F81" i="5"/>
  <c r="F88" i="5"/>
  <c r="F92" i="5"/>
  <c r="F95" i="5"/>
  <c r="F13" i="5"/>
  <c r="F9" i="5"/>
  <c r="F5" i="5"/>
  <c r="F6" i="5"/>
  <c r="F7" i="5"/>
  <c r="F5" i="4"/>
  <c r="F6" i="4"/>
  <c r="F7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9" i="4"/>
  <c r="F91" i="4"/>
  <c r="F92" i="4"/>
  <c r="F93" i="4"/>
  <c r="F95" i="4"/>
  <c r="C5" i="3"/>
  <c r="C6" i="3"/>
  <c r="C7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74" i="3"/>
  <c r="C75" i="3"/>
  <c r="C76" i="3"/>
  <c r="C77" i="3"/>
  <c r="C78" i="3"/>
  <c r="C79" i="3"/>
  <c r="C80" i="3"/>
  <c r="C81" i="3"/>
  <c r="C82" i="3"/>
  <c r="C83" i="3"/>
  <c r="C84" i="3"/>
  <c r="C86" i="3"/>
  <c r="C87" i="3"/>
  <c r="C88" i="3"/>
  <c r="C89" i="3"/>
  <c r="C90" i="3"/>
  <c r="C91" i="3"/>
  <c r="C92" i="3"/>
  <c r="C93" i="3"/>
  <c r="C94" i="3"/>
  <c r="C95" i="3"/>
  <c r="F5" i="2"/>
  <c r="F6" i="2"/>
  <c r="F7" i="2"/>
  <c r="F13" i="2"/>
  <c r="F14" i="2"/>
  <c r="F15" i="2"/>
  <c r="F16" i="2"/>
  <c r="F17" i="2"/>
  <c r="F18" i="2"/>
  <c r="F20" i="2"/>
  <c r="F25" i="2"/>
  <c r="F26" i="2"/>
  <c r="F27" i="2"/>
  <c r="F28" i="2"/>
  <c r="F29" i="2"/>
  <c r="F30" i="2"/>
  <c r="F31" i="2"/>
  <c r="F32" i="2"/>
  <c r="F33" i="2"/>
  <c r="F44" i="2"/>
  <c r="F45" i="2"/>
  <c r="F46" i="2"/>
  <c r="F47" i="2"/>
  <c r="F48" i="2"/>
  <c r="F49" i="2"/>
  <c r="F51" i="2"/>
  <c r="F56" i="2"/>
  <c r="F57" i="2"/>
  <c r="F58" i="2"/>
  <c r="F59" i="2"/>
  <c r="F60" i="2"/>
  <c r="F61" i="2"/>
  <c r="F62" i="2"/>
  <c r="F63" i="2"/>
  <c r="F64" i="2"/>
  <c r="F65" i="2"/>
  <c r="F74" i="2"/>
  <c r="F75" i="2"/>
  <c r="F76" i="2"/>
  <c r="F78" i="2"/>
  <c r="F79" i="2"/>
  <c r="F81" i="2"/>
  <c r="F86" i="2"/>
  <c r="F87" i="2"/>
  <c r="F88" i="2"/>
  <c r="F90" i="2"/>
  <c r="F91" i="2"/>
  <c r="F92" i="2"/>
  <c r="F93" i="2"/>
  <c r="F94" i="2"/>
  <c r="C28" i="1" l="1"/>
  <c r="C87" i="1"/>
  <c r="B97" i="1"/>
  <c r="E8" i="5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159" i="1"/>
  <c r="F156" i="1"/>
  <c r="F155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26" i="1"/>
  <c r="F80" i="1"/>
  <c r="F82" i="1"/>
  <c r="F83" i="1"/>
  <c r="F84" i="1"/>
  <c r="F85" i="1"/>
  <c r="F86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104" i="1"/>
  <c r="F106" i="1"/>
  <c r="F107" i="1"/>
  <c r="F108" i="1"/>
  <c r="F110" i="1"/>
  <c r="F114" i="1"/>
  <c r="F117" i="1"/>
  <c r="F118" i="1"/>
  <c r="F119" i="1"/>
  <c r="F73" i="1"/>
  <c r="F31" i="1"/>
  <c r="F14" i="1"/>
  <c r="F19" i="1"/>
  <c r="F21" i="1"/>
  <c r="F5" i="1"/>
  <c r="F6" i="1"/>
  <c r="F7" i="1"/>
  <c r="F8" i="1"/>
  <c r="F9" i="1"/>
  <c r="F10" i="1"/>
  <c r="F11" i="1"/>
  <c r="F12" i="1"/>
  <c r="F4" i="1"/>
  <c r="C97" i="1" l="1"/>
  <c r="B112" i="1"/>
  <c r="E148" i="1"/>
  <c r="E35" i="2"/>
  <c r="C112" i="1" l="1"/>
  <c r="H80" i="5" l="1"/>
  <c r="H81" i="5"/>
  <c r="H86" i="5"/>
  <c r="H88" i="5"/>
  <c r="H92" i="5"/>
  <c r="H93" i="5"/>
  <c r="J4" i="1" l="1"/>
  <c r="J5" i="1"/>
  <c r="J6" i="1"/>
  <c r="J7" i="1"/>
  <c r="J8" i="1"/>
  <c r="J9" i="1"/>
  <c r="J10" i="1"/>
  <c r="J11" i="1"/>
  <c r="J12" i="1"/>
  <c r="J14" i="1"/>
  <c r="J19" i="1"/>
  <c r="J21" i="1"/>
  <c r="J31" i="1"/>
  <c r="J33" i="1"/>
  <c r="J35" i="1"/>
  <c r="J73" i="1"/>
  <c r="J80" i="1"/>
  <c r="J82" i="1"/>
  <c r="J83" i="1"/>
  <c r="J84" i="1"/>
  <c r="J85" i="1"/>
  <c r="J86" i="1"/>
  <c r="J89" i="1"/>
  <c r="J90" i="1"/>
  <c r="J91" i="1"/>
  <c r="J92" i="1"/>
  <c r="J93" i="1"/>
  <c r="J94" i="1"/>
  <c r="J95" i="1"/>
  <c r="J96" i="1"/>
  <c r="J98" i="1"/>
  <c r="J99" i="1"/>
  <c r="J101" i="1"/>
  <c r="J102" i="1"/>
  <c r="J104" i="1"/>
  <c r="J105" i="1"/>
  <c r="J106" i="1"/>
  <c r="J107" i="1"/>
  <c r="J108" i="1"/>
  <c r="J110" i="1"/>
  <c r="J114" i="1"/>
  <c r="J115" i="1"/>
  <c r="J117" i="1"/>
  <c r="J118" i="1"/>
  <c r="J119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55" i="1"/>
  <c r="J156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I13" i="1"/>
  <c r="I24" i="1" s="1"/>
  <c r="I16" i="1"/>
  <c r="I17" i="1" s="1"/>
  <c r="J17" i="1" s="1"/>
  <c r="I38" i="1"/>
  <c r="I48" i="1"/>
  <c r="I55" i="1"/>
  <c r="I60" i="1"/>
  <c r="I66" i="1"/>
  <c r="I103" i="1"/>
  <c r="I111" i="1"/>
  <c r="I123" i="1"/>
  <c r="I148" i="1"/>
  <c r="I149" i="1"/>
  <c r="I150" i="1"/>
  <c r="I151" i="1"/>
  <c r="I152" i="1"/>
  <c r="I181" i="1"/>
  <c r="I182" i="1"/>
  <c r="I183" i="1"/>
  <c r="I184" i="1"/>
  <c r="I185" i="1"/>
  <c r="I211" i="1"/>
  <c r="I212" i="1"/>
  <c r="I213" i="1"/>
  <c r="I214" i="1"/>
  <c r="I215" i="1"/>
  <c r="H75" i="5"/>
  <c r="H76" i="5"/>
  <c r="H77" i="5"/>
  <c r="H7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44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2" i="5"/>
  <c r="H13" i="5"/>
  <c r="H9" i="5"/>
  <c r="H5" i="5"/>
  <c r="H6" i="5"/>
  <c r="H7" i="5"/>
  <c r="J44" i="3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9" i="4"/>
  <c r="H91" i="4"/>
  <c r="H92" i="4"/>
  <c r="H93" i="4"/>
  <c r="H94" i="4"/>
  <c r="H95" i="4"/>
  <c r="H7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44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13" i="4"/>
  <c r="H7" i="4"/>
  <c r="H6" i="4"/>
  <c r="H5" i="4"/>
  <c r="H75" i="2"/>
  <c r="H76" i="2"/>
  <c r="H77" i="2"/>
  <c r="H79" i="2"/>
  <c r="H81" i="2"/>
  <c r="H86" i="2"/>
  <c r="H87" i="2"/>
  <c r="H88" i="2"/>
  <c r="H90" i="2"/>
  <c r="H91" i="2"/>
  <c r="H92" i="2"/>
  <c r="H93" i="2"/>
  <c r="H94" i="2"/>
  <c r="H74" i="2"/>
  <c r="H45" i="2"/>
  <c r="H46" i="2"/>
  <c r="H47" i="2"/>
  <c r="H48" i="2"/>
  <c r="H49" i="2"/>
  <c r="H50" i="2"/>
  <c r="H51" i="2"/>
  <c r="H52" i="2"/>
  <c r="H56" i="2"/>
  <c r="H57" i="2"/>
  <c r="H58" i="2"/>
  <c r="H59" i="2"/>
  <c r="H60" i="2"/>
  <c r="H61" i="2"/>
  <c r="H62" i="2"/>
  <c r="H63" i="2"/>
  <c r="H64" i="2"/>
  <c r="H65" i="2"/>
  <c r="H44" i="2"/>
  <c r="H14" i="2"/>
  <c r="H15" i="2"/>
  <c r="H16" i="2"/>
  <c r="H17" i="2"/>
  <c r="H18" i="2"/>
  <c r="H20" i="2"/>
  <c r="H25" i="2"/>
  <c r="H26" i="2"/>
  <c r="H27" i="2"/>
  <c r="H28" i="2"/>
  <c r="H29" i="2"/>
  <c r="H30" i="2"/>
  <c r="H31" i="2"/>
  <c r="H32" i="2"/>
  <c r="H33" i="2"/>
  <c r="H34" i="2"/>
  <c r="H13" i="2"/>
  <c r="H5" i="2"/>
  <c r="H6" i="2"/>
  <c r="H7" i="2"/>
  <c r="G100" i="5"/>
  <c r="G99" i="5"/>
  <c r="G98" i="5"/>
  <c r="G97" i="5"/>
  <c r="G96" i="5"/>
  <c r="G66" i="5"/>
  <c r="G70" i="5"/>
  <c r="G69" i="5"/>
  <c r="G68" i="5"/>
  <c r="G67" i="5"/>
  <c r="G39" i="5"/>
  <c r="G38" i="5"/>
  <c r="G37" i="5"/>
  <c r="G36" i="5"/>
  <c r="G35" i="5"/>
  <c r="G8" i="5"/>
  <c r="D100" i="3"/>
  <c r="D99" i="3"/>
  <c r="D98" i="3"/>
  <c r="D97" i="3"/>
  <c r="D96" i="3"/>
  <c r="D66" i="3"/>
  <c r="D70" i="3"/>
  <c r="D69" i="3"/>
  <c r="D68" i="3"/>
  <c r="D67" i="3"/>
  <c r="D39" i="3"/>
  <c r="D38" i="3"/>
  <c r="D37" i="3"/>
  <c r="D36" i="3"/>
  <c r="D35" i="3"/>
  <c r="G100" i="4"/>
  <c r="G99" i="4"/>
  <c r="G98" i="4"/>
  <c r="G97" i="4"/>
  <c r="G96" i="4"/>
  <c r="G70" i="4"/>
  <c r="G69" i="4"/>
  <c r="G68" i="4"/>
  <c r="G67" i="4"/>
  <c r="G66" i="4"/>
  <c r="G39" i="4"/>
  <c r="G38" i="4"/>
  <c r="G37" i="4"/>
  <c r="G36" i="4"/>
  <c r="G35" i="4"/>
  <c r="I35" i="4"/>
  <c r="G8" i="4"/>
  <c r="G100" i="2"/>
  <c r="G99" i="2"/>
  <c r="G98" i="2"/>
  <c r="G97" i="2"/>
  <c r="G96" i="2"/>
  <c r="G70" i="2"/>
  <c r="G69" i="2"/>
  <c r="G68" i="2"/>
  <c r="G67" i="2"/>
  <c r="G66" i="2"/>
  <c r="G39" i="2"/>
  <c r="G38" i="2"/>
  <c r="G37" i="2"/>
  <c r="G36" i="2"/>
  <c r="G35" i="2"/>
  <c r="F35" i="2" s="1"/>
  <c r="G8" i="2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189" i="1"/>
  <c r="G215" i="1"/>
  <c r="H215" i="1" s="1"/>
  <c r="G214" i="1"/>
  <c r="G213" i="1"/>
  <c r="G212" i="1"/>
  <c r="G211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59" i="1"/>
  <c r="G185" i="1"/>
  <c r="H185" i="1" s="1"/>
  <c r="G184" i="1"/>
  <c r="G183" i="1"/>
  <c r="G182" i="1"/>
  <c r="G181" i="1"/>
  <c r="H181" i="1" s="1"/>
  <c r="H155" i="1"/>
  <c r="H15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26" i="1"/>
  <c r="G152" i="1"/>
  <c r="G151" i="1"/>
  <c r="G150" i="1"/>
  <c r="G149" i="1"/>
  <c r="H149" i="1" s="1"/>
  <c r="G148" i="1"/>
  <c r="F148" i="1" s="1"/>
  <c r="H80" i="1"/>
  <c r="H82" i="1"/>
  <c r="H83" i="1"/>
  <c r="H84" i="1"/>
  <c r="H85" i="1"/>
  <c r="H86" i="1"/>
  <c r="H89" i="1"/>
  <c r="H90" i="1"/>
  <c r="H91" i="1"/>
  <c r="H92" i="1"/>
  <c r="H93" i="1"/>
  <c r="H94" i="1"/>
  <c r="H95" i="1"/>
  <c r="H96" i="1"/>
  <c r="H98" i="1"/>
  <c r="H99" i="1"/>
  <c r="H101" i="1"/>
  <c r="H102" i="1"/>
  <c r="H104" i="1"/>
  <c r="H105" i="1"/>
  <c r="H106" i="1"/>
  <c r="H107" i="1"/>
  <c r="H108" i="1"/>
  <c r="H110" i="1"/>
  <c r="H114" i="1"/>
  <c r="H115" i="1"/>
  <c r="H117" i="1"/>
  <c r="H118" i="1"/>
  <c r="H119" i="1"/>
  <c r="G123" i="1"/>
  <c r="G111" i="1"/>
  <c r="G103" i="1"/>
  <c r="H73" i="1"/>
  <c r="G66" i="1"/>
  <c r="G60" i="1"/>
  <c r="G55" i="1"/>
  <c r="G48" i="1"/>
  <c r="G38" i="1"/>
  <c r="H31" i="1"/>
  <c r="H33" i="1"/>
  <c r="H4" i="1"/>
  <c r="H5" i="1"/>
  <c r="H6" i="1"/>
  <c r="H7" i="1"/>
  <c r="H8" i="1"/>
  <c r="H9" i="1"/>
  <c r="H10" i="1"/>
  <c r="H11" i="1"/>
  <c r="H12" i="1"/>
  <c r="H14" i="1"/>
  <c r="H19" i="1"/>
  <c r="H21" i="1"/>
  <c r="G16" i="1"/>
  <c r="G13" i="1"/>
  <c r="G15" i="1" s="1"/>
  <c r="G17" i="1" l="1"/>
  <c r="F16" i="1"/>
  <c r="H35" i="4"/>
  <c r="G101" i="2"/>
  <c r="G4" i="2" s="1"/>
  <c r="G71" i="4"/>
  <c r="G3" i="4" s="1"/>
  <c r="J213" i="1"/>
  <c r="J212" i="1"/>
  <c r="J183" i="1"/>
  <c r="H103" i="1"/>
  <c r="J150" i="1"/>
  <c r="J215" i="1"/>
  <c r="J182" i="1"/>
  <c r="J214" i="1"/>
  <c r="H123" i="1"/>
  <c r="J211" i="1"/>
  <c r="J184" i="1"/>
  <c r="G101" i="5"/>
  <c r="G71" i="5"/>
  <c r="G40" i="5"/>
  <c r="D101" i="3"/>
  <c r="D4" i="3" s="1"/>
  <c r="D71" i="3"/>
  <c r="D3" i="3" s="1"/>
  <c r="D40" i="3"/>
  <c r="G101" i="4"/>
  <c r="G40" i="4"/>
  <c r="G40" i="2"/>
  <c r="G71" i="2"/>
  <c r="J151" i="1"/>
  <c r="H212" i="1"/>
  <c r="J149" i="1"/>
  <c r="J103" i="1"/>
  <c r="I76" i="1"/>
  <c r="J152" i="1"/>
  <c r="J123" i="1"/>
  <c r="H184" i="1"/>
  <c r="J185" i="1"/>
  <c r="J181" i="1"/>
  <c r="I153" i="1"/>
  <c r="J148" i="1"/>
  <c r="J111" i="1"/>
  <c r="J16" i="1"/>
  <c r="J13" i="1"/>
  <c r="H151" i="1"/>
  <c r="I186" i="1"/>
  <c r="I71" i="1"/>
  <c r="J38" i="1" s="1"/>
  <c r="H150" i="1"/>
  <c r="H213" i="1"/>
  <c r="H16" i="1"/>
  <c r="H148" i="1"/>
  <c r="H152" i="1"/>
  <c r="H211" i="1"/>
  <c r="G24" i="1"/>
  <c r="H24" i="1" s="1"/>
  <c r="I25" i="1"/>
  <c r="H17" i="1"/>
  <c r="I15" i="1"/>
  <c r="H214" i="1"/>
  <c r="H13" i="1"/>
  <c r="H183" i="1"/>
  <c r="I216" i="1"/>
  <c r="G18" i="1"/>
  <c r="G120" i="1" s="1"/>
  <c r="G153" i="1"/>
  <c r="G186" i="1"/>
  <c r="G216" i="1"/>
  <c r="G76" i="1"/>
  <c r="H111" i="1"/>
  <c r="H182" i="1"/>
  <c r="G71" i="1"/>
  <c r="G26" i="1"/>
  <c r="H60" i="1" l="1"/>
  <c r="H41" i="1"/>
  <c r="J216" i="1"/>
  <c r="J24" i="1"/>
  <c r="G4" i="5"/>
  <c r="G3" i="5"/>
  <c r="G4" i="4"/>
  <c r="G41" i="4"/>
  <c r="G3" i="2"/>
  <c r="J53" i="1"/>
  <c r="J54" i="1"/>
  <c r="J67" i="1"/>
  <c r="J68" i="1"/>
  <c r="J69" i="1"/>
  <c r="J70" i="1"/>
  <c r="J49" i="1"/>
  <c r="J50" i="1"/>
  <c r="J51" i="1"/>
  <c r="J52" i="1"/>
  <c r="J65" i="1"/>
  <c r="J57" i="1"/>
  <c r="J59" i="1"/>
  <c r="J39" i="1"/>
  <c r="J41" i="1"/>
  <c r="J45" i="1"/>
  <c r="J62" i="1"/>
  <c r="J71" i="1"/>
  <c r="J40" i="1"/>
  <c r="J42" i="1"/>
  <c r="J44" i="1"/>
  <c r="J46" i="1"/>
  <c r="J47" i="1"/>
  <c r="J61" i="1"/>
  <c r="J63" i="1"/>
  <c r="J56" i="1"/>
  <c r="J58" i="1"/>
  <c r="J60" i="1"/>
  <c r="J43" i="1"/>
  <c r="J48" i="1"/>
  <c r="J64" i="1"/>
  <c r="H15" i="1"/>
  <c r="J15" i="1"/>
  <c r="I2" i="1"/>
  <c r="J186" i="1"/>
  <c r="J153" i="1"/>
  <c r="H48" i="1"/>
  <c r="J55" i="1"/>
  <c r="J66" i="1"/>
  <c r="I18" i="1"/>
  <c r="I26" i="1"/>
  <c r="G25" i="1"/>
  <c r="I3" i="1"/>
  <c r="J3" i="1" s="1"/>
  <c r="G41" i="2"/>
  <c r="H153" i="1"/>
  <c r="G20" i="1"/>
  <c r="G27" i="1"/>
  <c r="G41" i="5"/>
  <c r="G3" i="1"/>
  <c r="D10" i="3" s="1"/>
  <c r="H216" i="1"/>
  <c r="H40" i="1"/>
  <c r="H44" i="1"/>
  <c r="H52" i="1"/>
  <c r="H56" i="1"/>
  <c r="H64" i="1"/>
  <c r="H68" i="1"/>
  <c r="H45" i="1"/>
  <c r="H49" i="1"/>
  <c r="H53" i="1"/>
  <c r="H57" i="1"/>
  <c r="H61" i="1"/>
  <c r="H65" i="1"/>
  <c r="H69" i="1"/>
  <c r="H38" i="1"/>
  <c r="H42" i="1"/>
  <c r="H46" i="1"/>
  <c r="H50" i="1"/>
  <c r="H54" i="1"/>
  <c r="H58" i="1"/>
  <c r="H62" i="1"/>
  <c r="H66" i="1"/>
  <c r="H70" i="1"/>
  <c r="H39" i="1"/>
  <c r="H43" i="1"/>
  <c r="H47" i="1"/>
  <c r="H51" i="1"/>
  <c r="H59" i="1"/>
  <c r="H63" i="1"/>
  <c r="H67" i="1"/>
  <c r="H71" i="1"/>
  <c r="D41" i="3"/>
  <c r="G2" i="1"/>
  <c r="H186" i="1"/>
  <c r="H55" i="1"/>
  <c r="H26" i="1" l="1"/>
  <c r="J26" i="1"/>
  <c r="H18" i="1"/>
  <c r="J18" i="1"/>
  <c r="J2" i="1"/>
  <c r="I120" i="1"/>
  <c r="I20" i="1"/>
  <c r="J20" i="1" s="1"/>
  <c r="I113" i="1"/>
  <c r="J113" i="1" s="1"/>
  <c r="I27" i="1"/>
  <c r="H3" i="1"/>
  <c r="G10" i="2"/>
  <c r="G10" i="4"/>
  <c r="H2" i="1"/>
  <c r="G9" i="2"/>
  <c r="G9" i="4"/>
  <c r="G22" i="1"/>
  <c r="G79" i="1"/>
  <c r="E123" i="1"/>
  <c r="H20" i="1" l="1"/>
  <c r="I79" i="1"/>
  <c r="I22" i="1"/>
  <c r="J22" i="1" s="1"/>
  <c r="G87" i="1"/>
  <c r="G28" i="1"/>
  <c r="G29" i="1"/>
  <c r="H79" i="1" l="1"/>
  <c r="J79" i="1"/>
  <c r="I28" i="1"/>
  <c r="I29" i="1"/>
  <c r="H22" i="1"/>
  <c r="I87" i="1"/>
  <c r="G34" i="1"/>
  <c r="B8" i="3"/>
  <c r="F40" i="1" l="1"/>
  <c r="F44" i="1"/>
  <c r="F52" i="1"/>
  <c r="F56" i="1"/>
  <c r="F60" i="1"/>
  <c r="F64" i="1"/>
  <c r="F68" i="1"/>
  <c r="F41" i="1"/>
  <c r="F45" i="1"/>
  <c r="F49" i="1"/>
  <c r="F53" i="1"/>
  <c r="F57" i="1"/>
  <c r="F61" i="1"/>
  <c r="F65" i="1"/>
  <c r="F69" i="1"/>
  <c r="F42" i="1"/>
  <c r="F46" i="1"/>
  <c r="F50" i="1"/>
  <c r="F54" i="1"/>
  <c r="F58" i="1"/>
  <c r="F62" i="1"/>
  <c r="F66" i="1"/>
  <c r="F70" i="1"/>
  <c r="F39" i="1"/>
  <c r="F43" i="1"/>
  <c r="F47" i="1"/>
  <c r="F51" i="1"/>
  <c r="F59" i="1"/>
  <c r="F63" i="1"/>
  <c r="F67" i="1"/>
  <c r="F71" i="1"/>
  <c r="F55" i="1"/>
  <c r="H28" i="1"/>
  <c r="J28" i="1"/>
  <c r="H87" i="1"/>
  <c r="J87" i="1"/>
  <c r="I34" i="1"/>
  <c r="J34" i="1" s="1"/>
  <c r="G112" i="1"/>
  <c r="H97" i="1" l="1"/>
  <c r="J97" i="1"/>
  <c r="I112" i="1"/>
  <c r="J112" i="1" s="1"/>
  <c r="H34" i="1"/>
  <c r="E8" i="4"/>
  <c r="E8" i="2"/>
  <c r="H112" i="1" l="1"/>
  <c r="I116" i="1"/>
  <c r="J116" i="1" l="1"/>
  <c r="G113" i="1"/>
  <c r="H113" i="1" l="1"/>
  <c r="G116" i="1"/>
  <c r="E113" i="1" l="1"/>
  <c r="F113" i="1" s="1"/>
  <c r="D113" i="1"/>
  <c r="D116" i="1" s="1"/>
  <c r="H116" i="1"/>
  <c r="E70" i="2"/>
  <c r="F70" i="2" s="1"/>
  <c r="E69" i="2"/>
  <c r="F69" i="2" s="1"/>
  <c r="E68" i="2"/>
  <c r="F68" i="2" s="1"/>
  <c r="E67" i="2"/>
  <c r="F67" i="2" s="1"/>
  <c r="E66" i="2"/>
  <c r="F66" i="2" s="1"/>
  <c r="E71" i="2" l="1"/>
  <c r="F71" i="2" s="1"/>
  <c r="E39" i="5"/>
  <c r="F39" i="5" s="1"/>
  <c r="E38" i="5"/>
  <c r="F38" i="5" s="1"/>
  <c r="E37" i="5"/>
  <c r="F37" i="5" s="1"/>
  <c r="E36" i="5"/>
  <c r="F36" i="5" s="1"/>
  <c r="E35" i="5"/>
  <c r="F35" i="5" s="1"/>
  <c r="B39" i="3"/>
  <c r="C39" i="3" s="1"/>
  <c r="B38" i="3"/>
  <c r="C38" i="3" s="1"/>
  <c r="B37" i="3"/>
  <c r="C37" i="3" s="1"/>
  <c r="B36" i="3"/>
  <c r="C36" i="3" s="1"/>
  <c r="B35" i="3"/>
  <c r="C35" i="3" s="1"/>
  <c r="E39" i="4"/>
  <c r="F39" i="4" s="1"/>
  <c r="E38" i="4"/>
  <c r="F38" i="4" s="1"/>
  <c r="E37" i="4"/>
  <c r="F37" i="4" s="1"/>
  <c r="E36" i="4"/>
  <c r="F36" i="4" s="1"/>
  <c r="E35" i="4"/>
  <c r="F35" i="4" s="1"/>
  <c r="E39" i="2"/>
  <c r="F39" i="2" s="1"/>
  <c r="E38" i="2"/>
  <c r="F38" i="2" s="1"/>
  <c r="E37" i="2"/>
  <c r="F37" i="2" s="1"/>
  <c r="E36" i="2"/>
  <c r="F36" i="2" s="1"/>
  <c r="E70" i="5"/>
  <c r="F70" i="5" s="1"/>
  <c r="E69" i="5"/>
  <c r="F69" i="5" s="1"/>
  <c r="E68" i="5"/>
  <c r="F68" i="5" s="1"/>
  <c r="E67" i="5"/>
  <c r="F67" i="5" s="1"/>
  <c r="E66" i="5"/>
  <c r="F66" i="5" s="1"/>
  <c r="B70" i="3"/>
  <c r="C70" i="3" s="1"/>
  <c r="B69" i="3"/>
  <c r="C69" i="3" s="1"/>
  <c r="B68" i="3"/>
  <c r="C68" i="3" s="1"/>
  <c r="B67" i="3"/>
  <c r="C67" i="3" s="1"/>
  <c r="B66" i="3"/>
  <c r="C66" i="3" s="1"/>
  <c r="E70" i="4"/>
  <c r="F70" i="4" s="1"/>
  <c r="E69" i="4"/>
  <c r="F69" i="4" s="1"/>
  <c r="E68" i="4"/>
  <c r="F68" i="4" s="1"/>
  <c r="E67" i="4"/>
  <c r="F67" i="4" s="1"/>
  <c r="E66" i="4"/>
  <c r="F66" i="4" s="1"/>
  <c r="E3" i="2" l="1"/>
  <c r="F3" i="2" s="1"/>
  <c r="E71" i="5"/>
  <c r="F71" i="5" s="1"/>
  <c r="E40" i="5"/>
  <c r="F40" i="5" s="1"/>
  <c r="B71" i="3"/>
  <c r="C71" i="3" s="1"/>
  <c r="B40" i="3"/>
  <c r="C40" i="3" s="1"/>
  <c r="E71" i="4"/>
  <c r="F71" i="4" s="1"/>
  <c r="E40" i="4"/>
  <c r="F40" i="4" s="1"/>
  <c r="E40" i="2"/>
  <c r="F40" i="2" s="1"/>
  <c r="E100" i="5"/>
  <c r="F100" i="5" s="1"/>
  <c r="E99" i="5"/>
  <c r="F99" i="5" s="1"/>
  <c r="E98" i="5"/>
  <c r="F98" i="5" s="1"/>
  <c r="E97" i="5"/>
  <c r="F97" i="5" s="1"/>
  <c r="E96" i="5"/>
  <c r="F96" i="5" s="1"/>
  <c r="B100" i="3"/>
  <c r="C100" i="3" s="1"/>
  <c r="B99" i="3"/>
  <c r="C99" i="3" s="1"/>
  <c r="B98" i="3"/>
  <c r="C98" i="3" s="1"/>
  <c r="B97" i="3"/>
  <c r="C97" i="3" s="1"/>
  <c r="B96" i="3"/>
  <c r="C96" i="3" s="1"/>
  <c r="E100" i="4"/>
  <c r="F100" i="4" s="1"/>
  <c r="E99" i="4"/>
  <c r="F99" i="4" s="1"/>
  <c r="E98" i="4"/>
  <c r="F98" i="4" s="1"/>
  <c r="E97" i="4"/>
  <c r="F97" i="4" s="1"/>
  <c r="E96" i="4"/>
  <c r="F96" i="4" s="1"/>
  <c r="J74" i="2"/>
  <c r="E96" i="2"/>
  <c r="F96" i="2" s="1"/>
  <c r="E100" i="2"/>
  <c r="F100" i="2" s="1"/>
  <c r="E99" i="2"/>
  <c r="F99" i="2" s="1"/>
  <c r="E98" i="2"/>
  <c r="F98" i="2" s="1"/>
  <c r="E97" i="2"/>
  <c r="F97" i="2" s="1"/>
  <c r="E3" i="5" l="1"/>
  <c r="F3" i="5" s="1"/>
  <c r="E101" i="5"/>
  <c r="F101" i="5" s="1"/>
  <c r="B101" i="3"/>
  <c r="C101" i="3" s="1"/>
  <c r="B3" i="3"/>
  <c r="C3" i="3" s="1"/>
  <c r="E101" i="4"/>
  <c r="F101" i="4" s="1"/>
  <c r="E3" i="4"/>
  <c r="F3" i="4" s="1"/>
  <c r="E101" i="2"/>
  <c r="F101" i="2" s="1"/>
  <c r="I100" i="5"/>
  <c r="H100" i="5" s="1"/>
  <c r="I99" i="5"/>
  <c r="H99" i="5" s="1"/>
  <c r="I98" i="5"/>
  <c r="I97" i="5"/>
  <c r="I96" i="5"/>
  <c r="J88" i="5"/>
  <c r="J82" i="5"/>
  <c r="J81" i="5"/>
  <c r="J80" i="5"/>
  <c r="J77" i="5"/>
  <c r="J76" i="5"/>
  <c r="J75" i="5"/>
  <c r="J74" i="5"/>
  <c r="I70" i="5"/>
  <c r="H70" i="5" s="1"/>
  <c r="I69" i="5"/>
  <c r="I68" i="5"/>
  <c r="I67" i="5"/>
  <c r="I66" i="5"/>
  <c r="H66" i="5" s="1"/>
  <c r="J65" i="5"/>
  <c r="J64" i="5"/>
  <c r="J63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I39" i="5"/>
  <c r="I38" i="5"/>
  <c r="I37" i="5"/>
  <c r="H37" i="5" s="1"/>
  <c r="I36" i="5"/>
  <c r="H36" i="5" s="1"/>
  <c r="I35" i="5"/>
  <c r="J32" i="5"/>
  <c r="J31" i="5"/>
  <c r="J30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9" i="5"/>
  <c r="I8" i="5"/>
  <c r="J7" i="5"/>
  <c r="J6" i="5"/>
  <c r="J5" i="5"/>
  <c r="I100" i="3"/>
  <c r="H100" i="3" s="1"/>
  <c r="I99" i="3"/>
  <c r="H99" i="3" s="1"/>
  <c r="I98" i="3"/>
  <c r="H98" i="3" s="1"/>
  <c r="I97" i="3"/>
  <c r="H97" i="3" s="1"/>
  <c r="I96" i="3"/>
  <c r="H96" i="3" s="1"/>
  <c r="J95" i="3"/>
  <c r="J94" i="3"/>
  <c r="J93" i="3"/>
  <c r="J92" i="3"/>
  <c r="J91" i="3"/>
  <c r="J90" i="3"/>
  <c r="J89" i="3"/>
  <c r="J88" i="3"/>
  <c r="J87" i="3"/>
  <c r="J86" i="3"/>
  <c r="J85" i="3"/>
  <c r="J83" i="3"/>
  <c r="J82" i="3"/>
  <c r="J81" i="3"/>
  <c r="J80" i="3"/>
  <c r="J79" i="3"/>
  <c r="J78" i="3"/>
  <c r="J77" i="3"/>
  <c r="J76" i="3"/>
  <c r="J75" i="3"/>
  <c r="J74" i="3"/>
  <c r="I70" i="3"/>
  <c r="H70" i="3" s="1"/>
  <c r="I69" i="3"/>
  <c r="H69" i="3" s="1"/>
  <c r="I68" i="3"/>
  <c r="H68" i="3" s="1"/>
  <c r="I67" i="3"/>
  <c r="H67" i="3" s="1"/>
  <c r="I66" i="3"/>
  <c r="H66" i="3" s="1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I39" i="3"/>
  <c r="H39" i="3" s="1"/>
  <c r="I38" i="3"/>
  <c r="H38" i="3" s="1"/>
  <c r="I37" i="3"/>
  <c r="H37" i="3" s="1"/>
  <c r="I36" i="3"/>
  <c r="H36" i="3" s="1"/>
  <c r="I35" i="3"/>
  <c r="H35" i="3" s="1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I8" i="3"/>
  <c r="J7" i="3"/>
  <c r="J6" i="3"/>
  <c r="J5" i="3"/>
  <c r="I100" i="4"/>
  <c r="H100" i="4" s="1"/>
  <c r="I99" i="4"/>
  <c r="I98" i="4"/>
  <c r="I97" i="4"/>
  <c r="I96" i="4"/>
  <c r="H96" i="4" s="1"/>
  <c r="J95" i="4"/>
  <c r="J94" i="4"/>
  <c r="J93" i="4"/>
  <c r="J92" i="4"/>
  <c r="J91" i="4"/>
  <c r="J89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I70" i="4"/>
  <c r="H70" i="4" s="1"/>
  <c r="I69" i="4"/>
  <c r="I68" i="4"/>
  <c r="I67" i="4"/>
  <c r="I66" i="4"/>
  <c r="H66" i="4" s="1"/>
  <c r="J65" i="4"/>
  <c r="J64" i="4"/>
  <c r="J63" i="4"/>
  <c r="J62" i="4"/>
  <c r="J61" i="4"/>
  <c r="J60" i="4"/>
  <c r="J59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I39" i="4"/>
  <c r="I38" i="4"/>
  <c r="I37" i="4"/>
  <c r="H37" i="4" s="1"/>
  <c r="I36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I8" i="4"/>
  <c r="J7" i="4"/>
  <c r="J6" i="4"/>
  <c r="J5" i="4"/>
  <c r="I100" i="2"/>
  <c r="H100" i="2" s="1"/>
  <c r="I99" i="2"/>
  <c r="I98" i="2"/>
  <c r="I97" i="2"/>
  <c r="I96" i="2"/>
  <c r="H96" i="2" s="1"/>
  <c r="J93" i="2"/>
  <c r="J92" i="2"/>
  <c r="J91" i="2"/>
  <c r="J90" i="2"/>
  <c r="J88" i="2"/>
  <c r="J87" i="2"/>
  <c r="J86" i="2"/>
  <c r="J81" i="2"/>
  <c r="J79" i="2"/>
  <c r="J78" i="2"/>
  <c r="J76" i="2"/>
  <c r="J75" i="2"/>
  <c r="I70" i="2"/>
  <c r="H70" i="2" s="1"/>
  <c r="I69" i="2"/>
  <c r="I68" i="2"/>
  <c r="I67" i="2"/>
  <c r="I66" i="2"/>
  <c r="H66" i="2" s="1"/>
  <c r="J65" i="2"/>
  <c r="J64" i="2"/>
  <c r="J63" i="2"/>
  <c r="J62" i="2"/>
  <c r="J61" i="2"/>
  <c r="J60" i="2"/>
  <c r="J59" i="2"/>
  <c r="J58" i="2"/>
  <c r="J57" i="2"/>
  <c r="J56" i="2"/>
  <c r="J51" i="2"/>
  <c r="J49" i="2"/>
  <c r="J48" i="2"/>
  <c r="J46" i="2"/>
  <c r="J45" i="2"/>
  <c r="J44" i="2"/>
  <c r="I39" i="2"/>
  <c r="I38" i="2"/>
  <c r="I37" i="2"/>
  <c r="H37" i="2" s="1"/>
  <c r="I36" i="2"/>
  <c r="H36" i="2" s="1"/>
  <c r="I35" i="2"/>
  <c r="H35" i="2" s="1"/>
  <c r="J34" i="2"/>
  <c r="J33" i="2"/>
  <c r="J32" i="2"/>
  <c r="J31" i="2"/>
  <c r="J30" i="2"/>
  <c r="J29" i="2"/>
  <c r="J28" i="2"/>
  <c r="J27" i="2"/>
  <c r="J26" i="2"/>
  <c r="J25" i="2"/>
  <c r="J20" i="2"/>
  <c r="J18" i="2"/>
  <c r="J17" i="2"/>
  <c r="J15" i="2"/>
  <c r="J14" i="2"/>
  <c r="J13" i="2"/>
  <c r="I8" i="2"/>
  <c r="J7" i="2"/>
  <c r="J6" i="2"/>
  <c r="J5" i="2"/>
  <c r="F38" i="1"/>
  <c r="E76" i="1" l="1"/>
  <c r="F48" i="1"/>
  <c r="E4" i="5"/>
  <c r="F4" i="5" s="1"/>
  <c r="J97" i="2"/>
  <c r="J37" i="5"/>
  <c r="J97" i="3"/>
  <c r="J97" i="4"/>
  <c r="J67" i="4"/>
  <c r="J37" i="2"/>
  <c r="J67" i="2"/>
  <c r="J36" i="3"/>
  <c r="J39" i="5"/>
  <c r="H39" i="5"/>
  <c r="J38" i="5"/>
  <c r="H38" i="5"/>
  <c r="J68" i="5"/>
  <c r="H68" i="5"/>
  <c r="J69" i="5"/>
  <c r="H69" i="5"/>
  <c r="J70" i="5"/>
  <c r="J97" i="5"/>
  <c r="H97" i="5"/>
  <c r="J98" i="5"/>
  <c r="H98" i="5"/>
  <c r="J99" i="5"/>
  <c r="I40" i="5"/>
  <c r="H35" i="5"/>
  <c r="J67" i="5"/>
  <c r="H67" i="5"/>
  <c r="J96" i="5"/>
  <c r="H96" i="5"/>
  <c r="J36" i="5"/>
  <c r="J66" i="5"/>
  <c r="J68" i="3"/>
  <c r="I71" i="3"/>
  <c r="H71" i="3" s="1"/>
  <c r="J39" i="3"/>
  <c r="J67" i="3"/>
  <c r="J96" i="3"/>
  <c r="J38" i="3"/>
  <c r="J70" i="3"/>
  <c r="J99" i="3"/>
  <c r="I40" i="3"/>
  <c r="H40" i="3" s="1"/>
  <c r="J37" i="3"/>
  <c r="J69" i="3"/>
  <c r="I101" i="3"/>
  <c r="H101" i="3" s="1"/>
  <c r="J98" i="3"/>
  <c r="J100" i="3"/>
  <c r="J38" i="4"/>
  <c r="H38" i="4"/>
  <c r="J69" i="4"/>
  <c r="H69" i="4"/>
  <c r="I40" i="4"/>
  <c r="J36" i="4"/>
  <c r="H36" i="4"/>
  <c r="J37" i="4"/>
  <c r="I71" i="4"/>
  <c r="H71" i="4" s="1"/>
  <c r="H67" i="4"/>
  <c r="J68" i="4"/>
  <c r="H68" i="4"/>
  <c r="J70" i="4"/>
  <c r="J96" i="4"/>
  <c r="J99" i="4"/>
  <c r="H99" i="4"/>
  <c r="J39" i="4"/>
  <c r="H39" i="4"/>
  <c r="J66" i="4"/>
  <c r="I101" i="4"/>
  <c r="H101" i="4" s="1"/>
  <c r="H97" i="4"/>
  <c r="J98" i="4"/>
  <c r="H98" i="4"/>
  <c r="J100" i="4"/>
  <c r="J39" i="2"/>
  <c r="H39" i="2"/>
  <c r="J38" i="2"/>
  <c r="H38" i="2"/>
  <c r="J66" i="2"/>
  <c r="J96" i="2"/>
  <c r="J69" i="2"/>
  <c r="H69" i="2"/>
  <c r="J99" i="2"/>
  <c r="H99" i="2"/>
  <c r="I40" i="2"/>
  <c r="J36" i="2"/>
  <c r="I71" i="2"/>
  <c r="H71" i="2" s="1"/>
  <c r="H67" i="2"/>
  <c r="J68" i="2"/>
  <c r="H68" i="2"/>
  <c r="J70" i="2"/>
  <c r="I101" i="2"/>
  <c r="H101" i="2" s="1"/>
  <c r="H97" i="2"/>
  <c r="J98" i="2"/>
  <c r="H98" i="2"/>
  <c r="J100" i="2"/>
  <c r="B4" i="3"/>
  <c r="C4" i="3" s="1"/>
  <c r="E4" i="4"/>
  <c r="F4" i="4" s="1"/>
  <c r="E4" i="2"/>
  <c r="F4" i="2" s="1"/>
  <c r="I71" i="5"/>
  <c r="H71" i="5" s="1"/>
  <c r="I101" i="5"/>
  <c r="H101" i="5" s="1"/>
  <c r="J35" i="5"/>
  <c r="J35" i="3"/>
  <c r="J66" i="3"/>
  <c r="J35" i="4"/>
  <c r="J35" i="2"/>
  <c r="I3" i="4" l="1"/>
  <c r="H3" i="4" s="1"/>
  <c r="I4" i="2"/>
  <c r="H4" i="2" s="1"/>
  <c r="H40" i="5"/>
  <c r="I41" i="5"/>
  <c r="I3" i="3"/>
  <c r="J71" i="4"/>
  <c r="I3" i="2"/>
  <c r="H3" i="2" s="1"/>
  <c r="I41" i="3"/>
  <c r="I4" i="3"/>
  <c r="H40" i="4"/>
  <c r="I41" i="4"/>
  <c r="J40" i="4"/>
  <c r="I4" i="4"/>
  <c r="J40" i="2"/>
  <c r="H40" i="2"/>
  <c r="I41" i="2"/>
  <c r="J71" i="5"/>
  <c r="I3" i="5"/>
  <c r="J101" i="5"/>
  <c r="I4" i="5"/>
  <c r="H4" i="5" s="1"/>
  <c r="J40" i="5"/>
  <c r="J40" i="3"/>
  <c r="J71" i="3"/>
  <c r="J101" i="3"/>
  <c r="J101" i="4"/>
  <c r="I9" i="4"/>
  <c r="J101" i="2"/>
  <c r="J71" i="2"/>
  <c r="I10" i="2" l="1"/>
  <c r="J4" i="3"/>
  <c r="H4" i="3"/>
  <c r="I9" i="3"/>
  <c r="H3" i="3"/>
  <c r="I9" i="2"/>
  <c r="J3" i="5"/>
  <c r="H3" i="5"/>
  <c r="J3" i="4"/>
  <c r="I10" i="3"/>
  <c r="I10" i="4"/>
  <c r="H4" i="4"/>
  <c r="J3" i="2"/>
  <c r="J4" i="5"/>
  <c r="J3" i="3"/>
  <c r="J4" i="4"/>
  <c r="J4" i="2"/>
  <c r="E213" i="1" l="1"/>
  <c r="F213" i="1" s="1"/>
  <c r="E183" i="1"/>
  <c r="F183" i="1" s="1"/>
  <c r="E150" i="1"/>
  <c r="F150" i="1" s="1"/>
  <c r="E151" i="1"/>
  <c r="F151" i="1" s="1"/>
  <c r="E215" i="1" l="1"/>
  <c r="F215" i="1" s="1"/>
  <c r="E214" i="1"/>
  <c r="F214" i="1" s="1"/>
  <c r="E212" i="1"/>
  <c r="F212" i="1" s="1"/>
  <c r="E211" i="1"/>
  <c r="F211" i="1" s="1"/>
  <c r="E185" i="1"/>
  <c r="F185" i="1" s="1"/>
  <c r="E184" i="1"/>
  <c r="F184" i="1" s="1"/>
  <c r="E182" i="1"/>
  <c r="F182" i="1" s="1"/>
  <c r="E181" i="1"/>
  <c r="F181" i="1" s="1"/>
  <c r="E152" i="1"/>
  <c r="F152" i="1" s="1"/>
  <c r="E149" i="1"/>
  <c r="F149" i="1" s="1"/>
  <c r="E111" i="1"/>
  <c r="F111" i="1" s="1"/>
  <c r="E103" i="1"/>
  <c r="F103" i="1" s="1"/>
  <c r="E17" i="1"/>
  <c r="F17" i="1" s="1"/>
  <c r="E13" i="1"/>
  <c r="E15" i="1" l="1"/>
  <c r="F13" i="1"/>
  <c r="E216" i="1"/>
  <c r="E24" i="1"/>
  <c r="E186" i="1"/>
  <c r="E153" i="1"/>
  <c r="E18" i="1" l="1"/>
  <c r="F18" i="1" s="1"/>
  <c r="E25" i="1"/>
  <c r="F24" i="1"/>
  <c r="F15" i="1"/>
  <c r="E3" i="1"/>
  <c r="F216" i="1"/>
  <c r="E2" i="1"/>
  <c r="F186" i="1"/>
  <c r="E41" i="5"/>
  <c r="E41" i="2"/>
  <c r="E41" i="4"/>
  <c r="F153" i="1"/>
  <c r="E26" i="1"/>
  <c r="E120" i="1" l="1"/>
  <c r="E20" i="1"/>
  <c r="F20" i="1" s="1"/>
  <c r="E27" i="1"/>
  <c r="F26" i="1"/>
  <c r="F3" i="1"/>
  <c r="E10" i="4"/>
  <c r="E10" i="2"/>
  <c r="F2" i="1"/>
  <c r="E9" i="2"/>
  <c r="E9" i="4"/>
  <c r="E79" i="1" l="1"/>
  <c r="F79" i="1" s="1"/>
  <c r="E22" i="1"/>
  <c r="F22" i="1" s="1"/>
  <c r="E87" i="1"/>
  <c r="E29" i="1" l="1"/>
  <c r="E28" i="1"/>
  <c r="F28" i="1" s="1"/>
  <c r="F87" i="1"/>
  <c r="E34" i="1" l="1"/>
  <c r="E112" i="1"/>
  <c r="E116" i="1" s="1"/>
  <c r="F116" i="1" l="1"/>
  <c r="B113" i="1"/>
  <c r="F112" i="1"/>
  <c r="C113" i="1" l="1"/>
  <c r="B116" i="1"/>
  <c r="C116" i="1" s="1"/>
</calcChain>
</file>

<file path=xl/sharedStrings.xml><?xml version="1.0" encoding="utf-8"?>
<sst xmlns="http://schemas.openxmlformats.org/spreadsheetml/2006/main" count="633" uniqueCount="159">
  <si>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</si>
  <si>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</si>
  <si>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</si>
  <si>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</si>
  <si>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</si>
  <si>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</si>
  <si>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</si>
  <si>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</si>
  <si>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</si>
  <si>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</si>
  <si>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</si>
  <si>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</si>
  <si>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</si>
  <si>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</si>
  <si>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</si>
  <si>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</si>
  <si>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</si>
  <si>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</si>
  <si>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</si>
  <si>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</si>
  <si>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</si>
  <si>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</si>
  <si>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</si>
  <si>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</si>
  <si>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</si>
  <si>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</si>
  <si>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</si>
  <si>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</si>
  <si>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</si>
  <si>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</si>
  <si>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</si>
  <si>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</si>
  <si>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</si>
  <si>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</si>
  <si>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</si>
  <si>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</si>
  <si>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</si>
  <si>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</si>
  <si>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</si>
  <si>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</si>
  <si>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</si>
  <si>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</si>
  <si>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</si>
  <si>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</si>
  <si>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</si>
  <si>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</si>
  <si>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</si>
  <si>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</si>
  <si>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</si>
  <si>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</si>
  <si>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</si>
  <si>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</si>
  <si>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</si>
  <si>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</si>
  <si>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</si>
  <si>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</si>
  <si>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</si>
  <si>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</si>
  <si>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</si>
  <si>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</si>
  <si>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</si>
  <si>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</si>
  <si>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</si>
  <si>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</si>
  <si>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</si>
  <si>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</si>
  <si>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</si>
  <si>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</si>
  <si>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</si>
  <si>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</si>
  <si>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</si>
  <si>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</si>
  <si>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</si>
  <si>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</si>
  <si>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</si>
  <si>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</si>
  <si>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bonds / bonded loan</t>
  </si>
  <si>
    <t>Change in non-controlling interest due to acquisitions</t>
  </si>
  <si>
    <t>Acquisition of own shares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</si>
  <si>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</si>
  <si>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</si>
  <si>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</si>
  <si>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</si>
  <si>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</si>
  <si>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</si>
  <si>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</si>
  <si>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</si>
  <si>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</si>
  <si>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</si>
  <si>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</si>
  <si>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</si>
  <si>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</si>
  <si>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</si>
  <si>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</si>
  <si>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</si>
  <si>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</si>
  <si>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</si>
  <si>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</si>
  <si>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</si>
  <si>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</si>
  <si>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</si>
  <si>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</si>
  <si>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</si>
  <si>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</si>
  <si>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</si>
  <si>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</si>
  <si>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</si>
  <si>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</si>
  <si>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</si>
  <si>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</si>
  <si>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</si>
  <si>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</si>
  <si>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</si>
  <si>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</si>
  <si>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</si>
  <si>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</si>
  <si>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</si>
  <si>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</si>
  <si>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</si>
  <si>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</si>
  <si>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</si>
  <si>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</si>
  <si>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</si>
  <si>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</si>
  <si>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</si>
  <si>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</si>
  <si>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</si>
  <si>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</si>
  <si>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</si>
  <si>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</si>
  <si>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</si>
  <si>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</si>
  <si>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</si>
  <si>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</si>
  <si>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</si>
  <si>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</si>
  <si>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% 2015-2016</t>
  </si>
  <si>
    <t>2016: % of balance sheet total</t>
  </si>
  <si>
    <t>Russia</t>
  </si>
  <si>
    <t>Inflows from asset disposals</t>
  </si>
  <si>
    <t>2017: % of balance sheet total</t>
  </si>
  <si>
    <t>% 2016-2017</t>
  </si>
  <si>
    <t>% 2016/2017</t>
  </si>
  <si>
    <t>Employee benefits expenses</t>
  </si>
  <si>
    <t>3M/2018</t>
  </si>
  <si>
    <t>3M/2017</t>
  </si>
  <si>
    <t>% 3M/2017-3M/2018</t>
  </si>
  <si>
    <t>3M/2018: % of balance sheet total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</si>
  <si>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</si>
  <si>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</si>
  <si>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</si>
  <si>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</si>
  <si>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</si>
  <si>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</si>
  <si>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</si>
  <si>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Repayment of payables relating to finance leases</t>
  </si>
  <si>
    <t>Change in other financing liabilities</t>
  </si>
  <si>
    <t>Distribution of dividends</t>
  </si>
  <si>
    <t>Cash and cash equivalents at the beginning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</si>
</sst>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17" applyNumberFormat="0" applyAlignment="0" applyProtection="0"/>
    <xf numFmtId="0" fontId="18" fillId="33" borderId="18" applyNumberFormat="0" applyAlignment="0" applyProtection="0"/>
    <xf numFmtId="0" fontId="19" fillId="20" borderId="18" applyNumberFormat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20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5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7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8" fontId="36" fillId="37" borderId="1" applyNumberFormat="0" applyFont="0" applyBorder="0" applyAlignment="0"/>
    <xf numFmtId="169" fontId="37" fillId="0" borderId="0" applyFont="0" applyFill="0" applyBorder="0" applyAlignment="0" applyProtection="0"/>
    <xf numFmtId="3" fontId="38" fillId="0" borderId="8" applyNumberFormat="0" applyFill="0" applyBorder="0" applyAlignment="0">
      <protection locked="0"/>
    </xf>
    <xf numFmtId="0" fontId="39" fillId="0" borderId="0"/>
    <xf numFmtId="0" fontId="5" fillId="0" borderId="26" applyNumberFormat="0" applyFont="0" applyFill="0" applyAlignment="0" applyProtection="0"/>
    <xf numFmtId="0" fontId="5" fillId="0" borderId="27" applyNumberFormat="0" applyFont="0" applyFill="0" applyAlignment="0" applyProtection="0"/>
    <xf numFmtId="0" fontId="5" fillId="0" borderId="28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4" fontId="37" fillId="0" borderId="0" applyFont="0" applyFill="0" applyBorder="0" applyAlignment="0" applyProtection="0"/>
    <xf numFmtId="170" fontId="43" fillId="0" borderId="29" applyFont="0" applyFill="0" applyBorder="0" applyProtection="0">
      <alignment horizontal="right"/>
    </xf>
    <xf numFmtId="0" fontId="14" fillId="0" borderId="30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4" applyNumberFormat="0" applyAlignment="0" applyProtection="0"/>
    <xf numFmtId="0" fontId="52" fillId="43" borderId="37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1" applyNumberFormat="0" applyFill="0" applyAlignment="0" applyProtection="0"/>
    <xf numFmtId="0" fontId="57" fillId="0" borderId="32" applyNumberFormat="0" applyFill="0" applyAlignment="0" applyProtection="0"/>
    <xf numFmtId="0" fontId="58" fillId="0" borderId="33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4" applyNumberFormat="0" applyAlignment="0" applyProtection="0"/>
    <xf numFmtId="0" fontId="60" fillId="0" borderId="36" applyNumberFormat="0" applyFill="0" applyAlignment="0" applyProtection="0"/>
    <xf numFmtId="0" fontId="53" fillId="44" borderId="38" applyNumberFormat="0" applyFont="0" applyAlignment="0" applyProtection="0"/>
    <xf numFmtId="0" fontId="61" fillId="42" borderId="35" applyNumberFormat="0" applyAlignment="0" applyProtection="0"/>
    <xf numFmtId="0" fontId="46" fillId="0" borderId="0" applyNumberFormat="0" applyFill="0" applyBorder="0" applyAlignment="0" applyProtection="0"/>
    <xf numFmtId="0" fontId="62" fillId="0" borderId="39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39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4" borderId="3" xfId="1" applyNumberFormat="1" applyFont="1" applyFill="1" applyBorder="1" applyAlignment="1">
      <alignment horizontal="right"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1" xfId="1" applyNumberFormat="1" applyFont="1" applyFill="1" applyBorder="1" applyAlignment="1">
      <alignment horizontal="right" wrapText="1"/>
    </xf>
    <xf numFmtId="9" fontId="8" fillId="4" borderId="3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9" fontId="8" fillId="3" borderId="1" xfId="1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165" fontId="8" fillId="3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8" fillId="0" borderId="1" xfId="0" applyNumberFormat="1" applyFont="1" applyBorder="1"/>
    <xf numFmtId="9" fontId="8" fillId="4" borderId="11" xfId="1" applyNumberFormat="1" applyFont="1" applyFill="1" applyBorder="1" applyAlignment="1">
      <alignment horizontal="right" wrapText="1"/>
    </xf>
    <xf numFmtId="3" fontId="8" fillId="0" borderId="10" xfId="0" applyNumberFormat="1" applyFont="1" applyBorder="1"/>
    <xf numFmtId="3" fontId="7" fillId="4" borderId="1" xfId="0" applyNumberFormat="1" applyFont="1" applyFill="1" applyBorder="1" applyAlignment="1">
      <alignment horizontal="right" wrapText="1"/>
    </xf>
    <xf numFmtId="3" fontId="7" fillId="0" borderId="12" xfId="0" applyNumberFormat="1" applyFont="1" applyBorder="1"/>
    <xf numFmtId="0" fontId="8" fillId="4" borderId="3" xfId="0" applyFont="1" applyFill="1" applyBorder="1" applyAlignment="1">
      <alignment horizontal="right" wrapText="1"/>
    </xf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9" fontId="8" fillId="7" borderId="1" xfId="1" applyNumberFormat="1" applyFont="1" applyFill="1" applyBorder="1" applyAlignment="1">
      <alignment horizontal="right" wrapText="1"/>
    </xf>
    <xf numFmtId="3" fontId="8" fillId="0" borderId="9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10" borderId="1" xfId="1" applyNumberFormat="1" applyFont="1" applyFill="1" applyBorder="1" applyAlignment="1">
      <alignment horizontal="right" wrapText="1"/>
    </xf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4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9" fontId="8" fillId="11" borderId="1" xfId="1" applyNumberFormat="1" applyFont="1" applyFill="1" applyBorder="1" applyAlignment="1">
      <alignment horizontal="right" wrapText="1"/>
    </xf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8" fillId="11" borderId="4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9" fontId="11" fillId="11" borderId="4" xfId="1" applyFont="1" applyFill="1" applyBorder="1" applyAlignment="1">
      <alignment horizontal="right" wrapText="1"/>
    </xf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8" fillId="11" borderId="4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8" borderId="1" xfId="1" applyFont="1" applyFill="1" applyBorder="1"/>
    <xf numFmtId="0" fontId="8" fillId="13" borderId="1" xfId="0" applyFont="1" applyFill="1" applyBorder="1"/>
    <xf numFmtId="165" fontId="8" fillId="13" borderId="1" xfId="1" applyNumberFormat="1" applyFont="1" applyFill="1" applyBorder="1" applyAlignment="1">
      <alignment horizontal="right"/>
    </xf>
    <xf numFmtId="9" fontId="8" fillId="13" borderId="1" xfId="1" applyNumberFormat="1" applyFont="1" applyFill="1" applyBorder="1" applyAlignment="1">
      <alignment horizontal="right"/>
    </xf>
    <xf numFmtId="0" fontId="8" fillId="8" borderId="4" xfId="0" applyFont="1" applyFill="1" applyBorder="1"/>
    <xf numFmtId="9" fontId="8" fillId="13" borderId="1" xfId="1" applyNumberFormat="1" applyFont="1" applyFill="1" applyBorder="1" applyAlignment="1">
      <alignment horizontal="right" wrapText="1"/>
    </xf>
    <xf numFmtId="0" fontId="11" fillId="8" borderId="4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5" fontId="8" fillId="13" borderId="3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9" fontId="11" fillId="4" borderId="3" xfId="1" applyNumberFormat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0" fontId="8" fillId="5" borderId="1" xfId="0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8" fillId="7" borderId="14" xfId="0" applyNumberFormat="1" applyFont="1" applyFill="1" applyBorder="1" applyAlignment="1">
      <alignment horizontal="right" wrapText="1"/>
    </xf>
    <xf numFmtId="9" fontId="8" fillId="7" borderId="10" xfId="1" applyFont="1" applyFill="1" applyBorder="1"/>
    <xf numFmtId="4" fontId="8" fillId="11" borderId="14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4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4" fontId="8" fillId="13" borderId="1" xfId="0" applyNumberFormat="1" applyFont="1" applyFill="1" applyBorder="1" applyAlignment="1">
      <alignment horizontal="right" wrapText="1"/>
    </xf>
    <xf numFmtId="9" fontId="8" fillId="13" borderId="1" xfId="1" applyFont="1" applyFill="1" applyBorder="1"/>
    <xf numFmtId="9" fontId="7" fillId="13" borderId="1" xfId="1" applyFont="1" applyFill="1" applyBorder="1"/>
    <xf numFmtId="3" fontId="8" fillId="5" borderId="2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4" fontId="8" fillId="0" borderId="6" xfId="0" applyNumberFormat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9" fontId="7" fillId="0" borderId="16" xfId="1" applyFont="1" applyFill="1" applyBorder="1" applyProtection="1">
      <protection locked="0"/>
    </xf>
    <xf numFmtId="9" fontId="8" fillId="0" borderId="15" xfId="1" applyFont="1" applyFill="1" applyBorder="1" applyProtection="1"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47" xfId="1" applyFont="1" applyFill="1" applyBorder="1" applyAlignment="1" applyProtection="1">
      <alignment horizontal="right" wrapText="1"/>
      <protection locked="0"/>
    </xf>
    <xf numFmtId="9" fontId="7" fillId="0" borderId="46" xfId="1" applyFont="1" applyFill="1" applyBorder="1" applyAlignment="1" applyProtection="1">
      <alignment horizontal="right" wrapText="1"/>
      <protection locked="0"/>
    </xf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9" fontId="11" fillId="10" borderId="4" xfId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7" fillId="5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4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5" borderId="13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40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2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3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44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45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5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43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3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3" fontId="8" fillId="0" borderId="13" xfId="0" applyNumberFormat="1" applyFont="1" applyBorder="1"/>
    <xf numFmtId="4" fontId="7" fillId="7" borderId="1" xfId="0" applyNumberFormat="1" applyFont="1" applyFill="1" applyBorder="1" applyAlignment="1">
      <alignment horizontal="right"/>
    </xf>
    <xf numFmtId="9" fontId="8" fillId="7" borderId="2" xfId="1" applyFont="1" applyFill="1" applyBorder="1"/>
    <xf numFmtId="4" fontId="7" fillId="10" borderId="1" xfId="0" applyNumberFormat="1" applyFont="1" applyFill="1" applyBorder="1" applyAlignment="1">
      <alignment horizontal="right"/>
    </xf>
    <xf numFmtId="9" fontId="8" fillId="10" borderId="2" xfId="1" applyFont="1" applyFill="1" applyBorder="1"/>
    <xf numFmtId="4" fontId="7" fillId="11" borderId="1" xfId="0" applyNumberFormat="1" applyFont="1" applyFill="1" applyBorder="1" applyAlignment="1">
      <alignment horizontal="right"/>
    </xf>
    <xf numFmtId="9" fontId="8" fillId="11" borderId="2" xfId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2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45" xfId="0" applyNumberFormat="1" applyFont="1" applyFill="1" applyBorder="1" applyAlignment="1" applyProtection="1">
      <alignment horizontal="right" wrapText="1"/>
      <protection locked="0"/>
    </xf>
    <xf numFmtId="4" fontId="8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41" xfId="0" quotePrefix="1" applyNumberFormat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50" xfId="0" applyFont="1" applyFill="1" applyBorder="1" applyAlignment="1" applyProtection="1">
      <alignment wrapText="1"/>
      <protection locked="0"/>
    </xf>
    <xf numFmtId="9" fontId="7" fillId="0" borderId="50" xfId="1" applyFont="1" applyFill="1" applyBorder="1" applyAlignment="1" applyProtection="1">
      <alignment horizontal="right" wrapText="1"/>
      <protection locked="0"/>
    </xf>
    <xf numFmtId="9" fontId="8" fillId="0" borderId="50" xfId="1" applyFont="1" applyFill="1" applyBorder="1" applyAlignment="1" applyProtection="1">
      <alignment horizontal="right" wrapText="1"/>
      <protection locked="0"/>
    </xf>
    <xf numFmtId="9" fontId="7" fillId="0" borderId="49" xfId="1" applyFont="1" applyFill="1" applyBorder="1" applyAlignment="1" applyProtection="1">
      <alignment horizontal="right" wrapText="1"/>
      <protection locked="0"/>
    </xf>
    <xf numFmtId="9" fontId="8" fillId="0" borderId="41" xfId="1" applyFont="1" applyFill="1" applyBorder="1" applyAlignment="1" applyProtection="1">
      <alignment horizontal="right" wrapText="1"/>
      <protection locked="0"/>
    </xf>
    <xf numFmtId="4" fontId="8" fillId="0" borderId="14" xfId="0" quotePrefix="1" applyNumberFormat="1" applyFont="1" applyFill="1" applyBorder="1" applyAlignment="1" applyProtection="1">
      <alignment horizontal="right" wrapText="1"/>
      <protection locked="0"/>
    </xf>
    <xf numFmtId="9" fontId="8" fillId="0" borderId="15" xfId="1" applyFont="1" applyFill="1" applyBorder="1" applyAlignment="1" applyProtection="1">
      <alignment horizontal="right"/>
      <protection locked="0"/>
    </xf>
    <xf numFmtId="4" fontId="8" fillId="0" borderId="8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0" xfId="0" applyFont="1" applyFill="1" applyBorder="1" applyAlignment="1">
      <alignment horizontal="right" wrapText="1"/>
    </xf>
    <xf numFmtId="4" fontId="8" fillId="11" borderId="10" xfId="0" applyNumberFormat="1" applyFont="1" applyFill="1" applyBorder="1"/>
    <xf numFmtId="9" fontId="8" fillId="11" borderId="10" xfId="1" applyFont="1" applyFill="1" applyBorder="1"/>
    <xf numFmtId="4" fontId="8" fillId="11" borderId="10" xfId="0" applyNumberFormat="1" applyFont="1" applyFill="1" applyBorder="1" applyAlignment="1">
      <alignment horizontal="right" wrapText="1"/>
    </xf>
    <xf numFmtId="9" fontId="8" fillId="10" borderId="10" xfId="1" applyFont="1" applyFill="1" applyBorder="1"/>
    <xf numFmtId="4" fontId="8" fillId="10" borderId="10" xfId="0" applyNumberFormat="1" applyFont="1" applyFill="1" applyBorder="1" applyAlignment="1">
      <alignment horizontal="right" wrapText="1"/>
    </xf>
    <xf numFmtId="4" fontId="8" fillId="13" borderId="14" xfId="0" applyNumberFormat="1" applyFont="1" applyFill="1" applyBorder="1" applyAlignment="1">
      <alignment horizontal="right" wrapText="1"/>
    </xf>
    <xf numFmtId="9" fontId="8" fillId="13" borderId="10" xfId="1" applyFont="1" applyFill="1" applyBorder="1"/>
    <xf numFmtId="4" fontId="8" fillId="13" borderId="10" xfId="0" applyNumberFormat="1" applyFont="1" applyFill="1" applyBorder="1" applyAlignment="1">
      <alignment horizontal="right" wrapText="1"/>
    </xf>
    <xf numFmtId="4" fontId="8" fillId="7" borderId="10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4" fontId="8" fillId="4" borderId="15" xfId="0" applyNumberFormat="1" applyFont="1" applyFill="1" applyBorder="1"/>
    <xf numFmtId="3" fontId="8" fillId="4" borderId="45" xfId="0" applyNumberFormat="1" applyFont="1" applyFill="1" applyBorder="1"/>
    <xf numFmtId="165" fontId="8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4" fontId="7" fillId="5" borderId="41" xfId="0" applyNumberFormat="1" applyFont="1" applyFill="1" applyBorder="1" applyAlignment="1" applyProtection="1">
      <alignment horizontal="right" wrapText="1"/>
      <protection locked="0"/>
    </xf>
    <xf numFmtId="4" fontId="7" fillId="5" borderId="48" xfId="0" applyNumberFormat="1" applyFont="1" applyFill="1" applyBorder="1" applyAlignment="1" applyProtection="1">
      <alignment horizontal="right" wrapText="1"/>
      <protection locked="0"/>
    </xf>
    <xf numFmtId="0" fontId="9" fillId="0" borderId="52" xfId="0" applyFont="1" applyFill="1" applyBorder="1" applyAlignment="1" applyProtection="1">
      <alignment wrapText="1"/>
      <protection locked="0"/>
    </xf>
    <xf numFmtId="9" fontId="7" fillId="0" borderId="50" xfId="1" applyNumberFormat="1" applyFont="1" applyFill="1" applyBorder="1" applyAlignment="1" applyProtection="1">
      <alignment horizontal="right" wrapText="1"/>
      <protection locked="0"/>
    </xf>
    <xf numFmtId="9" fontId="8" fillId="0" borderId="50" xfId="1" applyNumberFormat="1" applyFont="1" applyFill="1" applyBorder="1" applyAlignment="1" applyProtection="1">
      <alignment horizontal="right" wrapText="1"/>
      <protection locked="0"/>
    </xf>
    <xf numFmtId="9" fontId="7" fillId="0" borderId="51" xfId="1" applyNumberFormat="1" applyFont="1" applyFill="1" applyBorder="1" applyAlignment="1" applyProtection="1">
      <alignment horizontal="right" wrapText="1"/>
      <protection locked="0"/>
    </xf>
    <xf numFmtId="0" fontId="10" fillId="14" borderId="1" xfId="0" applyFont="1" applyFill="1" applyBorder="1" applyAlignment="1" applyProtection="1">
      <alignment horizontal="center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3" borderId="1" xfId="1" applyNumberFormat="1" applyFont="1" applyFill="1" applyBorder="1" applyAlignment="1" applyProtection="1">
      <alignment horizontal="right" wrapText="1"/>
      <protection locked="0"/>
    </xf>
    <xf numFmtId="9" fontId="8" fillId="13" borderId="1" xfId="1" applyNumberFormat="1" applyFont="1" applyFill="1" applyBorder="1" applyAlignment="1" applyProtection="1">
      <alignment horizontal="right" wrapText="1"/>
      <protection locked="0"/>
    </xf>
    <xf numFmtId="4" fontId="8" fillId="5" borderId="41" xfId="0" quotePrefix="1" applyNumberFormat="1" applyFont="1" applyFill="1" applyBorder="1" applyAlignment="1" applyProtection="1">
      <alignment horizontal="right" wrapText="1"/>
      <protection locked="0"/>
    </xf>
    <xf numFmtId="4" fontId="8" fillId="5" borderId="45" xfId="0" quotePrefix="1" applyNumberFormat="1" applyFont="1" applyFill="1" applyBorder="1" applyAlignment="1" applyProtection="1">
      <alignment horizontal="right" wrapText="1"/>
      <protection locked="0"/>
    </xf>
    <xf numFmtId="4" fontId="8" fillId="0" borderId="45" xfId="0" quotePrefix="1" applyNumberFormat="1" applyFont="1" applyFill="1" applyBorder="1" applyAlignment="1" applyProtection="1">
      <alignment horizontal="right" wrapText="1"/>
      <protection locked="0"/>
    </xf>
    <xf numFmtId="165" fontId="7" fillId="8" borderId="4" xfId="1" applyNumberFormat="1" applyFont="1" applyFill="1" applyBorder="1"/>
    <xf numFmtId="9" fontId="7" fillId="0" borderId="45" xfId="1" applyFont="1" applyFill="1" applyBorder="1" applyAlignment="1" applyProtection="1">
      <alignment horizontal="right" wrapText="1"/>
      <protection locked="0"/>
    </xf>
    <xf numFmtId="3" fontId="8" fillId="0" borderId="45" xfId="0" applyNumberFormat="1" applyFont="1" applyFill="1" applyBorder="1" applyAlignment="1" applyProtection="1">
      <alignment horizontal="right" wrapText="1"/>
      <protection locked="0"/>
    </xf>
    <xf numFmtId="0" fontId="7" fillId="0" borderId="45" xfId="0" applyFont="1" applyFill="1" applyBorder="1" applyAlignment="1" applyProtection="1">
      <alignment horizontal="right" wrapText="1"/>
      <protection locked="0"/>
    </xf>
    <xf numFmtId="165" fontId="8" fillId="5" borderId="45" xfId="1" applyNumberFormat="1" applyFont="1" applyFill="1" applyBorder="1" applyAlignment="1" applyProtection="1">
      <alignment horizontal="right" wrapText="1"/>
      <protection locked="0"/>
    </xf>
    <xf numFmtId="165" fontId="8" fillId="0" borderId="45" xfId="1" applyNumberFormat="1" applyFont="1" applyFill="1" applyBorder="1" applyAlignment="1" applyProtection="1">
      <alignment horizontal="right" wrapText="1"/>
      <protection locked="0"/>
    </xf>
    <xf numFmtId="0" fontId="8" fillId="0" borderId="45" xfId="0" applyFont="1" applyFill="1" applyBorder="1" applyAlignment="1" applyProtection="1">
      <alignment horizontal="right" wrapText="1"/>
      <protection locked="0"/>
    </xf>
    <xf numFmtId="0" fontId="9" fillId="0" borderId="8" xfId="0" applyFont="1" applyFill="1" applyBorder="1" applyAlignment="1" applyProtection="1">
      <alignment wrapText="1"/>
      <protection locked="0"/>
    </xf>
    <xf numFmtId="4" fontId="7" fillId="0" borderId="45" xfId="0" applyNumberFormat="1" applyFont="1" applyFill="1" applyBorder="1" applyAlignment="1" applyProtection="1">
      <alignment horizontal="right" wrapText="1"/>
      <protection locked="0"/>
    </xf>
    <xf numFmtId="9" fontId="8" fillId="0" borderId="45" xfId="1" applyFont="1" applyFill="1" applyBorder="1" applyAlignment="1" applyProtection="1">
      <alignment horizontal="right" wrapText="1"/>
      <protection locked="0"/>
    </xf>
    <xf numFmtId="4" fontId="8" fillId="5" borderId="45" xfId="0" applyNumberFormat="1" applyFont="1" applyFill="1" applyBorder="1" applyAlignment="1" applyProtection="1">
      <alignment horizontal="right" wrapText="1"/>
      <protection locked="0"/>
    </xf>
    <xf numFmtId="165" fontId="8" fillId="5" borderId="45" xfId="1" quotePrefix="1" applyNumberFormat="1" applyFont="1" applyFill="1" applyBorder="1" applyAlignment="1" applyProtection="1">
      <alignment horizontal="right" wrapText="1"/>
      <protection locked="0"/>
    </xf>
    <xf numFmtId="165" fontId="8" fillId="0" borderId="45" xfId="1" quotePrefix="1" applyNumberFormat="1" applyFont="1" applyFill="1" applyBorder="1" applyAlignment="1" applyProtection="1">
      <alignment horizontal="right" wrapText="1"/>
      <protection locked="0"/>
    </xf>
    <xf numFmtId="4" fontId="7" fillId="5" borderId="45" xfId="0" applyNumberFormat="1" applyFont="1" applyFill="1" applyBorder="1" applyAlignment="1" applyProtection="1">
      <alignment wrapText="1"/>
      <protection locked="0"/>
    </xf>
    <xf numFmtId="4" fontId="7" fillId="0" borderId="45" xfId="0" applyNumberFormat="1" applyFont="1" applyFill="1" applyBorder="1" applyAlignment="1" applyProtection="1">
      <alignment wrapText="1"/>
      <protection locked="0"/>
    </xf>
    <xf numFmtId="0" fontId="7" fillId="5" borderId="45" xfId="0" applyFont="1" applyFill="1" applyBorder="1" applyAlignment="1" applyProtection="1">
      <alignment horizontal="right" wrapText="1"/>
      <protection locked="0"/>
    </xf>
    <xf numFmtId="4" fontId="7" fillId="5" borderId="45" xfId="0" applyNumberFormat="1" applyFont="1" applyFill="1" applyBorder="1" applyAlignment="1" applyProtection="1">
      <alignment horizontal="right" wrapText="1"/>
      <protection locked="0"/>
    </xf>
    <xf numFmtId="2" fontId="8" fillId="5" borderId="45" xfId="0" applyNumberFormat="1" applyFont="1" applyFill="1" applyBorder="1" applyAlignment="1" applyProtection="1">
      <alignment horizontal="right" wrapText="1"/>
      <protection locked="0"/>
    </xf>
    <xf numFmtId="2" fontId="8" fillId="0" borderId="45" xfId="0" applyNumberFormat="1" applyFont="1" applyFill="1" applyBorder="1" applyAlignment="1" applyProtection="1">
      <alignment horizontal="right" wrapText="1"/>
      <protection locked="0"/>
    </xf>
    <xf numFmtId="165" fontId="7" fillId="0" borderId="45" xfId="1" applyNumberFormat="1" applyFont="1" applyFill="1" applyBorder="1" applyAlignment="1" applyProtection="1">
      <alignment horizontal="right" wrapText="1"/>
      <protection locked="0"/>
    </xf>
    <xf numFmtId="0" fontId="7" fillId="4" borderId="45" xfId="0" applyFont="1" applyFill="1" applyBorder="1" applyAlignment="1">
      <alignment horizontal="right" wrapText="1"/>
    </xf>
    <xf numFmtId="3" fontId="7" fillId="4" borderId="45" xfId="0" applyNumberFormat="1" applyFont="1" applyFill="1" applyBorder="1" applyAlignment="1">
      <alignment horizontal="right" wrapText="1"/>
    </xf>
    <xf numFmtId="3" fontId="8" fillId="4" borderId="53" xfId="0" applyNumberFormat="1" applyFont="1" applyFill="1" applyBorder="1"/>
    <xf numFmtId="3" fontId="8" fillId="4" borderId="45" xfId="0" applyNumberFormat="1" applyFont="1" applyFill="1" applyBorder="1" applyAlignment="1">
      <alignment horizontal="right" wrapText="1"/>
    </xf>
    <xf numFmtId="3" fontId="7" fillId="0" borderId="54" xfId="0" applyNumberFormat="1" applyFont="1" applyBorder="1"/>
    <xf numFmtId="3" fontId="8" fillId="4" borderId="41" xfId="0" applyNumberFormat="1" applyFont="1" applyFill="1" applyBorder="1" applyAlignment="1">
      <alignment horizontal="right" wrapText="1"/>
    </xf>
    <xf numFmtId="0" fontId="8" fillId="4" borderId="41" xfId="0" applyFont="1" applyFill="1" applyBorder="1" applyAlignment="1">
      <alignment horizontal="right" wrapText="1"/>
    </xf>
    <xf numFmtId="4" fontId="8" fillId="4" borderId="53" xfId="0" applyNumberFormat="1" applyFont="1" applyFill="1" applyBorder="1"/>
    <xf numFmtId="4" fontId="8" fillId="4" borderId="45" xfId="0" applyNumberFormat="1" applyFont="1" applyFill="1" applyBorder="1" applyAlignment="1">
      <alignment horizontal="right" wrapText="1"/>
    </xf>
    <xf numFmtId="4" fontId="8" fillId="4" borderId="45" xfId="0" applyNumberFormat="1" applyFont="1" applyFill="1" applyBorder="1"/>
    <xf numFmtId="4" fontId="8" fillId="0" borderId="45" xfId="0" applyNumberFormat="1" applyFont="1" applyFill="1" applyBorder="1"/>
    <xf numFmtId="4" fontId="8" fillId="0" borderId="45" xfId="0" applyNumberFormat="1" applyFont="1" applyFill="1" applyBorder="1" applyAlignment="1">
      <alignment horizontal="right" wrapText="1"/>
    </xf>
    <xf numFmtId="4" fontId="8" fillId="0" borderId="8" xfId="0" applyNumberFormat="1" applyFont="1" applyFill="1" applyBorder="1" applyAlignment="1" applyProtection="1">
      <alignment horizontal="right" wrapText="1"/>
      <protection locked="0"/>
    </xf>
    <xf numFmtId="9" fontId="8" fillId="0" borderId="5" xfId="1" applyNumberFormat="1" applyFont="1" applyFill="1" applyBorder="1" applyAlignment="1" applyProtection="1">
      <alignment horizontal="right" wrapText="1"/>
      <protection locked="0"/>
    </xf>
    <xf numFmtId="0" fontId="8" fillId="4" borderId="45" xfId="0" applyFont="1" applyFill="1" applyBorder="1" applyAlignment="1">
      <alignment horizontal="right" wrapText="1"/>
    </xf>
    <xf numFmtId="9" fontId="8" fillId="0" borderId="45" xfId="1" quotePrefix="1" applyNumberFormat="1" applyFont="1" applyFill="1" applyBorder="1" applyAlignment="1" applyProtection="1">
      <alignment horizontal="right" wrapText="1"/>
      <protection locked="0"/>
    </xf>
    <xf numFmtId="4" fontId="7" fillId="0" borderId="8" xfId="0" applyNumberFormat="1" applyFont="1" applyFill="1" applyBorder="1" applyAlignment="1" applyProtection="1">
      <alignment horizontal="right" wrapText="1"/>
      <protection locked="0"/>
    </xf>
    <xf numFmtId="3" fontId="8" fillId="0" borderId="12" xfId="0" applyNumberFormat="1" applyFont="1" applyBorder="1"/>
    <xf numFmtId="3" fontId="8" fillId="0" borderId="55" xfId="0" applyNumberFormat="1" applyFont="1" applyBorder="1"/>
    <xf numFmtId="4" fontId="8" fillId="4" borderId="54" xfId="0" applyNumberFormat="1" applyFont="1" applyFill="1" applyBorder="1"/>
    <xf numFmtId="3" fontId="8" fillId="7" borderId="45" xfId="0" applyNumberFormat="1" applyFont="1" applyFill="1" applyBorder="1" applyAlignment="1">
      <alignment horizontal="right" wrapText="1"/>
    </xf>
    <xf numFmtId="4" fontId="8" fillId="7" borderId="45" xfId="0" applyNumberFormat="1" applyFont="1" applyFill="1" applyBorder="1" applyAlignment="1">
      <alignment horizontal="right" wrapText="1"/>
    </xf>
    <xf numFmtId="3" fontId="8" fillId="11" borderId="45" xfId="0" applyNumberFormat="1" applyFont="1" applyFill="1" applyBorder="1" applyAlignment="1">
      <alignment horizontal="right" wrapText="1"/>
    </xf>
    <xf numFmtId="4" fontId="8" fillId="11" borderId="45" xfId="0" applyNumberFormat="1" applyFont="1" applyFill="1" applyBorder="1" applyAlignment="1">
      <alignment horizontal="right" wrapText="1"/>
    </xf>
    <xf numFmtId="9" fontId="11" fillId="10" borderId="45" xfId="1" applyFont="1" applyFill="1" applyBorder="1" applyAlignment="1">
      <alignment horizontal="right" wrapText="1"/>
    </xf>
    <xf numFmtId="3" fontId="8" fillId="10" borderId="45" xfId="0" applyNumberFormat="1" applyFont="1" applyFill="1" applyBorder="1" applyAlignment="1">
      <alignment horizontal="right" wrapText="1"/>
    </xf>
    <xf numFmtId="3" fontId="8" fillId="10" borderId="45" xfId="0" applyNumberFormat="1" applyFont="1" applyFill="1" applyBorder="1"/>
    <xf numFmtId="3" fontId="7" fillId="10" borderId="45" xfId="0" applyNumberFormat="1" applyFont="1" applyFill="1" applyBorder="1" applyAlignment="1">
      <alignment horizontal="right" wrapText="1"/>
    </xf>
    <xf numFmtId="4" fontId="8" fillId="10" borderId="45" xfId="0" applyNumberFormat="1" applyFont="1" applyFill="1" applyBorder="1"/>
    <xf numFmtId="3" fontId="8" fillId="13" borderId="45" xfId="0" applyNumberFormat="1" applyFont="1" applyFill="1" applyBorder="1" applyAlignment="1">
      <alignment horizontal="right" wrapText="1"/>
    </xf>
    <xf numFmtId="4" fontId="8" fillId="13" borderId="45" xfId="0" applyNumberFormat="1" applyFont="1" applyFill="1" applyBorder="1" applyAlignment="1">
      <alignment horizontal="right" wrapText="1"/>
    </xf>
    <xf numFmtId="9" fontId="8" fillId="11" borderId="1" xfId="1" applyFont="1" applyFill="1" applyBorder="1" applyAlignment="1">
      <alignment horizontal="right"/>
    </xf>
    <xf numFmtId="9" fontId="7" fillId="13" borderId="3" xfId="1" applyNumberFormat="1" applyFont="1" applyFill="1" applyBorder="1" applyAlignment="1">
      <alignment horizontal="right"/>
    </xf>
    <xf numFmtId="2" fontId="8" fillId="13" borderId="10" xfId="0" applyNumberFormat="1" applyFont="1" applyFill="1" applyBorder="1" applyAlignment="1">
      <alignment horizontal="right" vertical="center" wrapText="1"/>
    </xf>
    <xf numFmtId="0" fontId="8" fillId="13" borderId="5" xfId="0" applyFont="1" applyFill="1" applyBorder="1" applyAlignment="1">
      <alignment horizontal="right"/>
    </xf>
    <xf numFmtId="0" fontId="9" fillId="0" borderId="57" xfId="0" applyFont="1" applyFill="1" applyBorder="1" applyAlignment="1" applyProtection="1">
      <alignment wrapText="1"/>
      <protection locked="0"/>
    </xf>
    <xf numFmtId="4" fontId="8" fillId="5" borderId="58" xfId="0" quotePrefix="1" applyNumberFormat="1" applyFont="1" applyFill="1" applyBorder="1" applyAlignment="1" applyProtection="1">
      <alignment horizontal="right" wrapText="1"/>
      <protection locked="0"/>
    </xf>
    <xf numFmtId="4" fontId="8" fillId="5" borderId="8" xfId="0" applyNumberFormat="1" applyFont="1" applyFill="1" applyBorder="1" applyAlignment="1" applyProtection="1">
      <alignment horizontal="right" wrapText="1"/>
      <protection locked="0"/>
    </xf>
    <xf numFmtId="4" fontId="8" fillId="13" borderId="56" xfId="1" applyNumberFormat="1" applyFont="1" applyFill="1" applyBorder="1" applyAlignment="1">
      <alignment horizontal="right"/>
    </xf>
    <xf numFmtId="0" fontId="11" fillId="13" borderId="10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</cellXfs>
  <cellStyles count="160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4"/>
    <cellStyle name="20% - Accent2" xfId="95"/>
    <cellStyle name="20% - Accent3" xfId="96"/>
    <cellStyle name="20% - Accent4" xfId="97"/>
    <cellStyle name="20% - Accent5" xfId="98"/>
    <cellStyle name="20% - Accent6" xfId="99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0"/>
    <cellStyle name="40% - Accent2" xfId="101"/>
    <cellStyle name="40% - Accent3" xfId="102"/>
    <cellStyle name="40% - Accent4" xfId="103"/>
    <cellStyle name="40% - Accent5" xfId="104"/>
    <cellStyle name="40% - Accent6" xfId="105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6"/>
    <cellStyle name="60% - Accent2" xfId="107"/>
    <cellStyle name="60% - Accent3" xfId="108"/>
    <cellStyle name="60% - Accent4" xfId="109"/>
    <cellStyle name="60% - Accent5" xfId="110"/>
    <cellStyle name="60% - Accent6" xfId="111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8"/>
    <cellStyle name="Berechnung 2" xfId="50"/>
    <cellStyle name="bg" xfId="70"/>
    <cellStyle name="Calculation" xfId="119"/>
    <cellStyle name="cgf10" xfId="71"/>
    <cellStyle name="cgfett#" xfId="72"/>
    <cellStyle name="Check Cell" xfId="120"/>
    <cellStyle name="Eingabe 2" xfId="51"/>
    <cellStyle name="Ergebnis 2" xfId="52"/>
    <cellStyle name="Erklärender Text 2" xfId="53"/>
    <cellStyle name="Euro" xfId="73"/>
    <cellStyle name="Explanatory Text" xfId="121"/>
    <cellStyle name="formel" xfId="74"/>
    <cellStyle name="gesperrt" xfId="75"/>
    <cellStyle name="Good" xfId="122"/>
    <cellStyle name="Gut 2" xfId="54"/>
    <cellStyle name="Hard no." xfId="76"/>
    <cellStyle name="Heading 1" xfId="123"/>
    <cellStyle name="Heading 2" xfId="124"/>
    <cellStyle name="Heading 3" xfId="125"/>
    <cellStyle name="Heading 4" xfId="126"/>
    <cellStyle name="Input" xfId="127"/>
    <cellStyle name="Komma 2" xfId="2"/>
    <cellStyle name="Komma 3" xfId="135"/>
    <cellStyle name="Komma 4" xfId="158"/>
    <cellStyle name="Linked Cell" xfId="128"/>
    <cellStyle name="Migliaia (0)" xfId="77"/>
    <cellStyle name="Neutral 2" xfId="55"/>
    <cellStyle name="nicht gesperrt" xfId="78"/>
    <cellStyle name="Normalny_Anlage G_1" xfId="79"/>
    <cellStyle name="Note" xfId="129"/>
    <cellStyle name="Notiz 2" xfId="56"/>
    <cellStyle name="Output" xfId="130"/>
    <cellStyle name="Prozent" xfId="1" builtinId="5"/>
    <cellStyle name="Prozent 2" xfId="3"/>
    <cellStyle name="Prozent 2 2" xfId="68"/>
    <cellStyle name="Prozent 3" xfId="4"/>
    <cellStyle name="Prozent 3 2" xfId="91"/>
    <cellStyle name="Rahmen fett links" xfId="80"/>
    <cellStyle name="Rahmen fett rechts" xfId="81"/>
    <cellStyle name="Rahmen fett unten" xfId="82"/>
    <cellStyle name="Schlecht 2" xfId="57"/>
    <cellStyle name="schraffiert" xfId="83"/>
    <cellStyle name="Standard" xfId="0" builtinId="0"/>
    <cellStyle name="Standard 2" xfId="5"/>
    <cellStyle name="Standard 2 2" xfId="67"/>
    <cellStyle name="Standard 2 3" xfId="93"/>
    <cellStyle name="Standard 3" xfId="66"/>
    <cellStyle name="Standard 3 2" xfId="138"/>
    <cellStyle name="Standard 3 3" xfId="156"/>
    <cellStyle name="Standard 4" xfId="90"/>
    <cellStyle name="Standard 5" xfId="6"/>
    <cellStyle name="Standard 5 2" xfId="134"/>
    <cellStyle name="Standard 5 3" xfId="142"/>
    <cellStyle name="Standard 6" xfId="92"/>
    <cellStyle name="Standard 6 2" xfId="136"/>
    <cellStyle name="Standard 6 2 2" xfId="140"/>
    <cellStyle name="Standard 6 2 2 2" xfId="146"/>
    <cellStyle name="Standard 6 2 2 2 2" xfId="154"/>
    <cellStyle name="Standard 6 2 2 3" xfId="150"/>
    <cellStyle name="Standard 6 2 3" xfId="144"/>
    <cellStyle name="Standard 6 2 3 2" xfId="152"/>
    <cellStyle name="Standard 6 2 4" xfId="148"/>
    <cellStyle name="Standard 6 3" xfId="143"/>
    <cellStyle name="Standard 7" xfId="139"/>
    <cellStyle name="Standard 7 2" xfId="141"/>
    <cellStyle name="Standard 7 2 2" xfId="147"/>
    <cellStyle name="Standard 7 2 2 2" xfId="155"/>
    <cellStyle name="Standard 7 2 3" xfId="151"/>
    <cellStyle name="Standard 7 3" xfId="145"/>
    <cellStyle name="Standard 7 3 2" xfId="153"/>
    <cellStyle name="Standard 7 4" xfId="149"/>
    <cellStyle name="Standard 8" xfId="157"/>
    <cellStyle name="Standard 9" xfId="159"/>
    <cellStyle name="Titel" xfId="84"/>
    <cellStyle name="Title" xfId="131"/>
    <cellStyle name="Total" xfId="132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7"/>
    <cellStyle name="Ueberschrift 1" xfId="85"/>
    <cellStyle name="Ueberschrift 2" xfId="86"/>
    <cellStyle name="Valuta (0)" xfId="87"/>
    <cellStyle name="Verknüpfte Zelle 2" xfId="63"/>
    <cellStyle name="Warnender Text 2" xfId="64"/>
    <cellStyle name="Warning Text" xfId="133"/>
    <cellStyle name="zahl" xfId="88"/>
    <cellStyle name="Zelle überprüfen 2" xfId="65"/>
    <cellStyle name="zentr.ü.Ausw.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7/3M/3M%202017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D2">
            <v>2256.9299999999998</v>
          </cell>
          <cell r="E2">
            <v>13491.03</v>
          </cell>
        </row>
        <row r="3">
          <cell r="E3">
            <v>14815.789999999999</v>
          </cell>
        </row>
        <row r="152">
          <cell r="E152">
            <v>71839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9"/>
  <sheetViews>
    <sheetView tabSelected="1" view="pageBreakPreview" zoomScale="96" zoomScaleNormal="100" zoomScaleSheetLayoutView="96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/>
    </sheetView>
  </sheetViews>
  <sheetFormatPr baseColWidth="10" defaultColWidth="22.42578125" defaultRowHeight="11.25"/>
  <cols>
    <col min="1" max="1" width="22.42578125" style="8" customWidth="1"/>
    <col min="2" max="11" width="10.85546875" style="18" customWidth="1"/>
    <col min="12" max="14" width="22.42578125" style="11" customWidth="1"/>
    <col min="15" max="16384" width="22.42578125" style="8"/>
  </cols>
  <sheetData>
    <row r="1" spans="1:14" s="1" customFormat="1" ht="24.75" customHeight="1">
      <c r="A1" s="189" t="s">
        <v>0</v>
      </c>
      <c r="B1" s="190" t="s">
        <v>144</v>
      </c>
      <c r="C1" s="190" t="s">
        <v>146</v>
      </c>
      <c r="D1" s="190" t="s">
        <v>145</v>
      </c>
      <c r="E1" s="190">
        <v>2017</v>
      </c>
      <c r="F1" s="190" t="s">
        <v>141</v>
      </c>
      <c r="G1" s="190">
        <v>2016</v>
      </c>
      <c r="H1" s="190" t="s">
        <v>136</v>
      </c>
      <c r="I1" s="190">
        <v>2015</v>
      </c>
      <c r="J1" s="190" t="s">
        <v>133</v>
      </c>
      <c r="K1" s="190">
        <v>2014</v>
      </c>
      <c r="L1" s="2"/>
      <c r="M1" s="2"/>
      <c r="N1" s="2"/>
    </row>
    <row r="2" spans="1:14" s="3" customFormat="1">
      <c r="A2" s="191" t="s">
        <v>1</v>
      </c>
      <c r="B2" s="264">
        <f>B186</f>
        <v>2599.7699999999995</v>
      </c>
      <c r="C2" s="192">
        <f>IF((+B2/D2)&lt;0,"n.m.",IF(B2&lt;0,(+B2/D2-1)*-1,(+B2/D2-1)))</f>
        <v>7.1279344319038485E-2</v>
      </c>
      <c r="D2" s="264">
        <f>D186</f>
        <v>2426.79</v>
      </c>
      <c r="E2" s="264">
        <f>E186</f>
        <v>14620.89</v>
      </c>
      <c r="F2" s="192">
        <f>IF((+E2/G2)&lt;0,"n.m.",IF(E2&lt;0,(+E2/G2-1)*-1,(+E2/G2-1)))</f>
        <v>8.3748979877740881E-2</v>
      </c>
      <c r="G2" s="264">
        <f t="shared" ref="G2" si="0">G186</f>
        <v>13491.03</v>
      </c>
      <c r="H2" s="241">
        <f t="shared" ref="H2:H22" si="1">IF((+G2/I2)&lt;0,"n.m.",IF(G2&lt;0,(+G2/I2-1)*-1,(+G2/I2-1)))</f>
        <v>-5.5895270459405899E-2</v>
      </c>
      <c r="I2" s="264">
        <f>I186</f>
        <v>14289.76</v>
      </c>
      <c r="J2" s="241">
        <f t="shared" ref="J2:J28" si="2">IF((+I2/K2)&lt;0,"n.m.",IF(I2&lt;0,(+I2/K2-1)*-1,(+I2/K2-1)))</f>
        <v>5.3351024620374554E-2</v>
      </c>
      <c r="K2" s="264">
        <v>13566</v>
      </c>
      <c r="L2" s="5"/>
      <c r="M2" s="5"/>
      <c r="N2" s="5"/>
    </row>
    <row r="3" spans="1:14" s="3" customFormat="1">
      <c r="A3" s="191" t="s">
        <v>2</v>
      </c>
      <c r="B3" s="264">
        <f>B216</f>
        <v>17669.37</v>
      </c>
      <c r="C3" s="192">
        <f t="shared" ref="C3:C22" si="3">IF((+B3/D3)&lt;0,"n.m.",IF(B3&lt;0,(+B3/D3-1)*-1,(+B3/D3-1)))</f>
        <v>9.6582104159775195E-2</v>
      </c>
      <c r="D3" s="264">
        <f>D216</f>
        <v>16113.130000000001</v>
      </c>
      <c r="E3" s="264">
        <f>E216</f>
        <v>16591.87</v>
      </c>
      <c r="F3" s="192">
        <f t="shared" ref="F3:F28" si="4">IF((+E3/G3)&lt;0,"n.m.",IF(E3&lt;0,(+E3/G3-1)*-1,(+E3/G3-1)))</f>
        <v>0.11987750906296601</v>
      </c>
      <c r="G3" s="264">
        <f>G216</f>
        <v>14815.789999999999</v>
      </c>
      <c r="H3" s="241">
        <f t="shared" si="1"/>
        <v>0.1279987635691433</v>
      </c>
      <c r="I3" s="264">
        <f>I216</f>
        <v>13134.58</v>
      </c>
      <c r="J3" s="241">
        <f t="shared" si="2"/>
        <v>-8.8094233044328174E-2</v>
      </c>
      <c r="K3" s="264">
        <v>14403.439999999999</v>
      </c>
      <c r="L3" s="5"/>
      <c r="M3" s="5"/>
      <c r="N3" s="5"/>
    </row>
    <row r="4" spans="1:14" s="3" customFormat="1">
      <c r="A4" s="191" t="s">
        <v>3</v>
      </c>
      <c r="B4" s="234">
        <v>2355.5500000000002</v>
      </c>
      <c r="C4" s="192">
        <f t="shared" si="3"/>
        <v>6.5144009568231409E-2</v>
      </c>
      <c r="D4" s="242">
        <v>2211.4850000000001</v>
      </c>
      <c r="E4" s="234">
        <v>13508.72</v>
      </c>
      <c r="F4" s="192">
        <f t="shared" si="4"/>
        <v>8.9372491020494493E-2</v>
      </c>
      <c r="G4" s="234">
        <v>12400.46</v>
      </c>
      <c r="H4" s="241">
        <f t="shared" si="1"/>
        <v>-5.5093618460957061E-2</v>
      </c>
      <c r="I4" s="242">
        <v>13123.48</v>
      </c>
      <c r="J4" s="241">
        <f t="shared" si="2"/>
        <v>5.1925615555970417E-2</v>
      </c>
      <c r="K4" s="242">
        <v>12475.673000000001</v>
      </c>
      <c r="L4" s="5"/>
      <c r="M4" s="5"/>
      <c r="N4" s="5"/>
    </row>
    <row r="5" spans="1:14">
      <c r="A5" s="193" t="s">
        <v>4</v>
      </c>
      <c r="B5" s="239">
        <v>-0.54</v>
      </c>
      <c r="C5" s="247" t="str">
        <f t="shared" si="3"/>
        <v>n.m.</v>
      </c>
      <c r="D5" s="194">
        <v>5.3540000000000001</v>
      </c>
      <c r="E5" s="239">
        <v>-61.66</v>
      </c>
      <c r="F5" s="247" t="str">
        <f t="shared" si="4"/>
        <v>n.m.</v>
      </c>
      <c r="G5" s="239">
        <v>51.39</v>
      </c>
      <c r="H5" s="248" t="str">
        <f t="shared" si="1"/>
        <v>n.m.</v>
      </c>
      <c r="I5" s="194">
        <v>-26.19</v>
      </c>
      <c r="J5" s="248">
        <f t="shared" si="2"/>
        <v>0.23932616903862902</v>
      </c>
      <c r="K5" s="194">
        <v>-34.43</v>
      </c>
      <c r="L5" s="12">
        <f>B4/B2</f>
        <v>0.90606092077376099</v>
      </c>
    </row>
    <row r="6" spans="1:14">
      <c r="A6" s="193" t="s">
        <v>5</v>
      </c>
      <c r="B6" s="239">
        <v>6.61</v>
      </c>
      <c r="C6" s="247">
        <f t="shared" si="3"/>
        <v>12.517382413087935</v>
      </c>
      <c r="D6" s="194">
        <v>0.48899999999999999</v>
      </c>
      <c r="E6" s="239">
        <v>13.57</v>
      </c>
      <c r="F6" s="247">
        <f t="shared" si="4"/>
        <v>2.2620192307692308</v>
      </c>
      <c r="G6" s="239">
        <v>4.16</v>
      </c>
      <c r="H6" s="248">
        <f t="shared" si="1"/>
        <v>-0.27777777777777768</v>
      </c>
      <c r="I6" s="194">
        <v>5.76</v>
      </c>
      <c r="J6" s="243">
        <f t="shared" si="2"/>
        <v>-0.34321550741163054</v>
      </c>
      <c r="K6" s="194">
        <v>8.77</v>
      </c>
    </row>
    <row r="7" spans="1:14">
      <c r="A7" s="193" t="s">
        <v>6</v>
      </c>
      <c r="B7" s="239">
        <v>46.46</v>
      </c>
      <c r="C7" s="247">
        <f t="shared" si="3"/>
        <v>-8.5018807727908263E-2</v>
      </c>
      <c r="D7" s="194">
        <v>50.777000000000001</v>
      </c>
      <c r="E7" s="239">
        <v>282.99</v>
      </c>
      <c r="F7" s="247">
        <f t="shared" si="4"/>
        <v>0.19997455794428198</v>
      </c>
      <c r="G7" s="239">
        <v>235.83</v>
      </c>
      <c r="H7" s="248">
        <f t="shared" si="1"/>
        <v>6.4887564345705862E-2</v>
      </c>
      <c r="I7" s="194">
        <v>221.46</v>
      </c>
      <c r="J7" s="243">
        <f t="shared" si="2"/>
        <v>-1.6672520335022201E-2</v>
      </c>
      <c r="K7" s="194">
        <v>225.2149</v>
      </c>
    </row>
    <row r="8" spans="1:14" ht="33.75">
      <c r="A8" s="193" t="s">
        <v>7</v>
      </c>
      <c r="B8" s="239">
        <v>-1559.45</v>
      </c>
      <c r="C8" s="247">
        <f t="shared" si="3"/>
        <v>-7.492528013058064E-2</v>
      </c>
      <c r="D8" s="194">
        <v>-1450.752</v>
      </c>
      <c r="E8" s="239">
        <v>-8839.8700000000008</v>
      </c>
      <c r="F8" s="247">
        <f t="shared" si="4"/>
        <v>-0.10775174467199933</v>
      </c>
      <c r="G8" s="239">
        <v>-7980.01</v>
      </c>
      <c r="H8" s="248">
        <f t="shared" si="1"/>
        <v>7.41405935470697E-2</v>
      </c>
      <c r="I8" s="194">
        <v>-8619.0300000000007</v>
      </c>
      <c r="J8" s="243">
        <f t="shared" si="2"/>
        <v>-5.5833154687165099E-2</v>
      </c>
      <c r="K8" s="194">
        <v>-8163.25</v>
      </c>
    </row>
    <row r="9" spans="1:14">
      <c r="A9" s="193" t="s">
        <v>143</v>
      </c>
      <c r="B9" s="239">
        <v>-763.8</v>
      </c>
      <c r="C9" s="247">
        <f t="shared" si="3"/>
        <v>-1.4445017026951001E-2</v>
      </c>
      <c r="D9" s="194">
        <v>-752.92399999999998</v>
      </c>
      <c r="E9" s="239">
        <v>-3367.17</v>
      </c>
      <c r="F9" s="247">
        <f t="shared" si="4"/>
        <v>-4.8665331634957232E-2</v>
      </c>
      <c r="G9" s="239">
        <v>-3210.91</v>
      </c>
      <c r="H9" s="248">
        <f t="shared" si="1"/>
        <v>-1.6673790865194382E-2</v>
      </c>
      <c r="I9" s="194">
        <v>-3158.25</v>
      </c>
      <c r="J9" s="243">
        <f t="shared" si="2"/>
        <v>-3.2892976818326591E-2</v>
      </c>
      <c r="K9" s="194">
        <v>-3057.674</v>
      </c>
    </row>
    <row r="10" spans="1:14">
      <c r="A10" s="193" t="s">
        <v>8</v>
      </c>
      <c r="B10" s="239">
        <v>-148.19</v>
      </c>
      <c r="C10" s="247">
        <f t="shared" si="3"/>
        <v>-0.12546517809675706</v>
      </c>
      <c r="D10" s="194">
        <v>-131.66999999999999</v>
      </c>
      <c r="E10" s="239">
        <v>-842.79</v>
      </c>
      <c r="F10" s="247">
        <f t="shared" si="4"/>
        <v>-5.8980963749450277E-2</v>
      </c>
      <c r="G10" s="239">
        <v>-795.85</v>
      </c>
      <c r="H10" s="248">
        <f t="shared" si="1"/>
        <v>3.7549885113072889E-2</v>
      </c>
      <c r="I10" s="194">
        <v>-826.9</v>
      </c>
      <c r="J10" s="243">
        <f t="shared" si="2"/>
        <v>-4.4906067127222116E-2</v>
      </c>
      <c r="K10" s="194">
        <v>-791.36300000000006</v>
      </c>
    </row>
    <row r="11" spans="1:14" ht="22.5">
      <c r="A11" s="193" t="s">
        <v>9</v>
      </c>
      <c r="B11" s="239">
        <v>12.57</v>
      </c>
      <c r="C11" s="247">
        <f t="shared" si="3"/>
        <v>-7.019749981507506E-2</v>
      </c>
      <c r="D11" s="194">
        <v>13.519</v>
      </c>
      <c r="E11" s="239">
        <v>123.99</v>
      </c>
      <c r="F11" s="247">
        <f t="shared" si="4"/>
        <v>0.16773403654172148</v>
      </c>
      <c r="G11" s="239">
        <v>106.18</v>
      </c>
      <c r="H11" s="248">
        <f t="shared" si="1"/>
        <v>0.71562449507190196</v>
      </c>
      <c r="I11" s="194">
        <v>61.89</v>
      </c>
      <c r="J11" s="243">
        <f t="shared" si="2"/>
        <v>0.53687608641668727</v>
      </c>
      <c r="K11" s="194">
        <v>40.270000000000003</v>
      </c>
    </row>
    <row r="12" spans="1:14">
      <c r="A12" s="193" t="s">
        <v>11</v>
      </c>
      <c r="B12" s="239">
        <v>0.94</v>
      </c>
      <c r="C12" s="247">
        <f t="shared" si="3"/>
        <v>-0.68822553897180772</v>
      </c>
      <c r="D12" s="194">
        <v>3.0150000000000001</v>
      </c>
      <c r="E12" s="239">
        <v>16.8</v>
      </c>
      <c r="F12" s="247">
        <f t="shared" si="4"/>
        <v>-0.61757341224675621</v>
      </c>
      <c r="G12" s="239">
        <v>43.93</v>
      </c>
      <c r="H12" s="248">
        <f t="shared" si="1"/>
        <v>0.29663518299881919</v>
      </c>
      <c r="I12" s="194">
        <v>33.880000000000003</v>
      </c>
      <c r="J12" s="248">
        <f t="shared" si="2"/>
        <v>1.0249835634451019</v>
      </c>
      <c r="K12" s="194">
        <v>16.731000000000002</v>
      </c>
    </row>
    <row r="13" spans="1:14" s="3" customFormat="1">
      <c r="A13" s="191" t="s">
        <v>131</v>
      </c>
      <c r="B13" s="358">
        <f>SUM(B4:B12)</f>
        <v>-49.849999999999618</v>
      </c>
      <c r="C13" s="192">
        <f t="shared" si="3"/>
        <v>1.690101958310064E-2</v>
      </c>
      <c r="D13" s="264">
        <f>SUM(D4:D12)</f>
        <v>-50.706999999999901</v>
      </c>
      <c r="E13" s="358">
        <f>SUM(E4:E12)</f>
        <v>834.57999999999811</v>
      </c>
      <c r="F13" s="192">
        <f t="shared" si="4"/>
        <v>-2.4088495989148528E-2</v>
      </c>
      <c r="G13" s="264">
        <f t="shared" ref="G13" si="5">SUM(G4:G12)</f>
        <v>855.17999999999813</v>
      </c>
      <c r="H13" s="241">
        <f t="shared" si="1"/>
        <v>4.7886288445044167E-2</v>
      </c>
      <c r="I13" s="264">
        <f>SUM(I4:I12)</f>
        <v>816.09999999999775</v>
      </c>
      <c r="J13" s="241">
        <f t="shared" si="2"/>
        <v>0.13356369451478778</v>
      </c>
      <c r="K13" s="264">
        <v>719.94190000000162</v>
      </c>
      <c r="L13" s="5"/>
      <c r="M13" s="5"/>
      <c r="N13" s="5"/>
    </row>
    <row r="14" spans="1:14" ht="22.5">
      <c r="A14" s="193" t="s">
        <v>12</v>
      </c>
      <c r="B14" s="239">
        <v>-89.05</v>
      </c>
      <c r="C14" s="247">
        <f t="shared" si="3"/>
        <v>3.6046763368694501E-2</v>
      </c>
      <c r="D14" s="194">
        <v>-92.38</v>
      </c>
      <c r="E14" s="239">
        <v>-386.22</v>
      </c>
      <c r="F14" s="247">
        <f t="shared" si="4"/>
        <v>0.10237757687033711</v>
      </c>
      <c r="G14" s="239">
        <v>-430.27</v>
      </c>
      <c r="H14" s="243">
        <f t="shared" si="1"/>
        <v>9.4282827432324412E-2</v>
      </c>
      <c r="I14" s="194">
        <v>-475.06</v>
      </c>
      <c r="J14" s="243">
        <f t="shared" si="2"/>
        <v>-8.4651494118506587E-2</v>
      </c>
      <c r="K14" s="194">
        <v>-437.98399999999998</v>
      </c>
    </row>
    <row r="15" spans="1:14" s="3" customFormat="1">
      <c r="A15" s="191" t="s">
        <v>120</v>
      </c>
      <c r="B15" s="358">
        <f>B13+B14</f>
        <v>-138.89999999999961</v>
      </c>
      <c r="C15" s="192">
        <f t="shared" si="3"/>
        <v>2.9261917574624485E-2</v>
      </c>
      <c r="D15" s="264">
        <f>D13+D14</f>
        <v>-143.0869999999999</v>
      </c>
      <c r="E15" s="358">
        <f>E13+E14</f>
        <v>448.35999999999808</v>
      </c>
      <c r="F15" s="192">
        <f t="shared" si="4"/>
        <v>5.5188157492174872E-2</v>
      </c>
      <c r="G15" s="264">
        <f t="shared" ref="G15" si="6">G13+G14</f>
        <v>424.90999999999815</v>
      </c>
      <c r="H15" s="241">
        <f t="shared" si="1"/>
        <v>0.245924231761673</v>
      </c>
      <c r="I15" s="264">
        <f>I13+I14</f>
        <v>341.03999999999775</v>
      </c>
      <c r="J15" s="241">
        <f t="shared" si="2"/>
        <v>0.20954227563758909</v>
      </c>
      <c r="K15" s="264">
        <v>281.95790000000164</v>
      </c>
      <c r="L15" s="5"/>
      <c r="M15" s="5"/>
      <c r="N15" s="5"/>
    </row>
    <row r="16" spans="1:14">
      <c r="A16" s="193" t="s">
        <v>13</v>
      </c>
      <c r="B16" s="239">
        <f>9.64-12.95</f>
        <v>-3.3099999999999987</v>
      </c>
      <c r="C16" s="247">
        <f t="shared" si="3"/>
        <v>0.76885474860335201</v>
      </c>
      <c r="D16" s="194">
        <f>16.59-30.91</f>
        <v>-14.32</v>
      </c>
      <c r="E16" s="239">
        <v>-27.15</v>
      </c>
      <c r="F16" s="247">
        <f t="shared" si="4"/>
        <v>-6.1825396825396801</v>
      </c>
      <c r="G16" s="235">
        <f>73.9-77.68</f>
        <v>-3.7800000000000011</v>
      </c>
      <c r="H16" s="243">
        <f t="shared" si="1"/>
        <v>0.84520884520884521</v>
      </c>
      <c r="I16" s="235">
        <f>82.07-106.49</f>
        <v>-24.42</v>
      </c>
      <c r="J16" s="243">
        <f t="shared" si="2"/>
        <v>6.7832194526090794E-2</v>
      </c>
      <c r="K16" s="194">
        <v>-26.197000000000003</v>
      </c>
    </row>
    <row r="17" spans="1:14" s="3" customFormat="1">
      <c r="A17" s="191" t="s">
        <v>14</v>
      </c>
      <c r="B17" s="358">
        <f>B16</f>
        <v>-3.3099999999999987</v>
      </c>
      <c r="C17" s="192">
        <f t="shared" si="3"/>
        <v>0.76885474860335201</v>
      </c>
      <c r="D17" s="264">
        <f>D16</f>
        <v>-14.32</v>
      </c>
      <c r="E17" s="358">
        <f>E16</f>
        <v>-27.15</v>
      </c>
      <c r="F17" s="192">
        <f t="shared" si="4"/>
        <v>-6.1825396825396801</v>
      </c>
      <c r="G17" s="264">
        <f t="shared" ref="G17" si="7">G16</f>
        <v>-3.7800000000000011</v>
      </c>
      <c r="H17" s="241">
        <f t="shared" si="1"/>
        <v>0.84520884520884521</v>
      </c>
      <c r="I17" s="264">
        <f>I16</f>
        <v>-24.42</v>
      </c>
      <c r="J17" s="241">
        <f t="shared" si="2"/>
        <v>6.7832194526090794E-2</v>
      </c>
      <c r="K17" s="264">
        <v>-26.197000000000003</v>
      </c>
      <c r="L17" s="5"/>
      <c r="M17" s="5"/>
      <c r="N17" s="5"/>
    </row>
    <row r="18" spans="1:14" s="3" customFormat="1">
      <c r="A18" s="191" t="s">
        <v>130</v>
      </c>
      <c r="B18" s="358">
        <f>B15+B17</f>
        <v>-142.20999999999961</v>
      </c>
      <c r="C18" s="192">
        <f t="shared" si="3"/>
        <v>9.6545896942323406E-2</v>
      </c>
      <c r="D18" s="358">
        <f>D15+D17</f>
        <v>-157.4069999999999</v>
      </c>
      <c r="E18" s="358">
        <f>E15+E17</f>
        <v>421.2099999999981</v>
      </c>
      <c r="F18" s="192">
        <f t="shared" si="4"/>
        <v>1.8996509391389083E-4</v>
      </c>
      <c r="G18" s="264">
        <f t="shared" ref="G18" si="8">G15+G17</f>
        <v>421.12999999999818</v>
      </c>
      <c r="H18" s="241">
        <f t="shared" si="1"/>
        <v>0.33008022234856038</v>
      </c>
      <c r="I18" s="264">
        <f>I15+I17</f>
        <v>316.61999999999773</v>
      </c>
      <c r="J18" s="241">
        <f t="shared" si="2"/>
        <v>0.23795310385596746</v>
      </c>
      <c r="K18" s="264">
        <v>255.76090000000164</v>
      </c>
      <c r="L18" s="5"/>
      <c r="M18" s="5"/>
      <c r="N18" s="5"/>
    </row>
    <row r="19" spans="1:14">
      <c r="A19" s="193" t="s">
        <v>15</v>
      </c>
      <c r="B19" s="237">
        <v>26.96</v>
      </c>
      <c r="C19" s="247">
        <f t="shared" si="3"/>
        <v>-0.2637500682724343</v>
      </c>
      <c r="D19" s="235">
        <v>36.618000000000002</v>
      </c>
      <c r="E19" s="237">
        <v>-128.85</v>
      </c>
      <c r="F19" s="247">
        <f t="shared" si="4"/>
        <v>7.3887730899159121E-2</v>
      </c>
      <c r="G19" s="237">
        <v>-139.13</v>
      </c>
      <c r="H19" s="243">
        <f t="shared" si="1"/>
        <v>-3.7277268321777468E-2</v>
      </c>
      <c r="I19" s="235">
        <v>-134.13</v>
      </c>
      <c r="J19" s="243">
        <f t="shared" si="2"/>
        <v>-0.2389732031517009</v>
      </c>
      <c r="K19" s="235">
        <v>-108.259</v>
      </c>
    </row>
    <row r="20" spans="1:14" s="3" customFormat="1" ht="22.5">
      <c r="A20" s="191" t="s">
        <v>16</v>
      </c>
      <c r="B20" s="358">
        <f>B18+B19</f>
        <v>-115.2499999999996</v>
      </c>
      <c r="C20" s="192">
        <f t="shared" si="3"/>
        <v>4.5856824710861943E-2</v>
      </c>
      <c r="D20" s="358">
        <f>D18+D19</f>
        <v>-120.7889999999999</v>
      </c>
      <c r="E20" s="358">
        <f>E18+E19</f>
        <v>292.35999999999808</v>
      </c>
      <c r="F20" s="192">
        <f t="shared" si="4"/>
        <v>3.6737588652482112E-2</v>
      </c>
      <c r="G20" s="264">
        <f t="shared" ref="G20" si="9">G18+G19</f>
        <v>281.99999999999818</v>
      </c>
      <c r="H20" s="241">
        <f t="shared" si="1"/>
        <v>0.54529015288509886</v>
      </c>
      <c r="I20" s="264">
        <f>I18+I19</f>
        <v>182.48999999999774</v>
      </c>
      <c r="J20" s="241">
        <f t="shared" si="2"/>
        <v>0.23720440211275728</v>
      </c>
      <c r="K20" s="264">
        <v>147.50190000000163</v>
      </c>
      <c r="L20" s="5"/>
      <c r="M20" s="5"/>
      <c r="N20" s="5"/>
    </row>
    <row r="21" spans="1:14" ht="22.5">
      <c r="A21" s="193" t="s">
        <v>17</v>
      </c>
      <c r="B21" s="239">
        <v>1.43</v>
      </c>
      <c r="C21" s="247" t="str">
        <f t="shared" si="3"/>
        <v>n.m.</v>
      </c>
      <c r="D21" s="194">
        <v>-3.39</v>
      </c>
      <c r="E21" s="239">
        <v>13.45</v>
      </c>
      <c r="F21" s="247">
        <f t="shared" si="4"/>
        <v>2.0919540229885056</v>
      </c>
      <c r="G21" s="239">
        <v>4.3499999999999996</v>
      </c>
      <c r="H21" s="243">
        <f t="shared" si="1"/>
        <v>-0.83396946564885499</v>
      </c>
      <c r="I21" s="194">
        <v>26.2</v>
      </c>
      <c r="J21" s="243">
        <f t="shared" si="2"/>
        <v>0.34125115183782118</v>
      </c>
      <c r="K21" s="194">
        <v>19.533999999999999</v>
      </c>
    </row>
    <row r="22" spans="1:14" s="3" customFormat="1" ht="22.5">
      <c r="A22" s="191" t="s">
        <v>18</v>
      </c>
      <c r="B22" s="358">
        <f>B20-B21</f>
        <v>-116.67999999999961</v>
      </c>
      <c r="C22" s="192">
        <f t="shared" si="3"/>
        <v>6.1244133254992894E-3</v>
      </c>
      <c r="D22" s="264">
        <f>D20-D21</f>
        <v>-117.3989999999999</v>
      </c>
      <c r="E22" s="264">
        <f>E20-E21</f>
        <v>278.90999999999809</v>
      </c>
      <c r="F22" s="192">
        <f t="shared" si="4"/>
        <v>4.538087520259193E-3</v>
      </c>
      <c r="G22" s="264">
        <f t="shared" ref="G22" si="10">G20-G21</f>
        <v>277.64999999999816</v>
      </c>
      <c r="H22" s="241">
        <f t="shared" si="1"/>
        <v>0.77650521466505951</v>
      </c>
      <c r="I22" s="264">
        <f>I20-I21</f>
        <v>156.28999999999775</v>
      </c>
      <c r="J22" s="241">
        <f t="shared" si="2"/>
        <v>0.22132190963511755</v>
      </c>
      <c r="K22" s="264">
        <v>127.96790000000163</v>
      </c>
      <c r="L22" s="5"/>
      <c r="M22" s="5"/>
      <c r="N22" s="5"/>
    </row>
    <row r="23" spans="1:14">
      <c r="A23" s="191"/>
      <c r="B23" s="195"/>
      <c r="C23" s="192"/>
      <c r="D23" s="195"/>
      <c r="E23" s="195"/>
      <c r="F23" s="192"/>
      <c r="G23" s="195"/>
      <c r="H23" s="241"/>
      <c r="I23" s="195"/>
      <c r="J23" s="243"/>
      <c r="K23" s="195"/>
    </row>
    <row r="24" spans="1:14" s="3" customFormat="1">
      <c r="A24" s="191" t="s">
        <v>131</v>
      </c>
      <c r="B24" s="264">
        <f>B13</f>
        <v>-49.849999999999618</v>
      </c>
      <c r="C24" s="192">
        <f t="shared" ref="C24" si="11">IF((+B24/D24)&lt;0,"n.m.",IF(B24&lt;0,(+B24/D24-1)*-1,(+B24/D24-1)))</f>
        <v>1.690101958310064E-2</v>
      </c>
      <c r="D24" s="264">
        <f>D13</f>
        <v>-50.706999999999901</v>
      </c>
      <c r="E24" s="264">
        <f>E13</f>
        <v>834.57999999999811</v>
      </c>
      <c r="F24" s="192">
        <f t="shared" si="4"/>
        <v>-2.4088495989148528E-2</v>
      </c>
      <c r="G24" s="264">
        <f t="shared" ref="G24" si="12">G13</f>
        <v>855.17999999999813</v>
      </c>
      <c r="H24" s="241">
        <f>IF((+G24/I24)&lt;0,"n.m.",IF(G24&lt;0,(+G24/I24-1)*-1,(+G24/I24-1)))</f>
        <v>4.7886288445044167E-2</v>
      </c>
      <c r="I24" s="264">
        <f>I13</f>
        <v>816.09999999999775</v>
      </c>
      <c r="J24" s="241">
        <f t="shared" si="2"/>
        <v>0.13356369451478778</v>
      </c>
      <c r="K24" s="264">
        <v>719.94190000000162</v>
      </c>
      <c r="L24" s="5"/>
      <c r="M24" s="5"/>
      <c r="N24" s="5"/>
    </row>
    <row r="25" spans="1:14" s="15" customFormat="1">
      <c r="A25" s="196" t="s">
        <v>19</v>
      </c>
      <c r="B25" s="238">
        <f>B24/B4</f>
        <v>-2.1162785761287009E-2</v>
      </c>
      <c r="C25" s="192"/>
      <c r="D25" s="238">
        <f>D24/D4</f>
        <v>-2.2928936890822184E-2</v>
      </c>
      <c r="E25" s="238">
        <f>E24/E4</f>
        <v>6.1780834897754794E-2</v>
      </c>
      <c r="F25" s="192"/>
      <c r="G25" s="238">
        <f t="shared" ref="G25" si="13">G24/G4</f>
        <v>6.8963570706247854E-2</v>
      </c>
      <c r="H25" s="241"/>
      <c r="I25" s="238">
        <f>I24/I4</f>
        <v>6.2186249378975531E-2</v>
      </c>
      <c r="J25" s="243"/>
      <c r="K25" s="238">
        <v>5.77076603402479E-2</v>
      </c>
      <c r="L25" s="16"/>
      <c r="M25" s="16"/>
      <c r="N25" s="16"/>
    </row>
    <row r="26" spans="1:14" s="3" customFormat="1">
      <c r="A26" s="191" t="s">
        <v>120</v>
      </c>
      <c r="B26" s="264">
        <f>B15</f>
        <v>-138.89999999999961</v>
      </c>
      <c r="C26" s="192">
        <f t="shared" ref="C26" si="14">IF((+B26/D26)&lt;0,"n.m.",IF(B26&lt;0,(+B26/D26-1)*-1,(+B26/D26-1)))</f>
        <v>2.9261917574624485E-2</v>
      </c>
      <c r="D26" s="264">
        <f>D15</f>
        <v>-143.0869999999999</v>
      </c>
      <c r="E26" s="264">
        <f>E15</f>
        <v>448.35999999999808</v>
      </c>
      <c r="F26" s="192">
        <f t="shared" si="4"/>
        <v>5.5188157492174872E-2</v>
      </c>
      <c r="G26" s="264">
        <f t="shared" ref="G26" si="15">G15</f>
        <v>424.90999999999815</v>
      </c>
      <c r="H26" s="241">
        <f>IF((+G26/I26)&lt;0,"n.m.",IF(G26&lt;0,(+G26/I26-1)*-1,(+G26/I26-1)))</f>
        <v>0.245924231761673</v>
      </c>
      <c r="I26" s="264">
        <f>I15</f>
        <v>341.03999999999775</v>
      </c>
      <c r="J26" s="241">
        <f t="shared" si="2"/>
        <v>0.20954227563758909</v>
      </c>
      <c r="K26" s="264">
        <v>281.95790000000164</v>
      </c>
      <c r="L26" s="5"/>
      <c r="M26" s="5"/>
      <c r="N26" s="5"/>
    </row>
    <row r="27" spans="1:14" s="3" customFormat="1">
      <c r="A27" s="196" t="s">
        <v>19</v>
      </c>
      <c r="B27" s="238">
        <f>B26/B4</f>
        <v>-5.8967120205472012E-2</v>
      </c>
      <c r="C27" s="192"/>
      <c r="D27" s="238">
        <f>D26/D4</f>
        <v>-6.4701772790681331E-2</v>
      </c>
      <c r="E27" s="238">
        <f>E26/E4</f>
        <v>3.3190413303406843E-2</v>
      </c>
      <c r="F27" s="192"/>
      <c r="G27" s="238">
        <f>G26/G4</f>
        <v>3.426566433825827E-2</v>
      </c>
      <c r="H27" s="241"/>
      <c r="I27" s="238">
        <f>I26/I4</f>
        <v>2.5987009543200261E-2</v>
      </c>
      <c r="J27" s="243"/>
      <c r="K27" s="238">
        <v>2.26006164156436E-2</v>
      </c>
      <c r="L27" s="5"/>
      <c r="M27" s="5"/>
      <c r="N27" s="5"/>
    </row>
    <row r="28" spans="1:14" s="3" customFormat="1">
      <c r="A28" s="191" t="s">
        <v>20</v>
      </c>
      <c r="B28" s="197">
        <f>B22/B31*1000000</f>
        <v>-1.1372319688109123</v>
      </c>
      <c r="C28" s="192">
        <f t="shared" ref="C28" si="16">IF((+B28/D28)&lt;0,"n.m.",IF(B28&lt;0,(+B28/D28-1)*-1,(+B28/D28-1)))</f>
        <v>6.1244133254994004E-3</v>
      </c>
      <c r="D28" s="197">
        <f>D22/D31*1000000</f>
        <v>-1.1442397660818704</v>
      </c>
      <c r="E28" s="197">
        <f>E22/E31*1000000</f>
        <v>2.7184210526315602</v>
      </c>
      <c r="F28" s="192">
        <f t="shared" si="4"/>
        <v>4.538087520259193E-3</v>
      </c>
      <c r="G28" s="264">
        <f t="shared" ref="G28" si="17">G22/G31*1000000</f>
        <v>2.7061403508771749</v>
      </c>
      <c r="H28" s="241">
        <f>IF((+G28/I28)&lt;0,"n.m.",IF(G28&lt;0,(+G28/I28-1)*-1,(+G28/I28-1)))</f>
        <v>0.77650521466505928</v>
      </c>
      <c r="I28" s="264">
        <f>I22/I31*1000000</f>
        <v>1.5232943469785356</v>
      </c>
      <c r="J28" s="241">
        <f t="shared" si="2"/>
        <v>0.22132190963511733</v>
      </c>
      <c r="K28" s="264">
        <v>1.2472504873294508</v>
      </c>
      <c r="L28" s="5"/>
      <c r="M28" s="5"/>
      <c r="N28" s="5"/>
    </row>
    <row r="29" spans="1:14" s="15" customFormat="1" ht="22.5">
      <c r="A29" s="196" t="s">
        <v>21</v>
      </c>
      <c r="B29" s="238">
        <f>B22/B4</f>
        <v>-4.9534079089809002E-2</v>
      </c>
      <c r="C29" s="247"/>
      <c r="D29" s="238">
        <f>D22/D4</f>
        <v>-5.3086048514911881E-2</v>
      </c>
      <c r="E29" s="238">
        <f>E22/E4</f>
        <v>2.0646663784577524E-2</v>
      </c>
      <c r="F29" s="247"/>
      <c r="G29" s="238">
        <f t="shared" ref="G29" si="18">G22/G4</f>
        <v>2.2390298424413139E-2</v>
      </c>
      <c r="H29" s="243"/>
      <c r="I29" s="238">
        <f>I22/I4</f>
        <v>1.1909188721284122E-2</v>
      </c>
      <c r="J29" s="238"/>
      <c r="K29" s="238">
        <v>1.0257394530940465E-2</v>
      </c>
      <c r="L29" s="16"/>
      <c r="M29" s="16"/>
      <c r="N29" s="16"/>
    </row>
    <row r="30" spans="1:14" s="3" customFormat="1">
      <c r="A30" s="191"/>
      <c r="B30" s="239"/>
      <c r="C30" s="247"/>
      <c r="D30" s="379"/>
      <c r="E30" s="239"/>
      <c r="F30" s="247"/>
      <c r="G30" s="379"/>
      <c r="H30" s="241"/>
      <c r="I30" s="379"/>
      <c r="J30" s="379"/>
      <c r="K30" s="379"/>
      <c r="L30" s="5"/>
      <c r="M30" s="5"/>
      <c r="N30" s="5"/>
    </row>
    <row r="31" spans="1:14" ht="22.5">
      <c r="A31" s="193" t="s">
        <v>22</v>
      </c>
      <c r="B31" s="380">
        <v>102600000</v>
      </c>
      <c r="C31" s="247">
        <f t="shared" ref="C31" si="19">IF((+B31/D31)&lt;0,"n.m.",IF(B31&lt;0,(+B31/D31-1)*-1,(+B31/D31-1)))</f>
        <v>0</v>
      </c>
      <c r="D31" s="380">
        <v>102600000</v>
      </c>
      <c r="E31" s="380">
        <v>102600000</v>
      </c>
      <c r="F31" s="247">
        <f t="shared" ref="F31" si="20">IF((+E31/G31)&lt;0,"n.m.",IF(E31&lt;0,(+E31/G31-1)*-1,(+E31/G31-1)))</f>
        <v>0</v>
      </c>
      <c r="G31" s="380">
        <v>102600000</v>
      </c>
      <c r="H31" s="243">
        <f>IF((+G31/I31)&lt;0,"n.m.",IF(G31&lt;0,(+G31/I31-1)*-1,(+G31/I31-1)))</f>
        <v>0</v>
      </c>
      <c r="I31" s="380">
        <v>102600000</v>
      </c>
      <c r="J31" s="243">
        <f t="shared" ref="J31" si="21">IF((+I31/K31)&lt;0,"n.m.",IF(I31&lt;0,(+I31/K31-1)*-1,(+I31/K31-1)))</f>
        <v>0</v>
      </c>
      <c r="K31" s="380">
        <v>102600000</v>
      </c>
    </row>
    <row r="32" spans="1:14" s="3" customFormat="1">
      <c r="A32" s="191"/>
      <c r="B32" s="381"/>
      <c r="C32" s="195"/>
      <c r="D32" s="381"/>
      <c r="E32" s="381"/>
      <c r="F32" s="195"/>
      <c r="G32" s="381"/>
      <c r="H32" s="241"/>
      <c r="I32" s="381"/>
      <c r="J32" s="195"/>
      <c r="K32" s="381"/>
      <c r="L32" s="5"/>
      <c r="M32" s="5"/>
      <c r="N32" s="5"/>
    </row>
    <row r="33" spans="1:14">
      <c r="A33" s="193" t="s">
        <v>23</v>
      </c>
      <c r="B33" s="198" t="s">
        <v>38</v>
      </c>
      <c r="C33" s="248" t="s">
        <v>38</v>
      </c>
      <c r="D33" s="198" t="s">
        <v>38</v>
      </c>
      <c r="E33" s="377">
        <v>1.3</v>
      </c>
      <c r="F33" s="243">
        <f>IF((+E33/G33)&lt;0,"n.m.",IF(E33&lt;0,(+E33/G33-1)*-1,(+E33/G33-1)))</f>
        <v>0.36842105263157898</v>
      </c>
      <c r="G33" s="240">
        <v>0.95</v>
      </c>
      <c r="H33" s="243">
        <f>IF((+G33/I33)&lt;0,"n.m.",IF(G33&lt;0,(+G33/I33-1)*-1,(+G33/I33-1)))</f>
        <v>0.46153846153846145</v>
      </c>
      <c r="I33" s="198">
        <v>0.65</v>
      </c>
      <c r="J33" s="243">
        <f t="shared" ref="J33:J35" si="22">IF((+I33/K33)&lt;0,"n.m.",IF(I33&lt;0,(+I33/K33-1)*-1,(+I33/K33-1)))</f>
        <v>0.30000000000000004</v>
      </c>
      <c r="K33" s="377">
        <v>0.5</v>
      </c>
    </row>
    <row r="34" spans="1:14">
      <c r="A34" s="193" t="s">
        <v>24</v>
      </c>
      <c r="B34" s="236" t="s">
        <v>38</v>
      </c>
      <c r="C34" s="199" t="s">
        <v>38</v>
      </c>
      <c r="D34" s="198" t="s">
        <v>38</v>
      </c>
      <c r="E34" s="413">
        <f t="shared" ref="E34:G34" si="23">E33/E28</f>
        <v>0.4782187802516974</v>
      </c>
      <c r="F34" s="199" t="s">
        <v>38</v>
      </c>
      <c r="G34" s="236">
        <f t="shared" si="23"/>
        <v>0.35105348460291969</v>
      </c>
      <c r="H34" s="243">
        <f>IF((+G34/I34)&lt;0,"n.m.",IF(G34&lt;0,(+G34/I34-1)*-1,(+G34/I34-1)))</f>
        <v>-0.1772957098727016</v>
      </c>
      <c r="I34" s="236">
        <f>I33/I28</f>
        <v>0.42670676306866057</v>
      </c>
      <c r="J34" s="243">
        <f t="shared" si="22"/>
        <v>6.4420436368318734E-2</v>
      </c>
      <c r="K34" s="236">
        <v>0.40088178363479698</v>
      </c>
    </row>
    <row r="35" spans="1:14">
      <c r="A35" s="193" t="s">
        <v>25</v>
      </c>
      <c r="B35" s="382">
        <v>-0.02</v>
      </c>
      <c r="C35" s="357"/>
      <c r="D35" s="382">
        <v>-2.1000000000000001E-2</v>
      </c>
      <c r="E35" s="382">
        <v>6.7000000000000004E-2</v>
      </c>
      <c r="F35" s="357"/>
      <c r="G35" s="382">
        <v>6.4000000000000001E-2</v>
      </c>
      <c r="H35" s="383"/>
      <c r="I35" s="383">
        <v>4.1000000000000002E-2</v>
      </c>
      <c r="J35" s="243">
        <f t="shared" si="22"/>
        <v>-4.6511627906976605E-2</v>
      </c>
      <c r="K35" s="383">
        <v>4.2999999999999997E-2</v>
      </c>
    </row>
    <row r="36" spans="1:14">
      <c r="A36" s="193"/>
      <c r="B36" s="384"/>
      <c r="C36" s="384"/>
      <c r="D36" s="384"/>
      <c r="E36" s="384"/>
      <c r="F36" s="384"/>
      <c r="G36" s="384"/>
      <c r="H36" s="384"/>
      <c r="I36" s="384"/>
      <c r="J36" s="201"/>
      <c r="K36" s="384"/>
    </row>
    <row r="37" spans="1:14" ht="32.1" customHeight="1">
      <c r="A37" s="202"/>
      <c r="B37" s="203"/>
      <c r="C37" s="433" t="s">
        <v>147</v>
      </c>
      <c r="D37" s="385"/>
      <c r="E37" s="203"/>
      <c r="F37" s="362" t="s">
        <v>140</v>
      </c>
      <c r="G37" s="203"/>
      <c r="H37" s="334" t="s">
        <v>137</v>
      </c>
      <c r="I37" s="203"/>
      <c r="J37" s="335" t="s">
        <v>134</v>
      </c>
      <c r="K37" s="339"/>
    </row>
    <row r="38" spans="1:14" s="3" customFormat="1">
      <c r="A38" s="204" t="s">
        <v>26</v>
      </c>
      <c r="B38" s="244">
        <f>SUM(B39:B47)</f>
        <v>4120.5499999999993</v>
      </c>
      <c r="C38" s="363">
        <f>B38/$B$71</f>
        <v>0.38723770966311044</v>
      </c>
      <c r="D38" s="414">
        <f>SUM(D39:D47)</f>
        <v>4173.116</v>
      </c>
      <c r="E38" s="244">
        <f>SUM(E39:E47)</f>
        <v>4095.7399999999993</v>
      </c>
      <c r="F38" s="363">
        <f>E38/$E$71</f>
        <v>0.37051705608406638</v>
      </c>
      <c r="G38" s="244">
        <f t="shared" ref="G38" si="24">SUM(G39:G47)</f>
        <v>4129.93</v>
      </c>
      <c r="H38" s="205">
        <f>G38/$G$71</f>
        <v>0.39793475108422199</v>
      </c>
      <c r="I38" s="244">
        <f>SUM(I39:I47)</f>
        <v>4284.0700000000006</v>
      </c>
      <c r="J38" s="336">
        <f>I38/$I$71</f>
        <v>0.39930300208689273</v>
      </c>
      <c r="K38" s="330">
        <v>4506.4569999999994</v>
      </c>
      <c r="L38" s="5"/>
      <c r="M38" s="5"/>
      <c r="N38" s="5"/>
    </row>
    <row r="39" spans="1:14">
      <c r="A39" s="193" t="s">
        <v>27</v>
      </c>
      <c r="B39" s="246">
        <v>498.08</v>
      </c>
      <c r="C39" s="364">
        <f t="shared" ref="C39:C71" si="25">B39/$B$71</f>
        <v>4.6808158723714577E-2</v>
      </c>
      <c r="D39" s="331">
        <v>498.12</v>
      </c>
      <c r="E39" s="246">
        <v>498.83</v>
      </c>
      <c r="F39" s="364">
        <f t="shared" ref="F39:F71" si="26">E39/$E$71</f>
        <v>4.5126161105542552E-2</v>
      </c>
      <c r="G39" s="246">
        <v>496.4</v>
      </c>
      <c r="H39" s="206">
        <f t="shared" ref="H39:H71" si="27">G39/$G$71</f>
        <v>4.7830062601111341E-2</v>
      </c>
      <c r="I39" s="332">
        <v>510.8</v>
      </c>
      <c r="J39" s="337">
        <f t="shared" ref="J39:J71" si="28">I39/$I$71</f>
        <v>4.7609860125064435E-2</v>
      </c>
      <c r="K39" s="333">
        <v>535.72500000000002</v>
      </c>
    </row>
    <row r="40" spans="1:14">
      <c r="A40" s="193" t="s">
        <v>28</v>
      </c>
      <c r="B40" s="246">
        <v>1941.94</v>
      </c>
      <c r="C40" s="364">
        <f t="shared" si="25"/>
        <v>0.18249806406988894</v>
      </c>
      <c r="D40" s="331">
        <v>1918.0820000000001</v>
      </c>
      <c r="E40" s="246">
        <v>1936.03</v>
      </c>
      <c r="F40" s="364">
        <f t="shared" si="26"/>
        <v>0.17514103338845607</v>
      </c>
      <c r="G40" s="246">
        <v>1927.74</v>
      </c>
      <c r="H40" s="206">
        <f t="shared" si="27"/>
        <v>0.18574521530754712</v>
      </c>
      <c r="I40" s="332">
        <v>1881.52</v>
      </c>
      <c r="J40" s="337">
        <f>I40/$I$71</f>
        <v>0.17536981993443859</v>
      </c>
      <c r="K40" s="333">
        <v>2015.0609999999999</v>
      </c>
    </row>
    <row r="41" spans="1:14">
      <c r="A41" s="193" t="s">
        <v>29</v>
      </c>
      <c r="B41" s="246">
        <v>6.21</v>
      </c>
      <c r="C41" s="364">
        <f t="shared" si="25"/>
        <v>5.8359834900872855E-4</v>
      </c>
      <c r="D41" s="331">
        <v>7.7969999999999997</v>
      </c>
      <c r="E41" s="246">
        <v>6.24</v>
      </c>
      <c r="F41" s="364">
        <f t="shared" si="26"/>
        <v>5.6449540985623471E-4</v>
      </c>
      <c r="G41" s="246">
        <v>7.92</v>
      </c>
      <c r="H41" s="206">
        <f>G41/$G$71</f>
        <v>7.631226748606E-4</v>
      </c>
      <c r="I41" s="332">
        <v>13.82</v>
      </c>
      <c r="J41" s="337">
        <f t="shared" si="28"/>
        <v>1.2881132868605922E-3</v>
      </c>
      <c r="K41" s="333">
        <v>33.773000000000003</v>
      </c>
    </row>
    <row r="42" spans="1:14">
      <c r="A42" s="193" t="s">
        <v>149</v>
      </c>
      <c r="B42" s="246">
        <v>351.52</v>
      </c>
      <c r="C42" s="364">
        <f t="shared" si="25"/>
        <v>3.3034861778349155E-2</v>
      </c>
      <c r="D42" s="331">
        <v>355.49599999999998</v>
      </c>
      <c r="E42" s="246">
        <v>350.01</v>
      </c>
      <c r="F42" s="364">
        <f t="shared" si="26"/>
        <v>3.1663307436503314E-2</v>
      </c>
      <c r="G42" s="246">
        <v>347.61</v>
      </c>
      <c r="H42" s="206">
        <f t="shared" si="27"/>
        <v>3.3493569824279444E-2</v>
      </c>
      <c r="I42" s="332">
        <v>373.42</v>
      </c>
      <c r="J42" s="337">
        <f t="shared" si="28"/>
        <v>3.480515655423172E-2</v>
      </c>
      <c r="K42" s="333">
        <v>401.62200000000001</v>
      </c>
    </row>
    <row r="43" spans="1:14">
      <c r="A43" s="193" t="s">
        <v>148</v>
      </c>
      <c r="B43" s="246">
        <v>193.33</v>
      </c>
      <c r="C43" s="364">
        <f t="shared" si="25"/>
        <v>1.81686101149529E-2</v>
      </c>
      <c r="D43" s="331">
        <v>168.91200000000001</v>
      </c>
      <c r="E43" s="246">
        <v>182.7</v>
      </c>
      <c r="F43" s="364">
        <f t="shared" si="26"/>
        <v>1.6527774259733022E-2</v>
      </c>
      <c r="G43" s="246">
        <v>166.73</v>
      </c>
      <c r="H43" s="206">
        <f t="shared" si="27"/>
        <v>1.6065081260038867E-2</v>
      </c>
      <c r="I43" s="332">
        <v>201.9</v>
      </c>
      <c r="J43" s="337">
        <f t="shared" si="28"/>
        <v>1.8818384415134122E-2</v>
      </c>
      <c r="K43" s="333">
        <v>232.64400000000001</v>
      </c>
    </row>
    <row r="44" spans="1:14" ht="22.5">
      <c r="A44" s="193" t="s">
        <v>150</v>
      </c>
      <c r="B44" s="246">
        <v>649.14</v>
      </c>
      <c r="C44" s="364">
        <f t="shared" si="25"/>
        <v>6.1004353023434148E-2</v>
      </c>
      <c r="D44" s="331">
        <v>676.07500000000005</v>
      </c>
      <c r="E44" s="246">
        <v>662.31</v>
      </c>
      <c r="F44" s="364">
        <f t="shared" si="26"/>
        <v>5.9915217131711974E-2</v>
      </c>
      <c r="G44" s="246">
        <v>683.49</v>
      </c>
      <c r="H44" s="206">
        <f t="shared" si="27"/>
        <v>6.5856908717231252E-2</v>
      </c>
      <c r="I44" s="332">
        <v>710.25</v>
      </c>
      <c r="J44" s="337">
        <f t="shared" si="28"/>
        <v>6.6199888711485938E-2</v>
      </c>
      <c r="K44" s="333">
        <v>728.79</v>
      </c>
    </row>
    <row r="45" spans="1:14">
      <c r="A45" s="193" t="s">
        <v>32</v>
      </c>
      <c r="B45" s="375">
        <v>0</v>
      </c>
      <c r="C45" s="364">
        <f t="shared" si="25"/>
        <v>0</v>
      </c>
      <c r="D45" s="377" t="s">
        <v>38</v>
      </c>
      <c r="E45" s="375">
        <v>0</v>
      </c>
      <c r="F45" s="364">
        <f t="shared" si="26"/>
        <v>0</v>
      </c>
      <c r="G45" s="246">
        <v>0</v>
      </c>
      <c r="H45" s="206">
        <f t="shared" si="27"/>
        <v>0</v>
      </c>
      <c r="I45" s="332">
        <v>75.09</v>
      </c>
      <c r="J45" s="337">
        <f t="shared" si="28"/>
        <v>6.9988731338901499E-3</v>
      </c>
      <c r="K45" s="333">
        <v>72.509</v>
      </c>
    </row>
    <row r="46" spans="1:14">
      <c r="A46" s="193" t="s">
        <v>30</v>
      </c>
      <c r="B46" s="246">
        <v>263.41000000000003</v>
      </c>
      <c r="C46" s="364">
        <f t="shared" si="25"/>
        <v>2.4754531580094878E-2</v>
      </c>
      <c r="D46" s="331">
        <v>254.13399999999999</v>
      </c>
      <c r="E46" s="246">
        <v>270.64999999999998</v>
      </c>
      <c r="F46" s="364">
        <f t="shared" si="26"/>
        <v>2.4484083762434279E-2</v>
      </c>
      <c r="G46" s="246">
        <v>254.22</v>
      </c>
      <c r="H46" s="206">
        <f t="shared" si="27"/>
        <v>2.44950816165482E-2</v>
      </c>
      <c r="I46" s="332">
        <v>225.34</v>
      </c>
      <c r="J46" s="337">
        <f t="shared" si="28"/>
        <v>2.1003143853919382E-2</v>
      </c>
      <c r="K46" s="333">
        <v>208.21</v>
      </c>
    </row>
    <row r="47" spans="1:14">
      <c r="A47" s="193" t="s">
        <v>34</v>
      </c>
      <c r="B47" s="246">
        <v>216.92</v>
      </c>
      <c r="C47" s="364">
        <f t="shared" si="25"/>
        <v>2.0385532023667212E-2</v>
      </c>
      <c r="D47" s="331">
        <v>294.5</v>
      </c>
      <c r="E47" s="246">
        <v>188.97</v>
      </c>
      <c r="F47" s="364">
        <f t="shared" si="26"/>
        <v>1.7094983589828951E-2</v>
      </c>
      <c r="G47" s="246">
        <v>245.82</v>
      </c>
      <c r="H47" s="206">
        <f t="shared" si="27"/>
        <v>2.3685709082605137E-2</v>
      </c>
      <c r="I47" s="332">
        <v>291.93</v>
      </c>
      <c r="J47" s="337">
        <f t="shared" si="28"/>
        <v>2.7209762071867778E-2</v>
      </c>
      <c r="K47" s="333">
        <v>278.12299999999999</v>
      </c>
    </row>
    <row r="48" spans="1:14" s="3" customFormat="1">
      <c r="A48" s="191" t="s">
        <v>35</v>
      </c>
      <c r="B48" s="359">
        <f>SUM(B49:B54)</f>
        <v>6520.33</v>
      </c>
      <c r="C48" s="363">
        <f t="shared" si="25"/>
        <v>0.61276229033688934</v>
      </c>
      <c r="D48" s="414">
        <f>SUM(D49:D54)</f>
        <v>5837.1890000000003</v>
      </c>
      <c r="E48" s="359">
        <f>SUM(E49:E54)</f>
        <v>6958.38</v>
      </c>
      <c r="F48" s="363">
        <f t="shared" si="26"/>
        <v>0.62948294391593362</v>
      </c>
      <c r="G48" s="244">
        <f t="shared" ref="G48" si="29">SUM(G49:G54)</f>
        <v>6248.4800000000005</v>
      </c>
      <c r="H48" s="205">
        <f t="shared" si="27"/>
        <v>0.60206524891577806</v>
      </c>
      <c r="I48" s="244">
        <f>SUM(I49:I54)</f>
        <v>6444.8</v>
      </c>
      <c r="J48" s="336">
        <f t="shared" si="28"/>
        <v>0.60069699791310738</v>
      </c>
      <c r="K48" s="333">
        <v>5769.0820000000003</v>
      </c>
      <c r="L48" s="5"/>
      <c r="M48" s="5"/>
      <c r="N48" s="5"/>
    </row>
    <row r="49" spans="1:14">
      <c r="A49" s="193" t="s">
        <v>36</v>
      </c>
      <c r="B49" s="246">
        <v>699.8</v>
      </c>
      <c r="C49" s="364">
        <f t="shared" si="25"/>
        <v>6.576523746156332E-2</v>
      </c>
      <c r="D49" s="331">
        <v>1242.502</v>
      </c>
      <c r="E49" s="246">
        <v>1137.8</v>
      </c>
      <c r="F49" s="364">
        <f t="shared" si="26"/>
        <v>0.10292994829077304</v>
      </c>
      <c r="G49" s="246">
        <v>1182.81</v>
      </c>
      <c r="H49" s="206">
        <f t="shared" si="27"/>
        <v>0.11396832462776089</v>
      </c>
      <c r="I49" s="332">
        <v>801.7</v>
      </c>
      <c r="J49" s="337">
        <f t="shared" si="28"/>
        <v>7.4723619542412217E-2</v>
      </c>
      <c r="K49" s="333">
        <v>849.4</v>
      </c>
    </row>
    <row r="50" spans="1:14">
      <c r="A50" s="193" t="s">
        <v>31</v>
      </c>
      <c r="B50" s="246">
        <v>34.19</v>
      </c>
      <c r="C50" s="364">
        <f t="shared" si="25"/>
        <v>3.2130801211929837E-3</v>
      </c>
      <c r="D50" s="331">
        <v>31.797999999999998</v>
      </c>
      <c r="E50" s="246">
        <v>33.72</v>
      </c>
      <c r="F50" s="364">
        <f t="shared" si="26"/>
        <v>3.0504463494154216E-3</v>
      </c>
      <c r="G50" s="246">
        <v>31.18</v>
      </c>
      <c r="H50" s="206">
        <f t="shared" si="27"/>
        <v>3.0043137628981702E-3</v>
      </c>
      <c r="I50" s="332">
        <v>28.83</v>
      </c>
      <c r="J50" s="337">
        <f t="shared" si="28"/>
        <v>2.6871422619530296E-3</v>
      </c>
      <c r="K50" s="333">
        <v>26.654</v>
      </c>
    </row>
    <row r="51" spans="1:14">
      <c r="A51" s="193" t="s">
        <v>32</v>
      </c>
      <c r="B51" s="246">
        <v>2798.73</v>
      </c>
      <c r="C51" s="364">
        <f t="shared" si="25"/>
        <v>0.26301678056702077</v>
      </c>
      <c r="D51" s="331">
        <v>2211.607</v>
      </c>
      <c r="E51" s="246">
        <v>2532.92</v>
      </c>
      <c r="F51" s="364">
        <f t="shared" si="26"/>
        <v>0.2291380951174766</v>
      </c>
      <c r="G51" s="246">
        <v>2444.4</v>
      </c>
      <c r="H51" s="206">
        <f t="shared" si="27"/>
        <v>0.23552740737743066</v>
      </c>
      <c r="I51" s="332">
        <v>2317.88</v>
      </c>
      <c r="J51" s="337">
        <f t="shared" si="28"/>
        <v>0.21604139112506726</v>
      </c>
      <c r="K51" s="333">
        <v>2473.5590000000002</v>
      </c>
    </row>
    <row r="52" spans="1:14" ht="22.5">
      <c r="A52" s="193" t="s">
        <v>33</v>
      </c>
      <c r="B52" s="246">
        <f>125.73+92.14+302.08</f>
        <v>519.95000000000005</v>
      </c>
      <c r="C52" s="364">
        <f t="shared" si="25"/>
        <v>4.8863439865875755E-2</v>
      </c>
      <c r="D52" s="331">
        <f>125.317+111.898+350.218</f>
        <v>587.43299999999999</v>
      </c>
      <c r="E52" s="246">
        <f>82.84+63.88+316.77</f>
        <v>463.49</v>
      </c>
      <c r="F52" s="364">
        <f t="shared" si="26"/>
        <v>4.1929163063183686E-2</v>
      </c>
      <c r="G52" s="246">
        <v>586.82999999999993</v>
      </c>
      <c r="H52" s="206">
        <f t="shared" si="27"/>
        <v>5.6543343344500743E-2</v>
      </c>
      <c r="I52" s="332">
        <v>494.06</v>
      </c>
      <c r="J52" s="337">
        <f t="shared" si="28"/>
        <v>4.6049583972962674E-2</v>
      </c>
      <c r="K52" s="333">
        <v>495.45</v>
      </c>
    </row>
    <row r="53" spans="1:14">
      <c r="A53" s="193" t="s">
        <v>37</v>
      </c>
      <c r="B53" s="246">
        <v>2467.66</v>
      </c>
      <c r="C53" s="364">
        <f t="shared" si="25"/>
        <v>0.23190375232123656</v>
      </c>
      <c r="D53" s="331">
        <v>1763.8489999999999</v>
      </c>
      <c r="E53" s="246">
        <v>2790.45</v>
      </c>
      <c r="F53" s="364">
        <f t="shared" si="26"/>
        <v>0.25243529109508489</v>
      </c>
      <c r="G53" s="246">
        <v>2003.26</v>
      </c>
      <c r="H53" s="206">
        <f t="shared" si="27"/>
        <v>0.19302185980318759</v>
      </c>
      <c r="I53" s="332">
        <v>2732.33</v>
      </c>
      <c r="J53" s="337">
        <f t="shared" si="28"/>
        <v>0.25467080876178017</v>
      </c>
      <c r="K53" s="333">
        <v>1924.019</v>
      </c>
    </row>
    <row r="54" spans="1:14">
      <c r="A54" s="193" t="s">
        <v>135</v>
      </c>
      <c r="B54" s="245">
        <v>0</v>
      </c>
      <c r="C54" s="364">
        <f t="shared" si="25"/>
        <v>0</v>
      </c>
      <c r="D54" s="410">
        <v>0</v>
      </c>
      <c r="E54" s="245">
        <v>0</v>
      </c>
      <c r="F54" s="364">
        <f t="shared" si="26"/>
        <v>0</v>
      </c>
      <c r="G54" s="245">
        <v>0</v>
      </c>
      <c r="H54" s="206">
        <f t="shared" si="27"/>
        <v>0</v>
      </c>
      <c r="I54" s="207">
        <v>70</v>
      </c>
      <c r="J54" s="337">
        <f t="shared" si="28"/>
        <v>6.5244522489320876E-3</v>
      </c>
      <c r="K54" s="333">
        <v>0</v>
      </c>
    </row>
    <row r="55" spans="1:14" s="3" customFormat="1">
      <c r="A55" s="191" t="s">
        <v>39</v>
      </c>
      <c r="B55" s="359">
        <f>SUM(B56:B59)</f>
        <v>3311.6099999999997</v>
      </c>
      <c r="C55" s="363">
        <f t="shared" si="25"/>
        <v>0.31121580170061119</v>
      </c>
      <c r="D55" s="414">
        <v>3154.14</v>
      </c>
      <c r="E55" s="359">
        <f>SUM(E56:E59)</f>
        <v>3397.7200000000003</v>
      </c>
      <c r="F55" s="363">
        <f t="shared" si="26"/>
        <v>0.30737136922703939</v>
      </c>
      <c r="G55" s="244">
        <f t="shared" ref="G55" si="30">SUM(G56:G59)</f>
        <v>3264.59</v>
      </c>
      <c r="H55" s="205">
        <f t="shared" si="27"/>
        <v>0.31455589054585437</v>
      </c>
      <c r="I55" s="244">
        <f>SUM(I56:I59)</f>
        <v>3320.63</v>
      </c>
      <c r="J55" s="336">
        <f t="shared" si="28"/>
        <v>0.3095041695910194</v>
      </c>
      <c r="K55" s="330">
        <v>3144.3</v>
      </c>
      <c r="L55" s="5"/>
      <c r="M55" s="5"/>
      <c r="N55" s="5"/>
    </row>
    <row r="56" spans="1:14">
      <c r="A56" s="193" t="s">
        <v>40</v>
      </c>
      <c r="B56" s="246">
        <v>110</v>
      </c>
      <c r="C56" s="364">
        <f t="shared" si="25"/>
        <v>1.0337490884212583E-2</v>
      </c>
      <c r="D56" s="331">
        <v>110</v>
      </c>
      <c r="E56" s="246">
        <v>110</v>
      </c>
      <c r="F56" s="364">
        <f t="shared" si="26"/>
        <v>9.9510408788759316E-3</v>
      </c>
      <c r="G56" s="246">
        <v>110</v>
      </c>
      <c r="H56" s="206">
        <f t="shared" si="27"/>
        <v>1.0598926039730555E-2</v>
      </c>
      <c r="I56" s="332">
        <v>114</v>
      </c>
      <c r="J56" s="337">
        <f t="shared" si="28"/>
        <v>1.0625536519689401E-2</v>
      </c>
      <c r="K56" s="333">
        <v>114</v>
      </c>
    </row>
    <row r="57" spans="1:14">
      <c r="A57" s="193" t="s">
        <v>41</v>
      </c>
      <c r="B57" s="246">
        <v>2315.38</v>
      </c>
      <c r="C57" s="364">
        <f t="shared" si="25"/>
        <v>0.2175929058498921</v>
      </c>
      <c r="D57" s="331">
        <v>2315.384</v>
      </c>
      <c r="E57" s="246">
        <v>2315.38</v>
      </c>
      <c r="F57" s="364">
        <f t="shared" si="26"/>
        <v>0.20945855481937958</v>
      </c>
      <c r="G57" s="246">
        <v>2315.38</v>
      </c>
      <c r="H57" s="206">
        <f t="shared" si="27"/>
        <v>0.22309583067155761</v>
      </c>
      <c r="I57" s="332">
        <v>2311.38</v>
      </c>
      <c r="J57" s="337">
        <f t="shared" si="28"/>
        <v>0.21543554913052357</v>
      </c>
      <c r="K57" s="333">
        <v>2311.384</v>
      </c>
    </row>
    <row r="58" spans="1:14" ht="22.5">
      <c r="A58" s="193" t="s">
        <v>151</v>
      </c>
      <c r="B58" s="246">
        <v>856.24</v>
      </c>
      <c r="C58" s="364">
        <f t="shared" si="25"/>
        <v>8.0467029042710747E-2</v>
      </c>
      <c r="D58" s="331">
        <v>654.29200000000003</v>
      </c>
      <c r="E58" s="246">
        <v>945.09</v>
      </c>
      <c r="F58" s="364">
        <f t="shared" si="26"/>
        <v>8.5496629311062305E-2</v>
      </c>
      <c r="G58" s="246">
        <v>760.66</v>
      </c>
      <c r="H58" s="206">
        <f t="shared" si="27"/>
        <v>7.3292537103467684E-2</v>
      </c>
      <c r="I58" s="332">
        <v>613.65</v>
      </c>
      <c r="J58" s="337">
        <f t="shared" si="28"/>
        <v>5.7196144607959645E-2</v>
      </c>
      <c r="K58" s="333">
        <v>459.32799999999997</v>
      </c>
    </row>
    <row r="59" spans="1:14">
      <c r="A59" s="193" t="s">
        <v>42</v>
      </c>
      <c r="B59" s="246">
        <v>29.99</v>
      </c>
      <c r="C59" s="364">
        <f t="shared" si="25"/>
        <v>2.8183759237957757E-3</v>
      </c>
      <c r="D59" s="331">
        <v>74.47</v>
      </c>
      <c r="E59" s="246">
        <v>27.25</v>
      </c>
      <c r="F59" s="364">
        <f t="shared" si="26"/>
        <v>2.4651442177215377E-3</v>
      </c>
      <c r="G59" s="246">
        <v>78.55</v>
      </c>
      <c r="H59" s="206">
        <f t="shared" si="27"/>
        <v>7.5685967310985015E-3</v>
      </c>
      <c r="I59" s="332">
        <v>281.60000000000002</v>
      </c>
      <c r="J59" s="337">
        <f t="shared" si="28"/>
        <v>2.6246939332846799E-2</v>
      </c>
      <c r="K59" s="333">
        <v>259.58800000000002</v>
      </c>
    </row>
    <row r="60" spans="1:14" s="3" customFormat="1">
      <c r="A60" s="191" t="s">
        <v>43</v>
      </c>
      <c r="B60" s="359">
        <f>SUM(B61:B65)</f>
        <v>2114.33</v>
      </c>
      <c r="C60" s="363">
        <f t="shared" si="25"/>
        <v>0.19869879182924718</v>
      </c>
      <c r="D60" s="414">
        <v>2421.2600000000002</v>
      </c>
      <c r="E60" s="359">
        <f>SUM(E61:E65)</f>
        <v>2145.36</v>
      </c>
      <c r="F60" s="363">
        <f t="shared" si="26"/>
        <v>0.19407786418095699</v>
      </c>
      <c r="G60" s="244">
        <f t="shared" ref="G60" si="31">SUM(G61:G65)</f>
        <v>2489.0399999999995</v>
      </c>
      <c r="H60" s="205">
        <f t="shared" si="27"/>
        <v>0.23982864427209943</v>
      </c>
      <c r="I60" s="244">
        <f>SUM(I61:I65)</f>
        <v>2519.25</v>
      </c>
      <c r="J60" s="336">
        <f t="shared" si="28"/>
        <v>0.23481037611603089</v>
      </c>
      <c r="K60" s="330">
        <v>2408.6949999999997</v>
      </c>
      <c r="L60" s="5"/>
      <c r="M60" s="5"/>
      <c r="N60" s="5"/>
    </row>
    <row r="61" spans="1:14">
      <c r="A61" s="193" t="s">
        <v>44</v>
      </c>
      <c r="B61" s="246">
        <v>1150.03</v>
      </c>
      <c r="C61" s="364">
        <f t="shared" si="25"/>
        <v>0.10807658765064543</v>
      </c>
      <c r="D61" s="331">
        <v>1113.5409999999999</v>
      </c>
      <c r="E61" s="246">
        <v>1160.54</v>
      </c>
      <c r="F61" s="364">
        <f t="shared" si="26"/>
        <v>0.10498709983246067</v>
      </c>
      <c r="G61" s="246">
        <v>1180.3699999999999</v>
      </c>
      <c r="H61" s="206">
        <f t="shared" si="27"/>
        <v>0.11373322117742506</v>
      </c>
      <c r="I61" s="332">
        <v>1093.3800000000001</v>
      </c>
      <c r="J61" s="337">
        <f t="shared" si="28"/>
        <v>0.10191007999910524</v>
      </c>
      <c r="K61" s="333">
        <v>1121.6089999999999</v>
      </c>
    </row>
    <row r="62" spans="1:14">
      <c r="A62" s="193" t="s">
        <v>45</v>
      </c>
      <c r="B62" s="246">
        <v>864.21</v>
      </c>
      <c r="C62" s="364">
        <f t="shared" si="25"/>
        <v>8.1216027245866879E-2</v>
      </c>
      <c r="D62" s="331">
        <v>1224</v>
      </c>
      <c r="E62" s="246">
        <v>882.88</v>
      </c>
      <c r="F62" s="364">
        <f t="shared" si="26"/>
        <v>7.9868863374018023E-2</v>
      </c>
      <c r="G62" s="246">
        <v>1223.53</v>
      </c>
      <c r="H62" s="206">
        <f t="shared" si="27"/>
        <v>0.11789185433992297</v>
      </c>
      <c r="I62" s="332">
        <v>1293.75</v>
      </c>
      <c r="J62" s="337">
        <f t="shared" si="28"/>
        <v>0.12058585852936983</v>
      </c>
      <c r="K62" s="333">
        <v>1176.7239999999999</v>
      </c>
    </row>
    <row r="63" spans="1:14">
      <c r="A63" s="193" t="s">
        <v>46</v>
      </c>
      <c r="B63" s="375">
        <v>0</v>
      </c>
      <c r="C63" s="364">
        <f t="shared" si="25"/>
        <v>0</v>
      </c>
      <c r="D63" s="375">
        <v>0</v>
      </c>
      <c r="E63" s="434">
        <v>0</v>
      </c>
      <c r="F63" s="364">
        <f t="shared" si="26"/>
        <v>0</v>
      </c>
      <c r="G63" s="246">
        <v>0</v>
      </c>
      <c r="H63" s="206">
        <f t="shared" si="27"/>
        <v>0</v>
      </c>
      <c r="I63" s="332">
        <v>78.38000000000001</v>
      </c>
      <c r="J63" s="337">
        <f t="shared" si="28"/>
        <v>7.3055223895899584E-3</v>
      </c>
      <c r="K63" s="333">
        <v>56.814999999999998</v>
      </c>
    </row>
    <row r="64" spans="1:14">
      <c r="A64" s="193" t="s">
        <v>47</v>
      </c>
      <c r="B64" s="246">
        <v>76.87</v>
      </c>
      <c r="C64" s="364">
        <f t="shared" si="25"/>
        <v>7.2240265842674666E-3</v>
      </c>
      <c r="D64" s="331">
        <v>60.423000000000002</v>
      </c>
      <c r="E64" s="246">
        <f>77.71</f>
        <v>77.709999999999994</v>
      </c>
      <c r="F64" s="364">
        <f t="shared" si="26"/>
        <v>7.0299580608858964E-3</v>
      </c>
      <c r="G64" s="246">
        <v>63.75</v>
      </c>
      <c r="H64" s="206">
        <f t="shared" si="27"/>
        <v>6.1425594093892999E-3</v>
      </c>
      <c r="I64" s="332">
        <v>17.68</v>
      </c>
      <c r="J64" s="337">
        <f t="shared" si="28"/>
        <v>1.6478902251588472E-3</v>
      </c>
      <c r="K64" s="333">
        <v>14.23</v>
      </c>
    </row>
    <row r="65" spans="1:14">
      <c r="A65" s="193" t="s">
        <v>48</v>
      </c>
      <c r="B65" s="246">
        <v>23.22</v>
      </c>
      <c r="C65" s="364">
        <f t="shared" si="25"/>
        <v>2.1821503484674197E-3</v>
      </c>
      <c r="D65" s="331">
        <v>23.302</v>
      </c>
      <c r="E65" s="246">
        <v>24.23</v>
      </c>
      <c r="F65" s="364">
        <f t="shared" si="26"/>
        <v>2.1919429135923985E-3</v>
      </c>
      <c r="G65" s="246">
        <v>21.39</v>
      </c>
      <c r="H65" s="206">
        <f t="shared" si="27"/>
        <v>2.0610093453621511E-3</v>
      </c>
      <c r="I65" s="332">
        <v>36.06</v>
      </c>
      <c r="J65" s="337">
        <f t="shared" si="28"/>
        <v>3.3610249728070157E-3</v>
      </c>
      <c r="K65" s="333">
        <v>39.317</v>
      </c>
    </row>
    <row r="66" spans="1:14" s="3" customFormat="1">
      <c r="A66" s="191" t="s">
        <v>49</v>
      </c>
      <c r="B66" s="360">
        <f>SUM(B67:B70)</f>
        <v>5214.9400000000005</v>
      </c>
      <c r="C66" s="363">
        <f t="shared" si="25"/>
        <v>0.49008540647014159</v>
      </c>
      <c r="D66" s="386">
        <f>SUM(D67:D70)</f>
        <v>4434.9139999999998</v>
      </c>
      <c r="E66" s="360">
        <f>SUM(E67:E70)</f>
        <v>5511.04</v>
      </c>
      <c r="F66" s="363">
        <f t="shared" si="26"/>
        <v>0.49855076659200376</v>
      </c>
      <c r="G66" s="330">
        <f t="shared" ref="G66" si="32">SUM(G67:G70)</f>
        <v>4624.7800000000007</v>
      </c>
      <c r="H66" s="205">
        <f t="shared" si="27"/>
        <v>0.44561546518204626</v>
      </c>
      <c r="I66" s="330">
        <f>SUM(I67:I70)</f>
        <v>4888.99</v>
      </c>
      <c r="J66" s="336">
        <f t="shared" si="28"/>
        <v>0.45568545429294977</v>
      </c>
      <c r="K66" s="333">
        <v>4722.5429999999997</v>
      </c>
      <c r="L66" s="5"/>
      <c r="M66" s="5"/>
      <c r="N66" s="5"/>
    </row>
    <row r="67" spans="1:14">
      <c r="A67" s="193" t="s">
        <v>44</v>
      </c>
      <c r="B67" s="246">
        <v>747.05</v>
      </c>
      <c r="C67" s="364">
        <f t="shared" si="25"/>
        <v>7.0205659682281901E-2</v>
      </c>
      <c r="D67" s="331">
        <v>798.11400000000003</v>
      </c>
      <c r="E67" s="246">
        <v>747.32</v>
      </c>
      <c r="F67" s="364">
        <f t="shared" si="26"/>
        <v>6.7605562450923293E-2</v>
      </c>
      <c r="G67" s="246">
        <v>741.71</v>
      </c>
      <c r="H67" s="206">
        <f t="shared" si="27"/>
        <v>7.1466631208441378E-2</v>
      </c>
      <c r="I67" s="332">
        <v>774.05</v>
      </c>
      <c r="J67" s="337">
        <f>I67/$I$71</f>
        <v>7.2146460904084025E-2</v>
      </c>
      <c r="K67" s="333">
        <v>667.36099999999999</v>
      </c>
    </row>
    <row r="68" spans="1:14">
      <c r="A68" s="193" t="s">
        <v>45</v>
      </c>
      <c r="B68" s="246">
        <v>422.72</v>
      </c>
      <c r="C68" s="364">
        <f t="shared" si="25"/>
        <v>3.9726037696130395E-2</v>
      </c>
      <c r="D68" s="331">
        <v>182.53299999999999</v>
      </c>
      <c r="E68" s="246">
        <v>411.1</v>
      </c>
      <c r="F68" s="364">
        <f t="shared" si="26"/>
        <v>3.718975368459905E-2</v>
      </c>
      <c r="G68" s="246">
        <v>202.55</v>
      </c>
      <c r="H68" s="206">
        <f t="shared" si="27"/>
        <v>1.9516476994067493E-2</v>
      </c>
      <c r="I68" s="332">
        <v>285.99</v>
      </c>
      <c r="J68" s="337">
        <f t="shared" si="28"/>
        <v>2.6656115695315539E-2</v>
      </c>
      <c r="K68" s="333">
        <v>433.19799999999998</v>
      </c>
    </row>
    <row r="69" spans="1:14">
      <c r="A69" s="193" t="s">
        <v>46</v>
      </c>
      <c r="B69" s="246">
        <v>3290.59</v>
      </c>
      <c r="C69" s="364">
        <f t="shared" si="25"/>
        <v>0.30924040116982804</v>
      </c>
      <c r="D69" s="331">
        <v>2714.37</v>
      </c>
      <c r="E69" s="246">
        <v>3402.37</v>
      </c>
      <c r="F69" s="364">
        <f t="shared" si="26"/>
        <v>0.30779202686419183</v>
      </c>
      <c r="G69" s="246">
        <v>2818.01</v>
      </c>
      <c r="H69" s="206">
        <f t="shared" si="27"/>
        <v>0.27152617790201006</v>
      </c>
      <c r="I69" s="332">
        <v>2915.9500000000003</v>
      </c>
      <c r="J69" s="337">
        <f t="shared" si="28"/>
        <v>0.27178537907533606</v>
      </c>
      <c r="K69" s="333">
        <v>2729.7539999999999</v>
      </c>
    </row>
    <row r="70" spans="1:14">
      <c r="A70" s="193" t="s">
        <v>47</v>
      </c>
      <c r="B70" s="246">
        <f>334.83+80.05+339.7</f>
        <v>754.57999999999993</v>
      </c>
      <c r="C70" s="364">
        <f t="shared" si="25"/>
        <v>7.0913307921901189E-2</v>
      </c>
      <c r="D70" s="331">
        <f>312.03+92.817+335.05</f>
        <v>739.89699999999993</v>
      </c>
      <c r="E70" s="246">
        <f>458.57+78.42+413.26</f>
        <v>950.25</v>
      </c>
      <c r="F70" s="364">
        <f t="shared" si="26"/>
        <v>8.5963423592289576E-2</v>
      </c>
      <c r="G70" s="246">
        <v>862.51</v>
      </c>
      <c r="H70" s="206">
        <f t="shared" si="27"/>
        <v>8.3106179077527292E-2</v>
      </c>
      <c r="I70" s="332">
        <v>913</v>
      </c>
      <c r="J70" s="337">
        <f t="shared" si="28"/>
        <v>8.5097498618214223E-2</v>
      </c>
      <c r="K70" s="333">
        <v>892.23</v>
      </c>
    </row>
    <row r="71" spans="1:14" s="3" customFormat="1">
      <c r="A71" s="191" t="s">
        <v>50</v>
      </c>
      <c r="B71" s="361">
        <f>B55+B60+B66</f>
        <v>10640.880000000001</v>
      </c>
      <c r="C71" s="365">
        <f t="shared" si="25"/>
        <v>1</v>
      </c>
      <c r="D71" s="386">
        <f>D55+D60+D66</f>
        <v>10010.313999999998</v>
      </c>
      <c r="E71" s="360">
        <f>E55+E60+E66</f>
        <v>11054.119999999999</v>
      </c>
      <c r="F71" s="365">
        <f t="shared" si="26"/>
        <v>1</v>
      </c>
      <c r="G71" s="330">
        <f t="shared" ref="G71" si="33">G55+G60+G66</f>
        <v>10378.41</v>
      </c>
      <c r="H71" s="215">
        <f t="shared" si="27"/>
        <v>1</v>
      </c>
      <c r="I71" s="330">
        <f>I55+I60+I66</f>
        <v>10728.869999999999</v>
      </c>
      <c r="J71" s="338">
        <f t="shared" si="28"/>
        <v>1</v>
      </c>
      <c r="K71" s="330">
        <v>10275.538</v>
      </c>
      <c r="L71" s="5"/>
      <c r="M71" s="5"/>
      <c r="N71" s="5"/>
    </row>
    <row r="72" spans="1:14">
      <c r="A72" s="193"/>
      <c r="B72" s="387"/>
      <c r="C72" s="208"/>
      <c r="D72" s="387"/>
      <c r="E72" s="387"/>
      <c r="F72" s="208"/>
      <c r="G72" s="387"/>
      <c r="H72" s="214"/>
      <c r="I72" s="387"/>
      <c r="J72" s="208"/>
      <c r="K72" s="387"/>
    </row>
    <row r="73" spans="1:14">
      <c r="A73" s="193" t="s">
        <v>51</v>
      </c>
      <c r="B73" s="388">
        <v>-1025.1600000000001</v>
      </c>
      <c r="C73" s="247">
        <f t="shared" ref="C73" si="34">IF((+B73/D73)&lt;0,"n.m.",IF(B73&lt;0,(+B73/D73-1)*-1,(+B73/D73-1)))</f>
        <v>-3.3459239476026967</v>
      </c>
      <c r="D73" s="331">
        <v>-235.89</v>
      </c>
      <c r="E73" s="388">
        <v>-1335.04</v>
      </c>
      <c r="F73" s="247">
        <f t="shared" ref="F73" si="35">IF((+E73/G73)&lt;0,"n.m.",IF(E73&lt;0,(+E73/G73-1)*-1,(+E73/G73-1)))</f>
        <v>-1.9729657506791964</v>
      </c>
      <c r="G73" s="388">
        <v>-449.06</v>
      </c>
      <c r="H73" s="247">
        <f>(G73/I73)-1</f>
        <v>-0.58970469994883423</v>
      </c>
      <c r="I73" s="331">
        <v>-1094.48</v>
      </c>
      <c r="J73" s="247">
        <f>(I73/K73)-1</f>
        <v>3.3935610774356713</v>
      </c>
      <c r="K73" s="377">
        <v>-249.11</v>
      </c>
    </row>
    <row r="74" spans="1:14" s="19" customFormat="1">
      <c r="A74" s="209" t="s">
        <v>52</v>
      </c>
      <c r="B74" s="382">
        <v>0.311</v>
      </c>
      <c r="C74" s="238"/>
      <c r="D74" s="383">
        <v>0.315</v>
      </c>
      <c r="E74" s="382">
        <v>0.307</v>
      </c>
      <c r="F74" s="238"/>
      <c r="G74" s="382">
        <v>0.315</v>
      </c>
      <c r="H74" s="383"/>
      <c r="I74" s="383">
        <v>0.31</v>
      </c>
      <c r="J74" s="238"/>
      <c r="K74" s="238">
        <v>0.30599999999999999</v>
      </c>
      <c r="L74" s="12"/>
      <c r="M74" s="12"/>
      <c r="N74" s="12"/>
    </row>
    <row r="75" spans="1:14" s="19" customFormat="1">
      <c r="A75" s="209" t="s">
        <v>53</v>
      </c>
      <c r="B75" s="389">
        <v>-0.31</v>
      </c>
      <c r="C75" s="210"/>
      <c r="D75" s="331">
        <v>-7.5</v>
      </c>
      <c r="E75" s="389">
        <v>-0.39300000000000002</v>
      </c>
      <c r="F75" s="210"/>
      <c r="G75" s="389">
        <v>-0.13800000000000001</v>
      </c>
      <c r="H75" s="390"/>
      <c r="I75" s="390">
        <v>-0.33</v>
      </c>
      <c r="J75" s="210"/>
      <c r="K75" s="238">
        <v>-7.9000000000000001E-2</v>
      </c>
      <c r="L75" s="12"/>
      <c r="M75" s="12"/>
      <c r="N75" s="12"/>
    </row>
    <row r="76" spans="1:14" s="19" customFormat="1">
      <c r="A76" s="209" t="s">
        <v>54</v>
      </c>
      <c r="B76" s="382">
        <f>(B48-B66-B53+B68)/B4</f>
        <v>-0.31396064613359953</v>
      </c>
      <c r="C76" s="238"/>
      <c r="D76" s="383">
        <f>(D48-D66-D53+D68)/D4</f>
        <v>-8.0959626676192414E-2</v>
      </c>
      <c r="E76" s="382">
        <f>(E48-E66-E53+E68)/E4</f>
        <v>-6.8993213272612042E-2</v>
      </c>
      <c r="F76" s="238"/>
      <c r="G76" s="383">
        <f t="shared" ref="G76" si="36">(G48-G66-G53+G68)/G4</f>
        <v>-1.4274470463192508E-2</v>
      </c>
      <c r="H76" s="383"/>
      <c r="I76" s="383">
        <f>(I48-I66-I53+I68)/I4</f>
        <v>-6.785776333716359E-2</v>
      </c>
      <c r="J76" s="238"/>
      <c r="K76" s="238">
        <v>-3.5611866389893304E-2</v>
      </c>
      <c r="L76" s="12"/>
      <c r="M76" s="12"/>
      <c r="N76" s="12"/>
    </row>
    <row r="77" spans="1:14" s="19" customFormat="1">
      <c r="A77" s="209"/>
      <c r="B77" s="237"/>
      <c r="C77" s="200"/>
      <c r="D77" s="200"/>
      <c r="E77" s="388"/>
      <c r="F77" s="200"/>
      <c r="G77" s="200"/>
      <c r="H77" s="200"/>
      <c r="I77" s="387"/>
      <c r="J77" s="200"/>
      <c r="K77" s="238"/>
      <c r="L77" s="12"/>
      <c r="M77" s="12"/>
      <c r="N77" s="12"/>
    </row>
    <row r="78" spans="1:14">
      <c r="A78" s="193"/>
      <c r="B78" s="201"/>
      <c r="C78" s="201"/>
      <c r="D78" s="201"/>
      <c r="E78" s="384"/>
      <c r="F78" s="201"/>
      <c r="G78" s="201"/>
      <c r="H78" s="201"/>
      <c r="I78" s="384"/>
      <c r="J78" s="201"/>
      <c r="K78" s="238"/>
    </row>
    <row r="79" spans="1:14">
      <c r="A79" s="193" t="s">
        <v>55</v>
      </c>
      <c r="B79" s="435">
        <f>B20</f>
        <v>-115.2499999999996</v>
      </c>
      <c r="C79" s="411">
        <f t="shared" ref="C79:C80" si="37">IF((+B79/D79)&lt;0,"n.m.",IF(B79&lt;0,(+B79/D79-1)*-1,(+B79/D79-1)))</f>
        <v>4.5856824710861943E-2</v>
      </c>
      <c r="D79" s="410">
        <f>D20</f>
        <v>-120.7889999999999</v>
      </c>
      <c r="E79" s="410">
        <f>E20</f>
        <v>292.35999999999808</v>
      </c>
      <c r="F79" s="411">
        <f t="shared" ref="F79:F119" si="38">IF((+E79/G79)&lt;0,"n.m.",IF(E79&lt;0,(+E79/G79-1)*-1,(+E79/G79-1)))</f>
        <v>3.6737588652482112E-2</v>
      </c>
      <c r="G79" s="410">
        <f>G20</f>
        <v>281.99999999999818</v>
      </c>
      <c r="H79" s="341">
        <f t="shared" ref="H79:H87" si="39">IF((+G79/I79)&lt;0,"n.m.",IF(G79&lt;0,(+G79/I79-1)*-1,(+G79/I79-1)))</f>
        <v>0.54529015288509886</v>
      </c>
      <c r="I79" s="331">
        <f>I20</f>
        <v>182.48999999999774</v>
      </c>
      <c r="J79" s="243">
        <f t="shared" ref="J79:J87" si="40">IF((+I79/K79)&lt;0,"n.m.",IF(I79&lt;0,(+I79/K79-1)*-1,(+I79/K79-1)))</f>
        <v>0.23720440211275728</v>
      </c>
      <c r="K79" s="331">
        <v>147.50190000000163</v>
      </c>
    </row>
    <row r="80" spans="1:14">
      <c r="A80" s="193" t="s">
        <v>34</v>
      </c>
      <c r="B80" s="376">
        <v>-36.57</v>
      </c>
      <c r="C80" s="247">
        <f t="shared" si="37"/>
        <v>0.21875667592394787</v>
      </c>
      <c r="D80" s="377">
        <v>-46.81</v>
      </c>
      <c r="E80" s="376">
        <v>58.76</v>
      </c>
      <c r="F80" s="247">
        <f t="shared" si="38"/>
        <v>2.7618437900128043</v>
      </c>
      <c r="G80" s="376">
        <v>15.62</v>
      </c>
      <c r="H80" s="248" t="str">
        <f t="shared" si="39"/>
        <v>n.m.</v>
      </c>
      <c r="I80" s="377">
        <v>-36.83</v>
      </c>
      <c r="J80" s="248" t="str">
        <f t="shared" si="40"/>
        <v>n.m.</v>
      </c>
      <c r="K80" s="377">
        <v>0.65400000000000003</v>
      </c>
    </row>
    <row r="81" spans="1:14" ht="22.5">
      <c r="A81" s="193" t="s">
        <v>152</v>
      </c>
      <c r="B81" s="376">
        <v>-2</v>
      </c>
      <c r="C81" s="247"/>
      <c r="D81" s="377">
        <v>0</v>
      </c>
      <c r="E81" s="376">
        <v>-52.9</v>
      </c>
      <c r="F81" s="247"/>
      <c r="G81" s="376">
        <v>0</v>
      </c>
      <c r="H81" s="248"/>
      <c r="I81" s="377">
        <v>0</v>
      </c>
      <c r="J81" s="248"/>
      <c r="K81" s="377">
        <v>0</v>
      </c>
    </row>
    <row r="82" spans="1:14" s="20" customFormat="1" ht="22.5">
      <c r="A82" s="193" t="s">
        <v>56</v>
      </c>
      <c r="B82" s="376">
        <v>2.581</v>
      </c>
      <c r="C82" s="247" t="str">
        <f t="shared" ref="C82:C87" si="41">IF((+B82/D82)&lt;0,"n.m.",IF(B82&lt;0,(+B82/D82-1)*-1,(+B82/D82-1)))</f>
        <v>n.m.</v>
      </c>
      <c r="D82" s="377">
        <v>-0.67400000000000004</v>
      </c>
      <c r="E82" s="376">
        <v>3.72</v>
      </c>
      <c r="F82" s="247" t="str">
        <f t="shared" si="38"/>
        <v>n.m.</v>
      </c>
      <c r="G82" s="376">
        <v>-3.54</v>
      </c>
      <c r="H82" s="248">
        <f t="shared" si="39"/>
        <v>0.28484848484848491</v>
      </c>
      <c r="I82" s="377">
        <v>-4.95</v>
      </c>
      <c r="J82" s="248">
        <f t="shared" si="40"/>
        <v>-1.2167487684729066</v>
      </c>
      <c r="K82" s="377">
        <v>-2.2330000000000001</v>
      </c>
      <c r="L82" s="11"/>
      <c r="M82" s="11"/>
      <c r="N82" s="11"/>
    </row>
    <row r="83" spans="1:14" ht="33.75">
      <c r="A83" s="193" t="s">
        <v>153</v>
      </c>
      <c r="B83" s="376">
        <v>2.66</v>
      </c>
      <c r="C83" s="247">
        <f t="shared" si="41"/>
        <v>-0.7217573221757323</v>
      </c>
      <c r="D83" s="377">
        <v>9.56</v>
      </c>
      <c r="E83" s="376">
        <v>1.39</v>
      </c>
      <c r="F83" s="247">
        <f t="shared" si="38"/>
        <v>-0.95932104184957567</v>
      </c>
      <c r="G83" s="376">
        <v>34.17</v>
      </c>
      <c r="H83" s="248">
        <f t="shared" si="39"/>
        <v>5.1061211934789519E-2</v>
      </c>
      <c r="I83" s="377">
        <v>32.51</v>
      </c>
      <c r="J83" s="248">
        <f t="shared" si="40"/>
        <v>-9.89717579889694E-2</v>
      </c>
      <c r="K83" s="377">
        <v>36.081000000000003</v>
      </c>
    </row>
    <row r="84" spans="1:14">
      <c r="A84" s="193" t="s">
        <v>57</v>
      </c>
      <c r="B84" s="376">
        <v>89.05</v>
      </c>
      <c r="C84" s="247">
        <f t="shared" si="41"/>
        <v>-4.4322816054947478E-2</v>
      </c>
      <c r="D84" s="377">
        <v>93.18</v>
      </c>
      <c r="E84" s="376">
        <v>390.95</v>
      </c>
      <c r="F84" s="247">
        <f t="shared" si="38"/>
        <v>-0.10268769078932272</v>
      </c>
      <c r="G84" s="376">
        <v>435.69</v>
      </c>
      <c r="H84" s="248">
        <f t="shared" si="39"/>
        <v>-0.13736709763003152</v>
      </c>
      <c r="I84" s="377">
        <v>505.07</v>
      </c>
      <c r="J84" s="248">
        <f t="shared" si="40"/>
        <v>0.11959123958148599</v>
      </c>
      <c r="K84" s="377">
        <v>451.12</v>
      </c>
    </row>
    <row r="85" spans="1:14" ht="22.5">
      <c r="A85" s="193" t="s">
        <v>58</v>
      </c>
      <c r="B85" s="376">
        <v>-8.9220000000000006</v>
      </c>
      <c r="C85" s="247">
        <f t="shared" si="41"/>
        <v>-2.4434581242763413</v>
      </c>
      <c r="D85" s="377">
        <v>-2.5910000000000002</v>
      </c>
      <c r="E85" s="376">
        <v>-25.22</v>
      </c>
      <c r="F85" s="247">
        <f t="shared" si="38"/>
        <v>-0.95503875968992236</v>
      </c>
      <c r="G85" s="376">
        <v>-12.9</v>
      </c>
      <c r="H85" s="248" t="str">
        <f t="shared" si="39"/>
        <v>n.m.</v>
      </c>
      <c r="I85" s="377">
        <v>12.1</v>
      </c>
      <c r="J85" s="248">
        <f t="shared" si="40"/>
        <v>-0.39076582246613967</v>
      </c>
      <c r="K85" s="377">
        <v>19.861000000000001</v>
      </c>
    </row>
    <row r="86" spans="1:14" ht="22.5">
      <c r="A86" s="193" t="s">
        <v>59</v>
      </c>
      <c r="B86" s="376">
        <v>-10.510999999999999</v>
      </c>
      <c r="C86" s="247">
        <f t="shared" si="41"/>
        <v>-0.16594564614531326</v>
      </c>
      <c r="D86" s="377">
        <v>-9.0150000000000006</v>
      </c>
      <c r="E86" s="376">
        <v>-35.25</v>
      </c>
      <c r="F86" s="247">
        <f t="shared" si="38"/>
        <v>0.41898796769408275</v>
      </c>
      <c r="G86" s="376">
        <v>-60.67</v>
      </c>
      <c r="H86" s="248">
        <f t="shared" si="39"/>
        <v>-0.87195310089478584</v>
      </c>
      <c r="I86" s="377">
        <v>-32.409999999999997</v>
      </c>
      <c r="J86" s="248">
        <f t="shared" si="40"/>
        <v>1.0321240991816305E-2</v>
      </c>
      <c r="K86" s="377">
        <v>-32.747999999999998</v>
      </c>
    </row>
    <row r="87" spans="1:14" s="3" customFormat="1">
      <c r="A87" s="191" t="s">
        <v>60</v>
      </c>
      <c r="B87" s="391">
        <f>SUM(B79:B86)</f>
        <v>-78.961999999999605</v>
      </c>
      <c r="C87" s="192">
        <f t="shared" si="41"/>
        <v>-2.3632663114633523E-2</v>
      </c>
      <c r="D87" s="392">
        <f>SUM(D79:D86)</f>
        <v>-77.138999999999896</v>
      </c>
      <c r="E87" s="391">
        <f>SUM(E79:E86)</f>
        <v>633.80999999999813</v>
      </c>
      <c r="F87" s="192">
        <f t="shared" si="38"/>
        <v>-8.1927082578907462E-2</v>
      </c>
      <c r="G87" s="392">
        <f t="shared" ref="G87" si="42">SUM(G79:G86)</f>
        <v>690.3699999999983</v>
      </c>
      <c r="H87" s="249">
        <f t="shared" si="39"/>
        <v>4.9226420255935821E-2</v>
      </c>
      <c r="I87" s="392">
        <f>SUM(I79:I86)</f>
        <v>657.97999999999774</v>
      </c>
      <c r="J87" s="241">
        <f t="shared" si="40"/>
        <v>6.0864518001382928E-2</v>
      </c>
      <c r="K87" s="392">
        <v>620.23</v>
      </c>
      <c r="L87" s="5"/>
      <c r="M87" s="5"/>
      <c r="N87" s="5"/>
    </row>
    <row r="88" spans="1:14" s="3" customFormat="1">
      <c r="A88" s="191" t="s">
        <v>61</v>
      </c>
      <c r="B88" s="393"/>
      <c r="C88" s="247"/>
      <c r="D88" s="381"/>
      <c r="E88" s="393"/>
      <c r="F88" s="247"/>
      <c r="G88" s="381"/>
      <c r="H88" s="248"/>
      <c r="I88" s="381"/>
      <c r="J88" s="247"/>
      <c r="K88" s="381"/>
      <c r="L88" s="5"/>
      <c r="M88" s="5"/>
      <c r="N88" s="5"/>
    </row>
    <row r="89" spans="1:14">
      <c r="A89" s="193" t="s">
        <v>62</v>
      </c>
      <c r="B89" s="388">
        <v>-58.365000000000002</v>
      </c>
      <c r="C89" s="247">
        <f t="shared" ref="C89:C104" si="43">IF((+B89/D89)&lt;0,"n.m.",IF(B89&lt;0,(+B89/D89-1)*-1,(+B89/D89-1)))</f>
        <v>-0.1402309180065251</v>
      </c>
      <c r="D89" s="331">
        <v>-51.186999999999998</v>
      </c>
      <c r="E89" s="388">
        <v>47.75</v>
      </c>
      <c r="F89" s="247" t="str">
        <f t="shared" si="38"/>
        <v>n.m.</v>
      </c>
      <c r="G89" s="388">
        <v>-99.7</v>
      </c>
      <c r="H89" s="248" t="str">
        <f t="shared" ref="H89:H108" si="44">IF((+G89/I89)&lt;0,"n.m.",IF(G89&lt;0,(+G89/I89-1)*-1,(+G89/I89-1)))</f>
        <v>n.m.</v>
      </c>
      <c r="I89" s="331">
        <v>9.48</v>
      </c>
      <c r="J89" s="248">
        <f t="shared" ref="J89:J103" si="45">IF((+I89/K89)&lt;0,"n.m.",IF(I89&lt;0,(+I89/K89-1)*-1,(+I89/K89-1)))</f>
        <v>-0.88094490562246475</v>
      </c>
      <c r="K89" s="331">
        <v>79.626999999999995</v>
      </c>
    </row>
    <row r="90" spans="1:14" ht="33.75">
      <c r="A90" s="193" t="s">
        <v>63</v>
      </c>
      <c r="B90" s="388">
        <v>252.27799999999999</v>
      </c>
      <c r="C90" s="247">
        <f t="shared" si="43"/>
        <v>5.6091159122400924E-2</v>
      </c>
      <c r="D90" s="331">
        <v>238.87899999999999</v>
      </c>
      <c r="E90" s="388">
        <v>-48.72</v>
      </c>
      <c r="F90" s="247">
        <f t="shared" si="38"/>
        <v>-15.571428571428573</v>
      </c>
      <c r="G90" s="376">
        <v>-2.94</v>
      </c>
      <c r="H90" s="248" t="str">
        <f t="shared" si="44"/>
        <v>n.m.</v>
      </c>
      <c r="I90" s="377">
        <v>192.81</v>
      </c>
      <c r="J90" s="248">
        <f t="shared" si="45"/>
        <v>-0.22196620893643293</v>
      </c>
      <c r="K90" s="331">
        <v>247.81700000000001</v>
      </c>
    </row>
    <row r="91" spans="1:14" ht="33.75">
      <c r="A91" s="193" t="s">
        <v>64</v>
      </c>
      <c r="B91" s="388">
        <v>41.667000000000002</v>
      </c>
      <c r="C91" s="247">
        <f t="shared" si="43"/>
        <v>1.0728819461718326</v>
      </c>
      <c r="D91" s="331">
        <v>20.100999999999999</v>
      </c>
      <c r="E91" s="388">
        <v>24.7</v>
      </c>
      <c r="F91" s="247">
        <f t="shared" si="38"/>
        <v>4.9951456310679605</v>
      </c>
      <c r="G91" s="376">
        <v>4.12</v>
      </c>
      <c r="H91" s="248" t="str">
        <f t="shared" si="44"/>
        <v>n.m.</v>
      </c>
      <c r="I91" s="377">
        <v>-21.64</v>
      </c>
      <c r="J91" s="248" t="str">
        <f t="shared" si="45"/>
        <v>n.m.</v>
      </c>
      <c r="K91" s="331">
        <v>56.6</v>
      </c>
    </row>
    <row r="92" spans="1:14">
      <c r="A92" s="193" t="s">
        <v>65</v>
      </c>
      <c r="B92" s="388">
        <v>-73.239999999999995</v>
      </c>
      <c r="C92" s="247">
        <f t="shared" si="43"/>
        <v>-2.8757474731438855</v>
      </c>
      <c r="D92" s="331">
        <v>-18.896999999999998</v>
      </c>
      <c r="E92" s="388">
        <v>94.47</v>
      </c>
      <c r="F92" s="247" t="str">
        <f t="shared" si="38"/>
        <v>n.m.</v>
      </c>
      <c r="G92" s="376">
        <v>-75.2</v>
      </c>
      <c r="H92" s="248">
        <f t="shared" si="44"/>
        <v>-4.2477320307048156</v>
      </c>
      <c r="I92" s="377">
        <v>-14.33</v>
      </c>
      <c r="J92" s="248">
        <f t="shared" si="45"/>
        <v>0.41045789278808575</v>
      </c>
      <c r="K92" s="331">
        <v>-24.306999999999999</v>
      </c>
    </row>
    <row r="93" spans="1:14" ht="23.25" customHeight="1">
      <c r="A93" s="193" t="s">
        <v>66</v>
      </c>
      <c r="B93" s="388">
        <v>-111.05800000000001</v>
      </c>
      <c r="C93" s="247">
        <f t="shared" si="43"/>
        <v>3.9124415988925354E-2</v>
      </c>
      <c r="D93" s="331">
        <v>-115.58</v>
      </c>
      <c r="E93" s="388">
        <v>572.16999999999996</v>
      </c>
      <c r="F93" s="247" t="str">
        <f t="shared" si="38"/>
        <v>n.m.</v>
      </c>
      <c r="G93" s="376">
        <v>-187.84</v>
      </c>
      <c r="H93" s="248" t="str">
        <f t="shared" si="44"/>
        <v>n.m.</v>
      </c>
      <c r="I93" s="377">
        <v>206.53</v>
      </c>
      <c r="J93" s="248" t="str">
        <f t="shared" si="45"/>
        <v>n.m.</v>
      </c>
      <c r="K93" s="331">
        <v>-167.01400000000001</v>
      </c>
    </row>
    <row r="94" spans="1:14" ht="33.75">
      <c r="A94" s="193" t="s">
        <v>67</v>
      </c>
      <c r="B94" s="388">
        <v>-14.455</v>
      </c>
      <c r="C94" s="247">
        <f t="shared" si="43"/>
        <v>0.15783034257748785</v>
      </c>
      <c r="D94" s="331">
        <v>-17.164000000000001</v>
      </c>
      <c r="E94" s="388">
        <v>-4.55</v>
      </c>
      <c r="F94" s="247">
        <f t="shared" si="38"/>
        <v>-0.25344352617079879</v>
      </c>
      <c r="G94" s="376">
        <v>-3.63</v>
      </c>
      <c r="H94" s="248" t="str">
        <f t="shared" si="44"/>
        <v>n.m.</v>
      </c>
      <c r="I94" s="377">
        <v>14.93</v>
      </c>
      <c r="J94" s="248">
        <f t="shared" si="45"/>
        <v>2.3679224001804648</v>
      </c>
      <c r="K94" s="331">
        <v>4.4329999999999998</v>
      </c>
    </row>
    <row r="95" spans="1:14">
      <c r="A95" s="193" t="s">
        <v>68</v>
      </c>
      <c r="B95" s="388">
        <v>-103.351</v>
      </c>
      <c r="C95" s="247">
        <f t="shared" si="43"/>
        <v>5.6964797342920148E-2</v>
      </c>
      <c r="D95" s="331">
        <v>-109.59399999999999</v>
      </c>
      <c r="E95" s="388">
        <v>22.72</v>
      </c>
      <c r="F95" s="247" t="str">
        <f t="shared" si="38"/>
        <v>n.m.</v>
      </c>
      <c r="G95" s="376">
        <v>-94.91</v>
      </c>
      <c r="H95" s="248" t="str">
        <f t="shared" si="44"/>
        <v>n.m.</v>
      </c>
      <c r="I95" s="377">
        <v>95.56</v>
      </c>
      <c r="J95" s="248">
        <f t="shared" si="45"/>
        <v>3.4650032707223621</v>
      </c>
      <c r="K95" s="331">
        <v>21.402000000000001</v>
      </c>
    </row>
    <row r="96" spans="1:14">
      <c r="A96" s="193" t="s">
        <v>69</v>
      </c>
      <c r="B96" s="388">
        <v>1.4139999999999999</v>
      </c>
      <c r="C96" s="247" t="str">
        <f t="shared" si="43"/>
        <v>n.m.</v>
      </c>
      <c r="D96" s="331">
        <v>-15.263999999999999</v>
      </c>
      <c r="E96" s="388">
        <v>2.84</v>
      </c>
      <c r="F96" s="247">
        <f t="shared" si="38"/>
        <v>-0.91622418879056045</v>
      </c>
      <c r="G96" s="376">
        <v>33.9</v>
      </c>
      <c r="H96" s="248">
        <f t="shared" si="44"/>
        <v>-0.65767949106331414</v>
      </c>
      <c r="I96" s="377">
        <v>99.03</v>
      </c>
      <c r="J96" s="248" t="str">
        <f t="shared" si="45"/>
        <v>n.m.</v>
      </c>
      <c r="K96" s="331">
        <v>-33.463999999999999</v>
      </c>
    </row>
    <row r="97" spans="1:14" s="3" customFormat="1" ht="22.5">
      <c r="A97" s="191" t="s">
        <v>70</v>
      </c>
      <c r="B97" s="391">
        <f>SUM(B87:B96)</f>
        <v>-144.0719999999996</v>
      </c>
      <c r="C97" s="192">
        <f t="shared" si="43"/>
        <v>1.2156741746376709E-2</v>
      </c>
      <c r="D97" s="392">
        <f>SUM(D87:D96)</f>
        <v>-145.84499999999991</v>
      </c>
      <c r="E97" s="391">
        <f>SUM(E87:E96)</f>
        <v>1345.189999999998</v>
      </c>
      <c r="F97" s="192">
        <f>IF((+E97/G97)&lt;0,"n.m.",IF(E97&lt;0,(+E97/G97-1)*-1,(+E97/G97-1)))</f>
        <v>4.0921376386418116</v>
      </c>
      <c r="G97" s="392">
        <f>SUM(G87:G96)</f>
        <v>264.16999999999814</v>
      </c>
      <c r="H97" s="249">
        <f t="shared" si="44"/>
        <v>-0.78701979280042034</v>
      </c>
      <c r="I97" s="392">
        <f>SUM(I87:I96)</f>
        <v>1240.3499999999976</v>
      </c>
      <c r="J97" s="241">
        <f t="shared" si="45"/>
        <v>0.54017607688773239</v>
      </c>
      <c r="K97" s="392">
        <v>805.33</v>
      </c>
      <c r="L97" s="5"/>
      <c r="M97" s="5"/>
      <c r="N97" s="5"/>
    </row>
    <row r="98" spans="1:14">
      <c r="A98" s="193" t="s">
        <v>71</v>
      </c>
      <c r="B98" s="388">
        <v>-7.6909999999999998</v>
      </c>
      <c r="C98" s="247">
        <f t="shared" si="43"/>
        <v>0.62055355468942719</v>
      </c>
      <c r="D98" s="331">
        <v>-20.268999999999998</v>
      </c>
      <c r="E98" s="388">
        <v>-48.37</v>
      </c>
      <c r="F98" s="247">
        <f t="shared" si="38"/>
        <v>-0.23930310017934908</v>
      </c>
      <c r="G98" s="376">
        <v>-39.03</v>
      </c>
      <c r="H98" s="248">
        <f t="shared" si="44"/>
        <v>-0.67582653499355949</v>
      </c>
      <c r="I98" s="377">
        <v>-23.29</v>
      </c>
      <c r="J98" s="243">
        <f t="shared" si="45"/>
        <v>-0.1077815829528157</v>
      </c>
      <c r="K98" s="331">
        <v>-21.024000000000001</v>
      </c>
    </row>
    <row r="99" spans="1:14" ht="33.75">
      <c r="A99" s="193" t="s">
        <v>72</v>
      </c>
      <c r="B99" s="388">
        <v>-104.133</v>
      </c>
      <c r="C99" s="247">
        <f t="shared" si="43"/>
        <v>-0.17993722592999672</v>
      </c>
      <c r="D99" s="331">
        <v>-88.253</v>
      </c>
      <c r="E99" s="388">
        <v>-457.62</v>
      </c>
      <c r="F99" s="247">
        <f t="shared" si="38"/>
        <v>-0.10948940503321536</v>
      </c>
      <c r="G99" s="376">
        <v>-412.46</v>
      </c>
      <c r="H99" s="248">
        <f t="shared" si="44"/>
        <v>-4.2223626026531846E-2</v>
      </c>
      <c r="I99" s="377">
        <v>-395.75</v>
      </c>
      <c r="J99" s="243">
        <f t="shared" si="45"/>
        <v>-0.14217849443124853</v>
      </c>
      <c r="K99" s="331">
        <v>-346.48700000000002</v>
      </c>
    </row>
    <row r="100" spans="1:14">
      <c r="A100" s="193" t="s">
        <v>139</v>
      </c>
      <c r="B100" s="388">
        <v>18.725999999999999</v>
      </c>
      <c r="C100" s="247">
        <f t="shared" si="43"/>
        <v>-0.26495525200188419</v>
      </c>
      <c r="D100" s="388">
        <v>25.475999999999999</v>
      </c>
      <c r="E100" s="388">
        <v>120.75</v>
      </c>
      <c r="F100" s="247">
        <f t="shared" si="38"/>
        <v>-0.36175273534541996</v>
      </c>
      <c r="G100" s="331">
        <v>189.19</v>
      </c>
      <c r="H100" s="248">
        <v>0.94260190984700687</v>
      </c>
      <c r="I100" s="331">
        <v>97.39</v>
      </c>
      <c r="J100" s="243">
        <v>8.0802139630891556E-2</v>
      </c>
      <c r="K100" s="331">
        <v>90.108999999999995</v>
      </c>
    </row>
    <row r="101" spans="1:14" ht="22.5">
      <c r="A101" s="193" t="s">
        <v>73</v>
      </c>
      <c r="B101" s="388">
        <v>2.4129999999999998</v>
      </c>
      <c r="C101" s="247">
        <f t="shared" si="43"/>
        <v>-0.11319367879456088</v>
      </c>
      <c r="D101" s="331">
        <v>2.7210000000000001</v>
      </c>
      <c r="E101" s="388">
        <v>47.51</v>
      </c>
      <c r="F101" s="247" t="str">
        <f t="shared" si="38"/>
        <v>n.m.</v>
      </c>
      <c r="G101" s="376">
        <v>-14.13</v>
      </c>
      <c r="H101" s="248" t="str">
        <f t="shared" si="44"/>
        <v>n.m.</v>
      </c>
      <c r="I101" s="377">
        <v>7.54</v>
      </c>
      <c r="J101" s="248" t="str">
        <f t="shared" si="45"/>
        <v>n.m.</v>
      </c>
      <c r="K101" s="331">
        <v>-98.606999999999999</v>
      </c>
    </row>
    <row r="102" spans="1:14" ht="22.5">
      <c r="A102" s="193" t="s">
        <v>74</v>
      </c>
      <c r="B102" s="388">
        <v>0.625</v>
      </c>
      <c r="C102" s="247">
        <f t="shared" si="43"/>
        <v>26.173913043478262</v>
      </c>
      <c r="D102" s="331">
        <v>2.3E-2</v>
      </c>
      <c r="E102" s="388">
        <v>4.43</v>
      </c>
      <c r="F102" s="247" t="str">
        <f t="shared" si="38"/>
        <v>n.m.</v>
      </c>
      <c r="G102" s="376">
        <v>-158</v>
      </c>
      <c r="H102" s="248">
        <f t="shared" si="44"/>
        <v>-24.901639344262296</v>
      </c>
      <c r="I102" s="340">
        <v>-6.1</v>
      </c>
      <c r="J102" s="243">
        <f t="shared" si="45"/>
        <v>0.89711934156378603</v>
      </c>
      <c r="K102" s="331">
        <v>-59.292000000000002</v>
      </c>
    </row>
    <row r="103" spans="1:14" s="3" customFormat="1" ht="22.5">
      <c r="A103" s="191" t="s">
        <v>75</v>
      </c>
      <c r="B103" s="391">
        <f>SUM(B98:B102)</f>
        <v>-90.06</v>
      </c>
      <c r="C103" s="192">
        <f t="shared" si="43"/>
        <v>-0.12151627605788162</v>
      </c>
      <c r="D103" s="392">
        <f>SUM(D98:D102)</f>
        <v>-80.301999999999992</v>
      </c>
      <c r="E103" s="391">
        <f>SUM(E98:E102)</f>
        <v>-333.3</v>
      </c>
      <c r="F103" s="192">
        <f t="shared" si="38"/>
        <v>0.23278779089841861</v>
      </c>
      <c r="G103" s="392">
        <f>SUM(G98:G102)</f>
        <v>-434.43</v>
      </c>
      <c r="H103" s="343">
        <f t="shared" si="44"/>
        <v>-0.35670341338496603</v>
      </c>
      <c r="I103" s="242">
        <f>SUM(I98:I102)</f>
        <v>-320.21000000000004</v>
      </c>
      <c r="J103" s="211">
        <f t="shared" si="45"/>
        <v>0.26439406295873424</v>
      </c>
      <c r="K103" s="392">
        <v>-435.30100000000004</v>
      </c>
      <c r="L103" s="5"/>
      <c r="M103" s="5"/>
      <c r="N103" s="5"/>
    </row>
    <row r="104" spans="1:14" ht="22.5">
      <c r="A104" s="193" t="s">
        <v>154</v>
      </c>
      <c r="B104" s="388">
        <v>-6.87</v>
      </c>
      <c r="C104" s="247">
        <f t="shared" si="43"/>
        <v>0.64906007355946049</v>
      </c>
      <c r="D104" s="331">
        <f>23.282-42.858</f>
        <v>-19.575999999999997</v>
      </c>
      <c r="E104" s="388">
        <v>-5.0599999999999996</v>
      </c>
      <c r="F104" s="247">
        <f t="shared" si="38"/>
        <v>0.98320777884711119</v>
      </c>
      <c r="G104" s="376">
        <v>-301.33000000000004</v>
      </c>
      <c r="H104" s="341">
        <f t="shared" si="44"/>
        <v>-1.3175665282264268</v>
      </c>
      <c r="I104" s="342">
        <v>-130.02000000000001</v>
      </c>
      <c r="J104" s="212">
        <f t="shared" ref="J104:J119" si="46">IF((+I104/K104)&lt;0,"n.m.",IF(I104&lt;0,(+I104/K104-1)*-1,(+I104/K104-1)))</f>
        <v>-0.40947673095060022</v>
      </c>
      <c r="K104" s="331">
        <v>-92.247</v>
      </c>
    </row>
    <row r="105" spans="1:14">
      <c r="A105" s="193" t="s">
        <v>76</v>
      </c>
      <c r="B105" s="376">
        <v>0</v>
      </c>
      <c r="C105" s="247"/>
      <c r="D105" s="377">
        <v>0</v>
      </c>
      <c r="E105" s="376">
        <v>-121.5</v>
      </c>
      <c r="F105" s="247"/>
      <c r="G105" s="376">
        <v>0</v>
      </c>
      <c r="H105" s="248">
        <f t="shared" si="44"/>
        <v>-1</v>
      </c>
      <c r="I105" s="377">
        <v>100</v>
      </c>
      <c r="J105" s="248" t="str">
        <f t="shared" si="46"/>
        <v>n.m.</v>
      </c>
      <c r="K105" s="377">
        <v>-7.5</v>
      </c>
    </row>
    <row r="106" spans="1:14" ht="22.5">
      <c r="A106" s="193" t="s">
        <v>155</v>
      </c>
      <c r="B106" s="376">
        <v>0</v>
      </c>
      <c r="C106" s="247">
        <f t="shared" ref="C106:C108" si="47">IF((+B106/D106)&lt;0,"n.m.",IF(B106&lt;0,(+B106/D106-1)*-1,(+B106/D106-1)))</f>
        <v>-1</v>
      </c>
      <c r="D106" s="377">
        <v>-9.0999999999999998E-2</v>
      </c>
      <c r="E106" s="376">
        <v>-5.31</v>
      </c>
      <c r="F106" s="247">
        <f t="shared" si="38"/>
        <v>-5.5666003976142964E-2</v>
      </c>
      <c r="G106" s="376">
        <v>-5.03</v>
      </c>
      <c r="H106" s="248">
        <f t="shared" si="44"/>
        <v>-5.0602409638554224</v>
      </c>
      <c r="I106" s="377">
        <v>-0.83</v>
      </c>
      <c r="J106" s="243">
        <f t="shared" si="46"/>
        <v>0.92681421391411689</v>
      </c>
      <c r="K106" s="377">
        <v>-11.340999999999999</v>
      </c>
    </row>
    <row r="107" spans="1:14" ht="22.5">
      <c r="A107" s="193" t="s">
        <v>156</v>
      </c>
      <c r="B107" s="388">
        <v>0.16400000000000001</v>
      </c>
      <c r="C107" s="247" t="str">
        <f t="shared" si="47"/>
        <v>n.m.</v>
      </c>
      <c r="D107" s="331">
        <v>-3.8879999999999999</v>
      </c>
      <c r="E107" s="388">
        <v>0.74</v>
      </c>
      <c r="F107" s="247">
        <f t="shared" si="38"/>
        <v>-0.95680093403385869</v>
      </c>
      <c r="G107" s="376">
        <v>17.13</v>
      </c>
      <c r="H107" s="248" t="str">
        <f t="shared" si="44"/>
        <v>n.m.</v>
      </c>
      <c r="I107" s="377">
        <v>-29.92</v>
      </c>
      <c r="J107" s="248" t="str">
        <f t="shared" si="46"/>
        <v>n.m.</v>
      </c>
      <c r="K107" s="331">
        <v>23.584</v>
      </c>
    </row>
    <row r="108" spans="1:14" ht="22.5">
      <c r="A108" s="193" t="s">
        <v>77</v>
      </c>
      <c r="B108" s="376">
        <v>-77.099999999999994</v>
      </c>
      <c r="C108" s="247">
        <f t="shared" si="47"/>
        <v>-193.69696969696966</v>
      </c>
      <c r="D108" s="377">
        <v>-0.39600000000000002</v>
      </c>
      <c r="E108" s="376">
        <v>-2.69</v>
      </c>
      <c r="F108" s="247">
        <f t="shared" si="38"/>
        <v>0.98686395155776929</v>
      </c>
      <c r="G108" s="376">
        <v>-204.78</v>
      </c>
      <c r="H108" s="248">
        <f t="shared" si="44"/>
        <v>-929.81818181818187</v>
      </c>
      <c r="I108" s="377">
        <v>-0.22</v>
      </c>
      <c r="J108" s="248" t="str">
        <f t="shared" si="46"/>
        <v>n.m.</v>
      </c>
      <c r="K108" s="331">
        <v>2.7090000000000001</v>
      </c>
    </row>
    <row r="109" spans="1:14">
      <c r="A109" s="193" t="s">
        <v>78</v>
      </c>
      <c r="B109" s="376">
        <v>0</v>
      </c>
      <c r="C109" s="247"/>
      <c r="D109" s="377">
        <v>0</v>
      </c>
      <c r="E109" s="376">
        <v>0</v>
      </c>
      <c r="F109" s="247"/>
      <c r="G109" s="376">
        <v>0</v>
      </c>
      <c r="H109" s="248"/>
      <c r="I109" s="377">
        <v>0</v>
      </c>
      <c r="J109" s="243"/>
      <c r="K109" s="377">
        <v>0</v>
      </c>
    </row>
    <row r="110" spans="1:14">
      <c r="A110" s="193" t="s">
        <v>157</v>
      </c>
      <c r="B110" s="388">
        <v>-6.3E-2</v>
      </c>
      <c r="C110" s="247">
        <f t="shared" ref="C110:C114" si="48">IF((+B110/D110)&lt;0,"n.m.",IF(B110&lt;0,(+B110/D110-1)*-1,(+B110/D110-1)))</f>
        <v>0.94277929155313356</v>
      </c>
      <c r="D110" s="331">
        <v>-1.101</v>
      </c>
      <c r="E110" s="388">
        <v>-100.7</v>
      </c>
      <c r="F110" s="247">
        <f t="shared" si="38"/>
        <v>-0.43508621918198664</v>
      </c>
      <c r="G110" s="376">
        <v>-70.17</v>
      </c>
      <c r="H110" s="248">
        <f t="shared" ref="H110:H119" si="49">IF((+G110/I110)&lt;0,"n.m.",IF(G110&lt;0,(+G110/I110-1)*-1,(+G110/I110-1)))</f>
        <v>-0.24062942008486554</v>
      </c>
      <c r="I110" s="377">
        <v>-56.56</v>
      </c>
      <c r="J110" s="243">
        <f t="shared" si="46"/>
        <v>1.85326577358228E-2</v>
      </c>
      <c r="K110" s="331">
        <v>-57.628</v>
      </c>
    </row>
    <row r="111" spans="1:14" s="3" customFormat="1" ht="22.5">
      <c r="A111" s="191" t="s">
        <v>79</v>
      </c>
      <c r="B111" s="391">
        <f>SUM(B104:B110)</f>
        <v>-83.869</v>
      </c>
      <c r="C111" s="192">
        <f t="shared" si="48"/>
        <v>-2.347796583107137</v>
      </c>
      <c r="D111" s="392">
        <f>SUM(D104:D110)</f>
        <v>-25.052</v>
      </c>
      <c r="E111" s="391">
        <f>SUM(E104:E110)</f>
        <v>-234.51999999999998</v>
      </c>
      <c r="F111" s="192">
        <f t="shared" si="38"/>
        <v>0.58431706193058952</v>
      </c>
      <c r="G111" s="392">
        <f t="shared" ref="G111" si="50">SUM(G104:G110)</f>
        <v>-564.17999999999995</v>
      </c>
      <c r="H111" s="249">
        <f t="shared" si="49"/>
        <v>-3.7994895789025938</v>
      </c>
      <c r="I111" s="392">
        <f>SUM(I104:I110)</f>
        <v>-117.55000000000001</v>
      </c>
      <c r="J111" s="241">
        <f t="shared" si="46"/>
        <v>0.17464753131494692</v>
      </c>
      <c r="K111" s="392">
        <v>-142.42400000000001</v>
      </c>
      <c r="L111" s="5"/>
      <c r="M111" s="5"/>
      <c r="N111" s="5"/>
    </row>
    <row r="112" spans="1:14" s="3" customFormat="1" ht="22.5">
      <c r="A112" s="191" t="s">
        <v>80</v>
      </c>
      <c r="B112" s="394">
        <f>B97+B103+B111</f>
        <v>-318.00099999999964</v>
      </c>
      <c r="C112" s="192">
        <f t="shared" si="48"/>
        <v>-0.26593258731125435</v>
      </c>
      <c r="D112" s="386">
        <f>D97+D103+D111</f>
        <v>-251.1989999999999</v>
      </c>
      <c r="E112" s="394">
        <f>E97+E103+E111</f>
        <v>777.36999999999807</v>
      </c>
      <c r="F112" s="192" t="str">
        <f t="shared" si="38"/>
        <v>n.m.</v>
      </c>
      <c r="G112" s="386">
        <f>G97+G103+G111</f>
        <v>-734.44000000000187</v>
      </c>
      <c r="H112" s="248" t="str">
        <f t="shared" si="49"/>
        <v>n.m.</v>
      </c>
      <c r="I112" s="386">
        <f>I97+I103+I111</f>
        <v>802.58999999999764</v>
      </c>
      <c r="J112" s="241">
        <f t="shared" si="46"/>
        <v>2.5262406361898804</v>
      </c>
      <c r="K112" s="386">
        <v>227.60499999999999</v>
      </c>
      <c r="L112" s="5"/>
      <c r="M112" s="5"/>
      <c r="N112" s="5"/>
    </row>
    <row r="113" spans="1:14" ht="22.5">
      <c r="A113" s="193" t="s">
        <v>158</v>
      </c>
      <c r="B113" s="388">
        <f>E116</f>
        <v>2789.6919999999941</v>
      </c>
      <c r="C113" s="247">
        <f t="shared" si="48"/>
        <v>0.3965414012611308</v>
      </c>
      <c r="D113" s="331">
        <f>G116</f>
        <v>1997.571999999996</v>
      </c>
      <c r="E113" s="388">
        <f>G116</f>
        <v>1997.571999999996</v>
      </c>
      <c r="F113" s="247">
        <f t="shared" si="38"/>
        <v>-0.26738750448353776</v>
      </c>
      <c r="G113" s="331">
        <f>I116</f>
        <v>2726.641999999998</v>
      </c>
      <c r="H113" s="248">
        <f t="shared" si="49"/>
        <v>0.43052566522668334</v>
      </c>
      <c r="I113" s="331">
        <f>K116</f>
        <v>1906.0420000000001</v>
      </c>
      <c r="J113" s="243">
        <f t="shared" si="46"/>
        <v>0.13138362913278323</v>
      </c>
      <c r="K113" s="331">
        <v>1684.7</v>
      </c>
    </row>
    <row r="114" spans="1:14" ht="33.75">
      <c r="A114" s="193" t="s">
        <v>81</v>
      </c>
      <c r="B114" s="388">
        <v>-4.7939999999999996</v>
      </c>
      <c r="C114" s="247" t="str">
        <f t="shared" si="48"/>
        <v>n.m.</v>
      </c>
      <c r="D114" s="331">
        <v>11.79</v>
      </c>
      <c r="E114" s="388">
        <v>9.82</v>
      </c>
      <c r="F114" s="247">
        <f t="shared" si="38"/>
        <v>0.82867783985102417</v>
      </c>
      <c r="G114" s="388">
        <v>5.37</v>
      </c>
      <c r="H114" s="248">
        <f t="shared" si="49"/>
        <v>-5.9544658493870362E-2</v>
      </c>
      <c r="I114" s="331">
        <v>5.71</v>
      </c>
      <c r="J114" s="248" t="str">
        <f t="shared" si="46"/>
        <v>n.m.</v>
      </c>
      <c r="K114" s="331">
        <v>-15.55</v>
      </c>
    </row>
    <row r="115" spans="1:14" ht="22.5">
      <c r="A115" s="193" t="s">
        <v>82</v>
      </c>
      <c r="B115" s="388">
        <v>0.15</v>
      </c>
      <c r="C115" s="247"/>
      <c r="D115" s="331">
        <v>0.14699999999999999</v>
      </c>
      <c r="E115" s="388">
        <v>4.93</v>
      </c>
      <c r="F115" s="247"/>
      <c r="G115" s="388">
        <v>0</v>
      </c>
      <c r="H115" s="248">
        <f t="shared" si="49"/>
        <v>-1</v>
      </c>
      <c r="I115" s="331">
        <v>12.3</v>
      </c>
      <c r="J115" s="248">
        <f t="shared" si="46"/>
        <v>0.32443200172283837</v>
      </c>
      <c r="K115" s="331">
        <v>9.2870000000000008</v>
      </c>
    </row>
    <row r="116" spans="1:14" s="3" customFormat="1" ht="22.5">
      <c r="A116" s="191" t="s">
        <v>83</v>
      </c>
      <c r="B116" s="394">
        <f>B112+B113+B114+B115</f>
        <v>2467.0469999999946</v>
      </c>
      <c r="C116" s="192">
        <f t="shared" ref="C116:C119" si="51">IF((+B116/D116)&lt;0,"n.m.",IF(B116&lt;0,(+B116/D116-1)*-1,(+B116/D116-1)))</f>
        <v>0.40307852426477697</v>
      </c>
      <c r="D116" s="386">
        <f>D112+D113+D114+D115</f>
        <v>1758.3099999999961</v>
      </c>
      <c r="E116" s="394">
        <f>E112+E113+E114+E115</f>
        <v>2789.6919999999941</v>
      </c>
      <c r="F116" s="192">
        <f t="shared" si="38"/>
        <v>0.3965414012611308</v>
      </c>
      <c r="G116" s="386">
        <f t="shared" ref="G116" si="52">G112+G113+G114+G115</f>
        <v>1997.571999999996</v>
      </c>
      <c r="H116" s="249">
        <f t="shared" si="49"/>
        <v>-0.26738750448353776</v>
      </c>
      <c r="I116" s="386">
        <f>I112+I113+I114+I115</f>
        <v>2726.641999999998</v>
      </c>
      <c r="J116" s="241">
        <f t="shared" si="46"/>
        <v>0.43052566522668334</v>
      </c>
      <c r="K116" s="386">
        <v>1906.0420000000001</v>
      </c>
      <c r="L116" s="5"/>
      <c r="M116" s="5"/>
      <c r="N116" s="5"/>
    </row>
    <row r="117" spans="1:14">
      <c r="A117" s="193" t="s">
        <v>84</v>
      </c>
      <c r="B117" s="331">
        <v>7.07</v>
      </c>
      <c r="C117" s="247">
        <f t="shared" si="51"/>
        <v>-0.29511465603190423</v>
      </c>
      <c r="D117" s="331">
        <v>10.029999999999999</v>
      </c>
      <c r="E117" s="388">
        <v>45.25</v>
      </c>
      <c r="F117" s="247">
        <f t="shared" si="38"/>
        <v>-8.5304224782696614E-2</v>
      </c>
      <c r="G117" s="395">
        <v>49.47</v>
      </c>
      <c r="H117" s="248">
        <f t="shared" si="49"/>
        <v>-0.26584945981241836</v>
      </c>
      <c r="I117" s="396">
        <v>67.384</v>
      </c>
      <c r="J117" s="243">
        <f t="shared" si="46"/>
        <v>8.1362133709920625E-2</v>
      </c>
      <c r="K117" s="396">
        <v>62.314</v>
      </c>
    </row>
    <row r="118" spans="1:14">
      <c r="A118" s="193" t="s">
        <v>85</v>
      </c>
      <c r="B118" s="331">
        <v>7.88</v>
      </c>
      <c r="C118" s="247">
        <f t="shared" si="51"/>
        <v>-0.12151616499442597</v>
      </c>
      <c r="D118" s="331">
        <v>8.9700000000000006</v>
      </c>
      <c r="E118" s="388">
        <v>37.81</v>
      </c>
      <c r="F118" s="247">
        <f t="shared" si="38"/>
        <v>1.312968917470525E-2</v>
      </c>
      <c r="G118" s="395">
        <v>37.32</v>
      </c>
      <c r="H118" s="248">
        <f t="shared" si="49"/>
        <v>-0.23970174795257304</v>
      </c>
      <c r="I118" s="396">
        <v>49.085999999999999</v>
      </c>
      <c r="J118" s="243">
        <f t="shared" si="46"/>
        <v>-3.459533877470744E-2</v>
      </c>
      <c r="K118" s="396">
        <v>50.844999999999999</v>
      </c>
    </row>
    <row r="119" spans="1:14">
      <c r="A119" s="193" t="s">
        <v>86</v>
      </c>
      <c r="B119" s="331">
        <v>57.51</v>
      </c>
      <c r="C119" s="247">
        <f t="shared" si="51"/>
        <v>1.887048192771084</v>
      </c>
      <c r="D119" s="331">
        <v>19.920000000000002</v>
      </c>
      <c r="E119" s="388">
        <v>24.5</v>
      </c>
      <c r="F119" s="247">
        <f t="shared" si="38"/>
        <v>-0.91076956695924538</v>
      </c>
      <c r="G119" s="395">
        <v>274.57</v>
      </c>
      <c r="H119" s="248">
        <f t="shared" si="49"/>
        <v>1.7172772796548106</v>
      </c>
      <c r="I119" s="396">
        <v>101.04600000000001</v>
      </c>
      <c r="J119" s="243">
        <f t="shared" si="46"/>
        <v>0.11225343430785495</v>
      </c>
      <c r="K119" s="396">
        <v>90.847999999999999</v>
      </c>
    </row>
    <row r="120" spans="1:14" s="21" customFormat="1">
      <c r="A120" s="191" t="s">
        <v>87</v>
      </c>
      <c r="B120" s="397">
        <f>-B19/B18</f>
        <v>0.18957879192743179</v>
      </c>
      <c r="C120" s="213"/>
      <c r="D120" s="397">
        <f>-D20/D19</f>
        <v>3.2986236277240675</v>
      </c>
      <c r="E120" s="397">
        <f>-E19/E18</f>
        <v>0.30590441822369024</v>
      </c>
      <c r="F120" s="213"/>
      <c r="G120" s="397">
        <f>-G19/G18</f>
        <v>0.33037304395317502</v>
      </c>
      <c r="H120" s="248"/>
      <c r="I120" s="397">
        <f>-I19/I18</f>
        <v>0.42363085086223534</v>
      </c>
      <c r="J120" s="213"/>
      <c r="K120" s="397">
        <v>0.42328205757799298</v>
      </c>
      <c r="L120" s="5"/>
      <c r="M120" s="5"/>
      <c r="N120" s="5"/>
    </row>
    <row r="121" spans="1:14">
      <c r="A121" s="193"/>
      <c r="B121" s="331"/>
      <c r="C121" s="201"/>
      <c r="D121" s="384"/>
      <c r="E121" s="331"/>
      <c r="F121" s="201"/>
      <c r="G121" s="384"/>
      <c r="H121" s="248"/>
      <c r="I121" s="384"/>
      <c r="J121" s="201"/>
      <c r="K121" s="331"/>
    </row>
    <row r="122" spans="1:14" s="3" customFormat="1">
      <c r="A122" s="191"/>
      <c r="B122" s="381"/>
      <c r="C122" s="195"/>
      <c r="D122" s="381"/>
      <c r="E122" s="381"/>
      <c r="F122" s="195"/>
      <c r="G122" s="381"/>
      <c r="H122" s="248"/>
      <c r="I122" s="381"/>
      <c r="J122" s="195"/>
      <c r="K122" s="381"/>
      <c r="L122" s="5"/>
      <c r="M122" s="5"/>
      <c r="N122" s="5"/>
    </row>
    <row r="123" spans="1:14" s="3" customFormat="1">
      <c r="A123" s="191" t="s">
        <v>88</v>
      </c>
      <c r="B123" s="386">
        <f>-B99-B98-B102</f>
        <v>111.199</v>
      </c>
      <c r="C123" s="264"/>
      <c r="D123" s="386">
        <f>-D99-D98-D102</f>
        <v>108.499</v>
      </c>
      <c r="E123" s="386">
        <f>-E99-E98-E102</f>
        <v>501.56</v>
      </c>
      <c r="F123" s="264"/>
      <c r="G123" s="386">
        <f>-G99-G98-G102</f>
        <v>609.49</v>
      </c>
      <c r="H123" s="249">
        <f>IF((+G123/I123)&lt;0,"n.m.",IF(G123&lt;0,(+G123/I123-1)*-1,(+G123/I123-1)))</f>
        <v>0.43362186573834482</v>
      </c>
      <c r="I123" s="386">
        <f>-I99-I98-I102</f>
        <v>425.14000000000004</v>
      </c>
      <c r="J123" s="192">
        <f>(I123-K123)/K123</f>
        <v>-3.8964112248507017E-3</v>
      </c>
      <c r="K123" s="386">
        <v>426.803</v>
      </c>
      <c r="L123" s="5"/>
      <c r="M123" s="5"/>
      <c r="N123" s="5"/>
    </row>
    <row r="124" spans="1:14">
      <c r="A124" s="193"/>
      <c r="B124" s="384"/>
      <c r="C124" s="201"/>
      <c r="D124" s="384"/>
      <c r="E124" s="384"/>
      <c r="F124" s="201"/>
      <c r="G124" s="384"/>
      <c r="H124" s="384"/>
      <c r="I124" s="384"/>
      <c r="J124" s="201"/>
      <c r="K124" s="384"/>
    </row>
    <row r="125" spans="1:14" s="3" customFormat="1">
      <c r="A125" s="3" t="s">
        <v>89</v>
      </c>
      <c r="B125" s="398"/>
      <c r="C125" s="14"/>
      <c r="D125" s="398"/>
      <c r="E125" s="398"/>
      <c r="F125" s="14"/>
      <c r="G125" s="398"/>
      <c r="H125" s="398"/>
      <c r="I125" s="398"/>
      <c r="J125" s="25"/>
      <c r="K125" s="399"/>
      <c r="L125" s="5"/>
      <c r="M125" s="5"/>
      <c r="N125" s="5"/>
    </row>
    <row r="126" spans="1:14" s="3" customFormat="1">
      <c r="A126" s="8" t="s">
        <v>90</v>
      </c>
      <c r="B126" s="250">
        <v>28865</v>
      </c>
      <c r="C126" s="247">
        <f t="shared" ref="C126:C153" si="53">IF((+B126/D126)&lt;0,"n.m.",IF(B126&lt;0,(+B126/D126-1)*-1,(+B126/D126-1)))</f>
        <v>2.605071205279641E-3</v>
      </c>
      <c r="D126" s="400">
        <v>28790</v>
      </c>
      <c r="E126" s="250">
        <v>29717</v>
      </c>
      <c r="F126" s="247">
        <f t="shared" ref="F126:F156" si="54">IF((+E126/G126)&lt;0,"n.m.",IF(E126&lt;0,(+E126/G126-1)*-1,(+E126/G126-1)))</f>
        <v>3.0194827705747773E-2</v>
      </c>
      <c r="G126" s="250">
        <v>28846</v>
      </c>
      <c r="H126" s="254">
        <f t="shared" ref="H126:H153" si="55">IF((+G126/I126)&lt;0,"n.m.",IF(G126&lt;0,(+G126/I126-1)*-1,(+G126/I126-1)))</f>
        <v>-4.9672300793377477E-3</v>
      </c>
      <c r="I126" s="250">
        <v>28990</v>
      </c>
      <c r="J126" s="254">
        <f>IF((+I126/K126)&lt;0,"n.m.",IF(I126&lt;0,(+I126/K126-1)*-1,(+I126/K126-1)))</f>
        <v>5.2230409059562222E-2</v>
      </c>
      <c r="K126" s="183">
        <v>27551</v>
      </c>
      <c r="L126" s="5"/>
      <c r="M126" s="5"/>
      <c r="N126" s="5"/>
    </row>
    <row r="127" spans="1:14" s="3" customFormat="1">
      <c r="A127" s="8" t="s">
        <v>91</v>
      </c>
      <c r="B127" s="250">
        <v>9363</v>
      </c>
      <c r="C127" s="247">
        <f t="shared" si="53"/>
        <v>2.8901098901098932E-2</v>
      </c>
      <c r="D127" s="400">
        <v>9100</v>
      </c>
      <c r="E127" s="250">
        <v>10574</v>
      </c>
      <c r="F127" s="247">
        <f t="shared" si="54"/>
        <v>2.5208454527826163E-2</v>
      </c>
      <c r="G127" s="250">
        <v>10314</v>
      </c>
      <c r="H127" s="254">
        <f t="shared" si="55"/>
        <v>-3.09298279528325E-3</v>
      </c>
      <c r="I127" s="250">
        <v>10346</v>
      </c>
      <c r="J127" s="254">
        <f t="shared" ref="J127:J147" si="56">IF((+I127/K127)&lt;0,"n.m.",IF(I127&lt;0,(+I127/K127-1)*-1,(+I127/K127-1)))</f>
        <v>4.9290060851926887E-2</v>
      </c>
      <c r="K127" s="183">
        <v>9860</v>
      </c>
      <c r="L127" s="5"/>
      <c r="M127" s="5"/>
      <c r="N127" s="5"/>
    </row>
    <row r="128" spans="1:14" s="3" customFormat="1">
      <c r="A128" s="13" t="s">
        <v>92</v>
      </c>
      <c r="B128" s="250">
        <v>4978</v>
      </c>
      <c r="C128" s="247">
        <f t="shared" si="53"/>
        <v>8.1938708976309504E-2</v>
      </c>
      <c r="D128" s="400">
        <v>4601</v>
      </c>
      <c r="E128" s="250">
        <v>4751</v>
      </c>
      <c r="F128" s="247">
        <f t="shared" si="54"/>
        <v>4.3258673693456373E-2</v>
      </c>
      <c r="G128" s="250">
        <v>4554</v>
      </c>
      <c r="H128" s="254">
        <f t="shared" si="55"/>
        <v>2.1763518061476361E-2</v>
      </c>
      <c r="I128" s="250">
        <v>4457</v>
      </c>
      <c r="J128" s="254">
        <f t="shared" si="56"/>
        <v>3.1235539102267396E-2</v>
      </c>
      <c r="K128" s="183">
        <v>4322</v>
      </c>
      <c r="L128" s="5"/>
      <c r="M128" s="5"/>
      <c r="N128" s="5"/>
    </row>
    <row r="129" spans="1:14" s="3" customFormat="1">
      <c r="A129" s="13" t="s">
        <v>93</v>
      </c>
      <c r="B129" s="250">
        <v>3263</v>
      </c>
      <c r="C129" s="247">
        <f t="shared" si="53"/>
        <v>1.1782945736434014E-2</v>
      </c>
      <c r="D129" s="400">
        <v>3225</v>
      </c>
      <c r="E129" s="250">
        <v>3659</v>
      </c>
      <c r="F129" s="247">
        <f t="shared" si="54"/>
        <v>-3.5403050108931966E-3</v>
      </c>
      <c r="G129" s="250">
        <v>3672</v>
      </c>
      <c r="H129" s="254">
        <f t="shared" si="55"/>
        <v>-5.4171180931744667E-3</v>
      </c>
      <c r="I129" s="250">
        <v>3692</v>
      </c>
      <c r="J129" s="254">
        <f t="shared" si="56"/>
        <v>1.067615658362997E-2</v>
      </c>
      <c r="K129" s="183">
        <v>3653</v>
      </c>
      <c r="L129" s="5"/>
      <c r="M129" s="5"/>
      <c r="N129" s="5"/>
    </row>
    <row r="130" spans="1:14">
      <c r="A130" s="13" t="s">
        <v>94</v>
      </c>
      <c r="B130" s="250">
        <v>2887</v>
      </c>
      <c r="C130" s="247">
        <f t="shared" si="53"/>
        <v>0.1010678871090771</v>
      </c>
      <c r="D130" s="400">
        <v>2622</v>
      </c>
      <c r="E130" s="250">
        <v>2744</v>
      </c>
      <c r="F130" s="247">
        <f t="shared" si="54"/>
        <v>5.7418111753371859E-2</v>
      </c>
      <c r="G130" s="250">
        <v>2595</v>
      </c>
      <c r="H130" s="254">
        <f t="shared" si="55"/>
        <v>-3.7462908011869467E-2</v>
      </c>
      <c r="I130" s="250">
        <v>2696</v>
      </c>
      <c r="J130" s="254">
        <f t="shared" si="56"/>
        <v>-7.3637702503681624E-3</v>
      </c>
      <c r="K130" s="183">
        <v>2716</v>
      </c>
    </row>
    <row r="131" spans="1:14">
      <c r="A131" s="13" t="s">
        <v>138</v>
      </c>
      <c r="B131" s="250">
        <v>762</v>
      </c>
      <c r="C131" s="247">
        <f t="shared" si="53"/>
        <v>-0.1806451612903226</v>
      </c>
      <c r="D131" s="400">
        <v>930</v>
      </c>
      <c r="E131" s="250">
        <v>884</v>
      </c>
      <c r="F131" s="247">
        <f t="shared" si="54"/>
        <v>-0.23197219808861858</v>
      </c>
      <c r="G131" s="250">
        <v>1151</v>
      </c>
      <c r="H131" s="254">
        <f t="shared" si="55"/>
        <v>-0.16835260115606931</v>
      </c>
      <c r="I131" s="250">
        <v>1384</v>
      </c>
      <c r="J131" s="254">
        <f t="shared" si="56"/>
        <v>-0.29817444219066935</v>
      </c>
      <c r="K131" s="183">
        <v>1972</v>
      </c>
    </row>
    <row r="132" spans="1:14">
      <c r="A132" s="13" t="s">
        <v>95</v>
      </c>
      <c r="B132" s="250">
        <v>1899</v>
      </c>
      <c r="C132" s="247">
        <f t="shared" si="53"/>
        <v>1.8776824034334672E-2</v>
      </c>
      <c r="D132" s="400">
        <v>1864</v>
      </c>
      <c r="E132" s="250">
        <v>1914</v>
      </c>
      <c r="F132" s="247">
        <f t="shared" si="54"/>
        <v>4.5330420535226734E-2</v>
      </c>
      <c r="G132" s="250">
        <v>1831</v>
      </c>
      <c r="H132" s="254">
        <f t="shared" si="55"/>
        <v>7.1507150715071077E-3</v>
      </c>
      <c r="I132" s="250">
        <v>1818</v>
      </c>
      <c r="J132" s="254">
        <f t="shared" si="56"/>
        <v>1.6778523489932917E-2</v>
      </c>
      <c r="K132" s="183">
        <v>1788</v>
      </c>
    </row>
    <row r="133" spans="1:14">
      <c r="A133" s="13" t="s">
        <v>96</v>
      </c>
      <c r="B133" s="250">
        <v>1360</v>
      </c>
      <c r="C133" s="247">
        <f t="shared" si="53"/>
        <v>2.564102564102555E-2</v>
      </c>
      <c r="D133" s="400">
        <v>1326</v>
      </c>
      <c r="E133" s="250">
        <v>1361</v>
      </c>
      <c r="F133" s="247">
        <f t="shared" si="54"/>
        <v>2.8722600151171562E-2</v>
      </c>
      <c r="G133" s="250">
        <v>1323</v>
      </c>
      <c r="H133" s="254">
        <f t="shared" si="55"/>
        <v>4.2553191489361764E-2</v>
      </c>
      <c r="I133" s="250">
        <v>1269</v>
      </c>
      <c r="J133" s="254">
        <f t="shared" si="56"/>
        <v>-1.1682242990654235E-2</v>
      </c>
      <c r="K133" s="183">
        <v>1284</v>
      </c>
    </row>
    <row r="134" spans="1:14">
      <c r="A134" s="13" t="s">
        <v>97</v>
      </c>
      <c r="B134" s="250">
        <v>940</v>
      </c>
      <c r="C134" s="247">
        <f t="shared" si="53"/>
        <v>0.20358514724711907</v>
      </c>
      <c r="D134" s="400">
        <v>781</v>
      </c>
      <c r="E134" s="250">
        <v>858</v>
      </c>
      <c r="F134" s="247">
        <f t="shared" si="54"/>
        <v>0.21702127659574466</v>
      </c>
      <c r="G134" s="250">
        <v>705</v>
      </c>
      <c r="H134" s="254">
        <f t="shared" si="55"/>
        <v>1.7316017316017396E-2</v>
      </c>
      <c r="I134" s="250">
        <v>693</v>
      </c>
      <c r="J134" s="254">
        <f t="shared" si="56"/>
        <v>-6.4777327935222617E-2</v>
      </c>
      <c r="K134" s="183">
        <v>741</v>
      </c>
    </row>
    <row r="135" spans="1:14">
      <c r="A135" s="13" t="s">
        <v>98</v>
      </c>
      <c r="B135" s="250">
        <v>188</v>
      </c>
      <c r="C135" s="247">
        <f t="shared" si="53"/>
        <v>-0.11737089201877937</v>
      </c>
      <c r="D135" s="400">
        <v>213</v>
      </c>
      <c r="E135" s="250">
        <v>213</v>
      </c>
      <c r="F135" s="247">
        <f t="shared" si="54"/>
        <v>-4.6728971962616273E-3</v>
      </c>
      <c r="G135" s="250">
        <v>214</v>
      </c>
      <c r="H135" s="254">
        <f t="shared" si="55"/>
        <v>-1.3824884792626779E-2</v>
      </c>
      <c r="I135" s="250">
        <v>217</v>
      </c>
      <c r="J135" s="254">
        <f t="shared" si="56"/>
        <v>0.16042780748663099</v>
      </c>
      <c r="K135" s="183">
        <v>187</v>
      </c>
    </row>
    <row r="136" spans="1:14">
      <c r="A136" s="13" t="s">
        <v>99</v>
      </c>
      <c r="B136" s="250">
        <v>1185</v>
      </c>
      <c r="C136" s="247">
        <f t="shared" si="53"/>
        <v>0.29934210526315796</v>
      </c>
      <c r="D136" s="400">
        <v>912</v>
      </c>
      <c r="E136" s="250">
        <v>1036</v>
      </c>
      <c r="F136" s="247">
        <f t="shared" si="54"/>
        <v>0.17727272727272725</v>
      </c>
      <c r="G136" s="250">
        <v>880</v>
      </c>
      <c r="H136" s="254">
        <f t="shared" si="55"/>
        <v>0.23422159887798033</v>
      </c>
      <c r="I136" s="250">
        <v>713</v>
      </c>
      <c r="J136" s="254">
        <f t="shared" si="56"/>
        <v>8.6890243902439046E-2</v>
      </c>
      <c r="K136" s="183">
        <v>656</v>
      </c>
    </row>
    <row r="137" spans="1:14">
      <c r="A137" s="13" t="s">
        <v>100</v>
      </c>
      <c r="B137" s="250">
        <v>354</v>
      </c>
      <c r="C137" s="247">
        <f t="shared" si="53"/>
        <v>5.6716417910447792E-2</v>
      </c>
      <c r="D137" s="400">
        <v>335</v>
      </c>
      <c r="E137" s="250">
        <v>346</v>
      </c>
      <c r="F137" s="247">
        <f t="shared" si="54"/>
        <v>1.1695906432748648E-2</v>
      </c>
      <c r="G137" s="250">
        <v>342</v>
      </c>
      <c r="H137" s="254">
        <f t="shared" si="55"/>
        <v>5.8823529411764497E-3</v>
      </c>
      <c r="I137" s="250">
        <v>340</v>
      </c>
      <c r="J137" s="254">
        <f t="shared" si="56"/>
        <v>0.1371237458193979</v>
      </c>
      <c r="K137" s="183">
        <v>299</v>
      </c>
    </row>
    <row r="138" spans="1:14">
      <c r="A138" s="13" t="s">
        <v>101</v>
      </c>
      <c r="B138" s="250">
        <v>959</v>
      </c>
      <c r="C138" s="247">
        <f t="shared" si="53"/>
        <v>-0.10956360259981435</v>
      </c>
      <c r="D138" s="400">
        <v>1077</v>
      </c>
      <c r="E138" s="250">
        <v>1067</v>
      </c>
      <c r="F138" s="247">
        <f t="shared" si="54"/>
        <v>-0.12826797385620914</v>
      </c>
      <c r="G138" s="250">
        <v>1224</v>
      </c>
      <c r="H138" s="254">
        <f t="shared" si="55"/>
        <v>-9.1314031180400934E-2</v>
      </c>
      <c r="I138" s="250">
        <v>1347</v>
      </c>
      <c r="J138" s="254">
        <f t="shared" si="56"/>
        <v>-0.11556139198949444</v>
      </c>
      <c r="K138" s="183">
        <v>1523</v>
      </c>
    </row>
    <row r="139" spans="1:14">
      <c r="A139" s="8" t="s">
        <v>102</v>
      </c>
      <c r="B139" s="401">
        <v>618</v>
      </c>
      <c r="C139" s="247">
        <f t="shared" si="53"/>
        <v>-1.1199999999999988E-2</v>
      </c>
      <c r="D139" s="401">
        <v>625</v>
      </c>
      <c r="E139" s="401">
        <v>634</v>
      </c>
      <c r="F139" s="247">
        <f t="shared" si="54"/>
        <v>0</v>
      </c>
      <c r="G139" s="401">
        <v>634</v>
      </c>
      <c r="H139" s="254">
        <f t="shared" si="55"/>
        <v>-9.9431818181818232E-2</v>
      </c>
      <c r="I139" s="401">
        <v>704</v>
      </c>
      <c r="J139" s="254">
        <f t="shared" si="56"/>
        <v>-0.12655086848635233</v>
      </c>
      <c r="K139" s="183">
        <v>806</v>
      </c>
    </row>
    <row r="140" spans="1:14">
      <c r="A140" s="8" t="s">
        <v>103</v>
      </c>
      <c r="B140" s="250">
        <v>425</v>
      </c>
      <c r="C140" s="247">
        <f t="shared" si="53"/>
        <v>1.1904761904761862E-2</v>
      </c>
      <c r="D140" s="400">
        <v>420</v>
      </c>
      <c r="E140" s="250">
        <v>408</v>
      </c>
      <c r="F140" s="247">
        <f t="shared" si="54"/>
        <v>-5.555555555555558E-2</v>
      </c>
      <c r="G140" s="250">
        <v>432</v>
      </c>
      <c r="H140" s="254">
        <f t="shared" si="55"/>
        <v>-0.11111111111111116</v>
      </c>
      <c r="I140" s="250">
        <v>486</v>
      </c>
      <c r="J140" s="254">
        <f t="shared" si="56"/>
        <v>-0.19269102990033227</v>
      </c>
      <c r="K140" s="183">
        <v>602</v>
      </c>
    </row>
    <row r="141" spans="1:14" s="3" customFormat="1">
      <c r="A141" s="8" t="s">
        <v>104</v>
      </c>
      <c r="B141" s="250">
        <v>157</v>
      </c>
      <c r="C141" s="247">
        <f t="shared" si="53"/>
        <v>-0.27981651376146788</v>
      </c>
      <c r="D141" s="400">
        <v>218</v>
      </c>
      <c r="E141" s="250">
        <v>192</v>
      </c>
      <c r="F141" s="247">
        <f t="shared" si="54"/>
        <v>-0.25291828793774318</v>
      </c>
      <c r="G141" s="250">
        <v>257</v>
      </c>
      <c r="H141" s="254">
        <f t="shared" si="55"/>
        <v>-0.2614942528735632</v>
      </c>
      <c r="I141" s="250">
        <v>348</v>
      </c>
      <c r="J141" s="254">
        <f t="shared" si="56"/>
        <v>-2.2471910112359605E-2</v>
      </c>
      <c r="K141" s="183">
        <v>356</v>
      </c>
      <c r="L141" s="5"/>
      <c r="M141" s="5"/>
      <c r="N141" s="5"/>
    </row>
    <row r="142" spans="1:14">
      <c r="A142" s="8" t="s">
        <v>105</v>
      </c>
      <c r="B142" s="250">
        <v>268</v>
      </c>
      <c r="C142" s="247">
        <f t="shared" si="53"/>
        <v>-0.36342042755344417</v>
      </c>
      <c r="D142" s="400">
        <v>421</v>
      </c>
      <c r="E142" s="250">
        <v>354</v>
      </c>
      <c r="F142" s="247">
        <f t="shared" si="54"/>
        <v>-0.28048780487804881</v>
      </c>
      <c r="G142" s="250">
        <v>492</v>
      </c>
      <c r="H142" s="254">
        <f t="shared" si="55"/>
        <v>-4.4660194174757306E-2</v>
      </c>
      <c r="I142" s="250">
        <v>515</v>
      </c>
      <c r="J142" s="254">
        <f t="shared" si="56"/>
        <v>-9.330985915492962E-2</v>
      </c>
      <c r="K142" s="183">
        <v>568</v>
      </c>
    </row>
    <row r="143" spans="1:14">
      <c r="A143" s="8" t="s">
        <v>106</v>
      </c>
      <c r="B143" s="250">
        <v>1196</v>
      </c>
      <c r="C143" s="247">
        <f t="shared" si="53"/>
        <v>-4.1631973355537033E-3</v>
      </c>
      <c r="D143" s="400">
        <v>1201</v>
      </c>
      <c r="E143" s="250">
        <v>1266</v>
      </c>
      <c r="F143" s="247">
        <f t="shared" si="54"/>
        <v>0.27878787878787881</v>
      </c>
      <c r="G143" s="250">
        <v>990</v>
      </c>
      <c r="H143" s="254">
        <f t="shared" si="55"/>
        <v>5.2072263549415521E-2</v>
      </c>
      <c r="I143" s="250">
        <v>941</v>
      </c>
      <c r="J143" s="254">
        <f t="shared" si="56"/>
        <v>-6.27490039840638E-2</v>
      </c>
      <c r="K143" s="183">
        <v>1004</v>
      </c>
    </row>
    <row r="144" spans="1:14">
      <c r="A144" s="8" t="s">
        <v>107</v>
      </c>
      <c r="B144" s="250">
        <v>4080</v>
      </c>
      <c r="C144" s="247">
        <f t="shared" si="53"/>
        <v>2.2300175394637911E-2</v>
      </c>
      <c r="D144" s="400">
        <v>3991</v>
      </c>
      <c r="E144" s="250">
        <v>3860</v>
      </c>
      <c r="F144" s="247">
        <f t="shared" si="54"/>
        <v>-0.16738567730802412</v>
      </c>
      <c r="G144" s="250">
        <v>4636</v>
      </c>
      <c r="H144" s="254">
        <f t="shared" si="55"/>
        <v>-0.22513789069028911</v>
      </c>
      <c r="I144" s="250">
        <v>5983</v>
      </c>
      <c r="J144" s="254">
        <f t="shared" si="56"/>
        <v>-0.11125965537730242</v>
      </c>
      <c r="K144" s="183">
        <v>6732</v>
      </c>
    </row>
    <row r="145" spans="1:14">
      <c r="A145" s="8" t="s">
        <v>108</v>
      </c>
      <c r="B145" s="250">
        <v>5737</v>
      </c>
      <c r="C145" s="247">
        <f t="shared" si="53"/>
        <v>0.12512257305353991</v>
      </c>
      <c r="D145" s="400">
        <v>5099</v>
      </c>
      <c r="E145" s="250">
        <v>5198</v>
      </c>
      <c r="F145" s="247">
        <f t="shared" si="54"/>
        <v>3.8146594767325848E-2</v>
      </c>
      <c r="G145" s="250">
        <v>5007</v>
      </c>
      <c r="H145" s="254">
        <f t="shared" si="55"/>
        <v>0.19384835479256091</v>
      </c>
      <c r="I145" s="250">
        <v>4194</v>
      </c>
      <c r="J145" s="254">
        <f t="shared" si="56"/>
        <v>0.34293948126801155</v>
      </c>
      <c r="K145" s="250">
        <v>3123</v>
      </c>
    </row>
    <row r="146" spans="1:14">
      <c r="A146" s="8" t="s">
        <v>109</v>
      </c>
      <c r="B146" s="251">
        <v>1113</v>
      </c>
      <c r="C146" s="247">
        <f t="shared" si="53"/>
        <v>-1.2422360248447228E-2</v>
      </c>
      <c r="D146" s="251">
        <v>1127</v>
      </c>
      <c r="E146" s="356">
        <v>1122</v>
      </c>
      <c r="F146" s="247">
        <f t="shared" si="54"/>
        <v>0.11089108910891099</v>
      </c>
      <c r="G146" s="251">
        <v>1010</v>
      </c>
      <c r="H146" s="254">
        <f t="shared" si="55"/>
        <v>-0.23600605143721631</v>
      </c>
      <c r="I146" s="251">
        <v>1322</v>
      </c>
      <c r="J146" s="254">
        <f t="shared" si="56"/>
        <v>-0.45974662852472414</v>
      </c>
      <c r="K146" s="251">
        <v>2447</v>
      </c>
    </row>
    <row r="147" spans="1:14">
      <c r="A147" s="8" t="s">
        <v>110</v>
      </c>
      <c r="B147" s="251">
        <v>728</v>
      </c>
      <c r="C147" s="247">
        <f t="shared" si="53"/>
        <v>-9.1136079900124844E-2</v>
      </c>
      <c r="D147" s="251">
        <v>801</v>
      </c>
      <c r="E147" s="356">
        <v>746</v>
      </c>
      <c r="F147" s="247">
        <f t="shared" si="54"/>
        <v>2.1917808219177992E-2</v>
      </c>
      <c r="G147" s="251">
        <v>730</v>
      </c>
      <c r="H147" s="254">
        <f t="shared" si="55"/>
        <v>-0.15116279069767447</v>
      </c>
      <c r="I147" s="251">
        <v>860</v>
      </c>
      <c r="J147" s="254">
        <f t="shared" si="56"/>
        <v>0.2011173184357542</v>
      </c>
      <c r="K147" s="251">
        <v>716</v>
      </c>
    </row>
    <row r="148" spans="1:14">
      <c r="A148" s="18" t="s">
        <v>90</v>
      </c>
      <c r="B148" s="356">
        <f>B126</f>
        <v>28865</v>
      </c>
      <c r="C148" s="247">
        <f t="shared" si="53"/>
        <v>2.605071205279641E-3</v>
      </c>
      <c r="D148" s="356">
        <f>D126</f>
        <v>28790</v>
      </c>
      <c r="E148" s="356">
        <f>E126</f>
        <v>29717</v>
      </c>
      <c r="F148" s="247">
        <f t="shared" si="54"/>
        <v>3.0194827705747773E-2</v>
      </c>
      <c r="G148" s="356">
        <f>G126</f>
        <v>28846</v>
      </c>
      <c r="H148" s="254">
        <f t="shared" si="55"/>
        <v>-4.9672300793377477E-3</v>
      </c>
      <c r="I148" s="356">
        <f>I126</f>
        <v>28990</v>
      </c>
      <c r="J148" s="254">
        <f t="shared" ref="J148:J153" si="57">IF((+I148/K148)&lt;0,"n.m.",IF(I148&lt;0,(+I148/K148-1)*-1,(+I148/K148-1)))</f>
        <v>5.2230409059562222E-2</v>
      </c>
      <c r="K148" s="356">
        <v>27551</v>
      </c>
    </row>
    <row r="149" spans="1:14">
      <c r="A149" s="18" t="s">
        <v>91</v>
      </c>
      <c r="B149" s="356">
        <f>B127</f>
        <v>9363</v>
      </c>
      <c r="C149" s="247">
        <f t="shared" si="53"/>
        <v>2.8901098901098932E-2</v>
      </c>
      <c r="D149" s="356">
        <f>D127</f>
        <v>9100</v>
      </c>
      <c r="E149" s="356">
        <f>E127</f>
        <v>10574</v>
      </c>
      <c r="F149" s="247">
        <f t="shared" si="54"/>
        <v>2.5208454527826163E-2</v>
      </c>
      <c r="G149" s="356">
        <f>G127</f>
        <v>10314</v>
      </c>
      <c r="H149" s="254">
        <f t="shared" si="55"/>
        <v>-3.09298279528325E-3</v>
      </c>
      <c r="I149" s="356">
        <f>I127</f>
        <v>10346</v>
      </c>
      <c r="J149" s="254">
        <f t="shared" si="57"/>
        <v>4.9290060851926887E-2</v>
      </c>
      <c r="K149" s="356">
        <v>9860</v>
      </c>
    </row>
    <row r="150" spans="1:14" s="3" customFormat="1">
      <c r="A150" s="18" t="s">
        <v>111</v>
      </c>
      <c r="B150" s="401">
        <f>B128+B129+B130+B131+B132+B133+B134+B135+B136+B137</f>
        <v>17816</v>
      </c>
      <c r="C150" s="247">
        <f t="shared" si="53"/>
        <v>5.9908382414182837E-2</v>
      </c>
      <c r="D150" s="401">
        <f>D128+D129+D130+D131+D132+D133+D134+D135+D136+D137</f>
        <v>16809</v>
      </c>
      <c r="E150" s="401">
        <f>E128+E129+E130+E131+E132+E133+E134+E135+E136+E137</f>
        <v>17766</v>
      </c>
      <c r="F150" s="247">
        <f t="shared" si="54"/>
        <v>2.8899056002779977E-2</v>
      </c>
      <c r="G150" s="401">
        <f>G128+G129+G130+G131+G132+G133+G134+G135+G136+G137</f>
        <v>17267</v>
      </c>
      <c r="H150" s="254">
        <f t="shared" si="55"/>
        <v>-6.9448463452748133E-4</v>
      </c>
      <c r="I150" s="401">
        <f>I128+I129+I130+I131+I132+I133+I134+I135+I136+I137</f>
        <v>17279</v>
      </c>
      <c r="J150" s="254">
        <f t="shared" si="57"/>
        <v>-1.9241684640708412E-2</v>
      </c>
      <c r="K150" s="401">
        <v>17618</v>
      </c>
      <c r="L150" s="5"/>
      <c r="M150" s="5"/>
      <c r="N150" s="5"/>
    </row>
    <row r="151" spans="1:14" s="3" customFormat="1">
      <c r="A151" s="18" t="s">
        <v>112</v>
      </c>
      <c r="B151" s="401">
        <f>B138+B139+B140+B141+B142+B143</f>
        <v>3623</v>
      </c>
      <c r="C151" s="247">
        <f t="shared" si="53"/>
        <v>-8.5562847046945945E-2</v>
      </c>
      <c r="D151" s="401">
        <f>D138+D139+D140+D141+D142+D143</f>
        <v>3962</v>
      </c>
      <c r="E151" s="401">
        <f>E138+E139+E140+E141+E142+E143</f>
        <v>3921</v>
      </c>
      <c r="F151" s="247">
        <f t="shared" si="54"/>
        <v>-2.6805658972449686E-2</v>
      </c>
      <c r="G151" s="401">
        <f>G138+G139+G140+G141+G142+G143</f>
        <v>4029</v>
      </c>
      <c r="H151" s="254">
        <f t="shared" si="55"/>
        <v>-7.1872840359364254E-2</v>
      </c>
      <c r="I151" s="401">
        <f>I138+I139+I140+I141+I142+I143</f>
        <v>4341</v>
      </c>
      <c r="J151" s="254">
        <f t="shared" si="57"/>
        <v>-0.10660629759209717</v>
      </c>
      <c r="K151" s="401">
        <v>4859</v>
      </c>
      <c r="L151" s="5"/>
      <c r="M151" s="5"/>
      <c r="N151" s="5"/>
    </row>
    <row r="152" spans="1:14">
      <c r="A152" s="18" t="s">
        <v>113</v>
      </c>
      <c r="B152" s="401">
        <f>B144+B145+B146+B147</f>
        <v>11658</v>
      </c>
      <c r="C152" s="247">
        <f t="shared" si="53"/>
        <v>5.808676710836802E-2</v>
      </c>
      <c r="D152" s="401">
        <f>D144+D145+D146+D147</f>
        <v>11018</v>
      </c>
      <c r="E152" s="401">
        <f>E144+E145+E146+E147</f>
        <v>10926</v>
      </c>
      <c r="F152" s="247">
        <f t="shared" si="54"/>
        <v>-4.0147588509180321E-2</v>
      </c>
      <c r="G152" s="401">
        <f>G144+G145+G146+G147</f>
        <v>11383</v>
      </c>
      <c r="H152" s="254">
        <f t="shared" si="55"/>
        <v>-7.8970790517032152E-2</v>
      </c>
      <c r="I152" s="401">
        <f>I144+I145+I146+I147</f>
        <v>12359</v>
      </c>
      <c r="J152" s="254">
        <f t="shared" si="57"/>
        <v>-5.0622215394069747E-2</v>
      </c>
      <c r="K152" s="401">
        <v>13018</v>
      </c>
    </row>
    <row r="153" spans="1:14" s="3" customFormat="1">
      <c r="A153" s="3" t="s">
        <v>114</v>
      </c>
      <c r="B153" s="399">
        <f>SUM(B148:B152)</f>
        <v>71325</v>
      </c>
      <c r="C153" s="192">
        <f t="shared" si="53"/>
        <v>2.3622612264814435E-2</v>
      </c>
      <c r="D153" s="399">
        <f>SUM(D148:D152)</f>
        <v>69679</v>
      </c>
      <c r="E153" s="399">
        <f>SUM(E148:E152)</f>
        <v>72904</v>
      </c>
      <c r="F153" s="192">
        <f t="shared" si="54"/>
        <v>1.4824816603794533E-2</v>
      </c>
      <c r="G153" s="399">
        <f>SUM(G148:G152)</f>
        <v>71839</v>
      </c>
      <c r="H153" s="253">
        <f t="shared" si="55"/>
        <v>-2.0132305803723605E-2</v>
      </c>
      <c r="I153" s="399">
        <f>SUM(I148:I152)</f>
        <v>73315</v>
      </c>
      <c r="J153" s="253">
        <f t="shared" si="57"/>
        <v>5.6099635146626969E-3</v>
      </c>
      <c r="K153" s="399">
        <v>72906</v>
      </c>
      <c r="L153" s="5"/>
      <c r="M153" s="5"/>
      <c r="N153" s="5"/>
    </row>
    <row r="154" spans="1:14">
      <c r="B154" s="26"/>
      <c r="C154" s="262"/>
      <c r="D154" s="402"/>
      <c r="E154" s="26"/>
      <c r="F154" s="262"/>
      <c r="G154" s="26"/>
      <c r="H154" s="253"/>
      <c r="I154" s="26"/>
      <c r="J154" s="9"/>
      <c r="K154" s="26"/>
    </row>
    <row r="155" spans="1:14">
      <c r="A155" s="8" t="s">
        <v>115</v>
      </c>
      <c r="B155" s="311">
        <v>30932</v>
      </c>
      <c r="C155" s="247">
        <f t="shared" ref="C155:C156" si="58">IF((+B155/D155)&lt;0,"n.m.",IF(B155&lt;0,(+B155/D155-1)*-1,(+B155/D155-1)))</f>
        <v>2.6515780041814541E-2</v>
      </c>
      <c r="D155" s="416">
        <v>30133</v>
      </c>
      <c r="E155" s="415">
        <v>30564</v>
      </c>
      <c r="F155" s="247">
        <f t="shared" si="54"/>
        <v>7.4003795066413636E-2</v>
      </c>
      <c r="G155" s="252">
        <v>28458</v>
      </c>
      <c r="H155" s="254">
        <f>IF((+G155/I155)&lt;0,"n.m.",IF(G155&lt;0,(+G155/I155-1)*-1,(+G155/I155-1)))</f>
        <v>-3.2922387223311977E-3</v>
      </c>
      <c r="I155" s="252">
        <v>28552</v>
      </c>
      <c r="J155" s="9">
        <f>(I155-K155)/K155</f>
        <v>2.3846236597697853E-2</v>
      </c>
      <c r="K155" s="252">
        <v>27887</v>
      </c>
    </row>
    <row r="156" spans="1:14">
      <c r="A156" s="8" t="s">
        <v>116</v>
      </c>
      <c r="B156" s="311">
        <v>40393</v>
      </c>
      <c r="C156" s="247">
        <f t="shared" si="58"/>
        <v>2.1418095382592428E-2</v>
      </c>
      <c r="D156" s="416">
        <v>39546</v>
      </c>
      <c r="E156" s="415">
        <v>42340</v>
      </c>
      <c r="F156" s="247">
        <f t="shared" si="54"/>
        <v>-2.399668057444504E-2</v>
      </c>
      <c r="G156" s="252">
        <v>43381</v>
      </c>
      <c r="H156" s="254">
        <f>IF((+G156/I156)&lt;0,"n.m.",IF(G156&lt;0,(+G156/I156-1)*-1,(+G156/I156-1)))</f>
        <v>-3.087371266447736E-2</v>
      </c>
      <c r="I156" s="252">
        <v>44763</v>
      </c>
      <c r="J156" s="9">
        <f>(I156-K156)/K156</f>
        <v>-5.6864879273195758E-3</v>
      </c>
      <c r="K156" s="252">
        <v>45019</v>
      </c>
    </row>
    <row r="157" spans="1:14">
      <c r="B157" s="403"/>
      <c r="C157" s="27"/>
      <c r="D157" s="412"/>
      <c r="E157" s="403"/>
      <c r="F157" s="27"/>
      <c r="G157" s="404"/>
      <c r="H157" s="404"/>
      <c r="I157" s="404"/>
      <c r="J157" s="27"/>
      <c r="K157" s="403"/>
    </row>
    <row r="158" spans="1:14" s="3" customFormat="1">
      <c r="A158" s="3" t="s">
        <v>1</v>
      </c>
      <c r="B158" s="14"/>
      <c r="C158" s="14"/>
      <c r="D158" s="398"/>
      <c r="E158" s="398"/>
      <c r="F158" s="14"/>
      <c r="G158" s="398"/>
      <c r="H158" s="398"/>
      <c r="I158" s="398"/>
      <c r="J158" s="14"/>
      <c r="K158" s="398"/>
      <c r="L158" s="5"/>
      <c r="M158" s="5"/>
      <c r="N158" s="5"/>
    </row>
    <row r="159" spans="1:14" s="3" customFormat="1">
      <c r="A159" s="8" t="s">
        <v>90</v>
      </c>
      <c r="B159" s="355">
        <v>1306.22</v>
      </c>
      <c r="C159" s="247">
        <f t="shared" ref="C159:C186" si="59">IF((+B159/D159)&lt;0,"n.m.",IF(B159&lt;0,(+B159/D159-1)*-1,(+B159/D159-1)))</f>
        <v>0.12687745330630196</v>
      </c>
      <c r="D159" s="405">
        <v>1159.1500000000001</v>
      </c>
      <c r="E159" s="355">
        <v>6959.63</v>
      </c>
      <c r="F159" s="247">
        <f t="shared" ref="F159:F216" si="60">IF((+E159/G159)&lt;0,"n.m.",IF(E159&lt;0,(+E159/G159-1)*-1,(+E159/G159-1)))</f>
        <v>0.10999768738187732</v>
      </c>
      <c r="G159" s="256">
        <v>6269.9499999999989</v>
      </c>
      <c r="H159" s="254">
        <f t="shared" ref="H159:H186" si="61">IF((+G159/I159)&lt;0,"n.m.",IF(G159&lt;0,(+G159/I159-1)*-1,(+G159/I159-1)))</f>
        <v>2.2122373167989817E-3</v>
      </c>
      <c r="I159" s="256">
        <v>6256.11</v>
      </c>
      <c r="J159" s="254">
        <f t="shared" ref="J159:J180" si="62">IF((+I159/K159)&lt;0,"n.m.",IF(I159&lt;0,(+I159/K159-1)*-1,(+I159/K159-1)))</f>
        <v>2.8916383922477307E-2</v>
      </c>
      <c r="K159" s="256">
        <v>6080.29</v>
      </c>
      <c r="L159" s="5"/>
      <c r="M159" s="5"/>
      <c r="N159" s="5"/>
    </row>
    <row r="160" spans="1:14" s="3" customFormat="1">
      <c r="A160" s="8" t="s">
        <v>91</v>
      </c>
      <c r="B160" s="256">
        <v>381.82</v>
      </c>
      <c r="C160" s="247">
        <f t="shared" si="59"/>
        <v>2.8305189733645708E-2</v>
      </c>
      <c r="D160" s="405">
        <v>371.31</v>
      </c>
      <c r="E160" s="256">
        <v>2333.3200000000002</v>
      </c>
      <c r="F160" s="247">
        <f t="shared" si="60"/>
        <v>0.11183539659395203</v>
      </c>
      <c r="G160" s="256">
        <v>2098.6200000000003</v>
      </c>
      <c r="H160" s="254">
        <f t="shared" si="61"/>
        <v>4.7748854207231295E-2</v>
      </c>
      <c r="I160" s="256">
        <v>2002.98</v>
      </c>
      <c r="J160" s="254">
        <f t="shared" si="62"/>
        <v>-2.654075884894469E-2</v>
      </c>
      <c r="K160" s="256">
        <v>2057.59</v>
      </c>
      <c r="L160" s="5"/>
      <c r="M160" s="5"/>
      <c r="N160" s="5"/>
    </row>
    <row r="161" spans="1:14" s="3" customFormat="1">
      <c r="A161" s="13" t="s">
        <v>92</v>
      </c>
      <c r="B161" s="256">
        <v>115.52</v>
      </c>
      <c r="C161" s="247">
        <f t="shared" si="59"/>
        <v>0.33364119141075954</v>
      </c>
      <c r="D161" s="405">
        <v>86.62</v>
      </c>
      <c r="E161" s="256">
        <v>848.25999999999988</v>
      </c>
      <c r="F161" s="247">
        <f t="shared" si="60"/>
        <v>9.6311422441647032E-2</v>
      </c>
      <c r="G161" s="256">
        <v>773.7399999999999</v>
      </c>
      <c r="H161" s="254">
        <f t="shared" si="61"/>
        <v>-0.17753731025979003</v>
      </c>
      <c r="I161" s="256">
        <v>940.76</v>
      </c>
      <c r="J161" s="254">
        <f t="shared" si="62"/>
        <v>0.15173477632770971</v>
      </c>
      <c r="K161" s="256">
        <v>816.82</v>
      </c>
      <c r="L161" s="5"/>
      <c r="M161" s="5"/>
      <c r="N161" s="5"/>
    </row>
    <row r="162" spans="1:14" s="3" customFormat="1">
      <c r="A162" s="13" t="s">
        <v>93</v>
      </c>
      <c r="B162" s="256">
        <v>52.809999999999995</v>
      </c>
      <c r="C162" s="247">
        <f t="shared" si="59"/>
        <v>-0.1088423894701317</v>
      </c>
      <c r="D162" s="405">
        <v>59.26</v>
      </c>
      <c r="E162" s="256">
        <v>628.75</v>
      </c>
      <c r="F162" s="247">
        <f t="shared" si="60"/>
        <v>-2.8704643491500592E-3</v>
      </c>
      <c r="G162" s="256">
        <v>630.56000000000006</v>
      </c>
      <c r="H162" s="254">
        <f t="shared" si="61"/>
        <v>-0.17530735024849586</v>
      </c>
      <c r="I162" s="256">
        <v>764.6</v>
      </c>
      <c r="J162" s="254">
        <f t="shared" si="62"/>
        <v>0.23406178378901843</v>
      </c>
      <c r="K162" s="256">
        <v>619.58000000000004</v>
      </c>
      <c r="L162" s="5"/>
      <c r="M162" s="5"/>
      <c r="N162" s="5"/>
    </row>
    <row r="163" spans="1:14">
      <c r="A163" s="13" t="s">
        <v>94</v>
      </c>
      <c r="B163" s="256">
        <v>77.070000000000007</v>
      </c>
      <c r="C163" s="247">
        <f t="shared" si="59"/>
        <v>-2.8733459357277669E-2</v>
      </c>
      <c r="D163" s="405">
        <v>79.349999999999994</v>
      </c>
      <c r="E163" s="256">
        <v>551.09</v>
      </c>
      <c r="F163" s="247">
        <f t="shared" si="60"/>
        <v>0.22978220119610815</v>
      </c>
      <c r="G163" s="256">
        <v>448.12</v>
      </c>
      <c r="H163" s="254">
        <f t="shared" si="61"/>
        <v>-0.24591929458486184</v>
      </c>
      <c r="I163" s="256">
        <v>594.26</v>
      </c>
      <c r="J163" s="254">
        <f t="shared" si="62"/>
        <v>9.1827735724259618E-2</v>
      </c>
      <c r="K163" s="256">
        <v>544.28</v>
      </c>
    </row>
    <row r="164" spans="1:14">
      <c r="A164" s="13" t="s">
        <v>138</v>
      </c>
      <c r="B164" s="256">
        <v>19.61</v>
      </c>
      <c r="C164" s="247">
        <f t="shared" si="59"/>
        <v>-0.171875</v>
      </c>
      <c r="D164" s="405">
        <v>23.68</v>
      </c>
      <c r="E164" s="256">
        <v>143.11000000000001</v>
      </c>
      <c r="F164" s="247">
        <f t="shared" si="60"/>
        <v>3.0606366124153794E-2</v>
      </c>
      <c r="G164" s="256">
        <v>138.86000000000001</v>
      </c>
      <c r="H164" s="254">
        <f t="shared" si="61"/>
        <v>-0.39728286818004244</v>
      </c>
      <c r="I164" s="256">
        <v>230.39</v>
      </c>
      <c r="J164" s="254">
        <f t="shared" si="62"/>
        <v>-0.23729599099546461</v>
      </c>
      <c r="K164" s="256">
        <v>302.07</v>
      </c>
    </row>
    <row r="165" spans="1:14">
      <c r="A165" s="13" t="s">
        <v>95</v>
      </c>
      <c r="B165" s="256">
        <v>88.58</v>
      </c>
      <c r="C165" s="247">
        <f t="shared" si="59"/>
        <v>-4.7834032032677665E-2</v>
      </c>
      <c r="D165" s="417">
        <v>93.03</v>
      </c>
      <c r="E165" s="256">
        <v>527.85</v>
      </c>
      <c r="F165" s="247">
        <f t="shared" si="60"/>
        <v>0.14461358313817319</v>
      </c>
      <c r="G165" s="256">
        <v>461.16</v>
      </c>
      <c r="H165" s="254">
        <f t="shared" si="61"/>
        <v>-0.35622748973950913</v>
      </c>
      <c r="I165" s="256">
        <v>716.34</v>
      </c>
      <c r="J165" s="254">
        <f t="shared" si="62"/>
        <v>0.67710064851450391</v>
      </c>
      <c r="K165" s="256">
        <v>427.13</v>
      </c>
    </row>
    <row r="166" spans="1:14">
      <c r="A166" s="13" t="s">
        <v>96</v>
      </c>
      <c r="B166" s="256">
        <v>24.779999999999998</v>
      </c>
      <c r="C166" s="247">
        <f t="shared" si="59"/>
        <v>0.14563106796116498</v>
      </c>
      <c r="D166" s="256">
        <v>21.63</v>
      </c>
      <c r="E166" s="256">
        <v>182.81</v>
      </c>
      <c r="F166" s="247">
        <f t="shared" si="60"/>
        <v>-0.27945291868668953</v>
      </c>
      <c r="G166" s="256">
        <v>253.71</v>
      </c>
      <c r="H166" s="254">
        <f t="shared" si="61"/>
        <v>5.1734858848402121E-2</v>
      </c>
      <c r="I166" s="256">
        <v>241.23</v>
      </c>
      <c r="J166" s="254">
        <f t="shared" si="62"/>
        <v>0.33026359325024801</v>
      </c>
      <c r="K166" s="256">
        <v>181.34</v>
      </c>
    </row>
    <row r="167" spans="1:14">
      <c r="A167" s="13" t="s">
        <v>97</v>
      </c>
      <c r="B167" s="256">
        <v>35.859999999999992</v>
      </c>
      <c r="C167" s="247">
        <f t="shared" si="59"/>
        <v>0.71414913957934933</v>
      </c>
      <c r="D167" s="256">
        <v>20.92</v>
      </c>
      <c r="E167" s="256">
        <v>120.04</v>
      </c>
      <c r="F167" s="247">
        <f t="shared" si="60"/>
        <v>0.537594466504419</v>
      </c>
      <c r="G167" s="256">
        <v>78.070000000000007</v>
      </c>
      <c r="H167" s="254">
        <f t="shared" si="61"/>
        <v>0.14741328630217509</v>
      </c>
      <c r="I167" s="256">
        <v>68.040000000000006</v>
      </c>
      <c r="J167" s="254">
        <f t="shared" si="62"/>
        <v>-0.43647507039920486</v>
      </c>
      <c r="K167" s="256">
        <v>120.74</v>
      </c>
    </row>
    <row r="168" spans="1:14">
      <c r="A168" s="13" t="s">
        <v>98</v>
      </c>
      <c r="B168" s="256">
        <v>12.409999999999998</v>
      </c>
      <c r="C168" s="247">
        <f t="shared" si="59"/>
        <v>0.36674008810572678</v>
      </c>
      <c r="D168" s="256">
        <v>9.08</v>
      </c>
      <c r="E168" s="256">
        <v>53.1</v>
      </c>
      <c r="F168" s="247">
        <f t="shared" si="60"/>
        <v>-0.18483266809947807</v>
      </c>
      <c r="G168" s="256">
        <v>65.14</v>
      </c>
      <c r="H168" s="254">
        <f t="shared" si="61"/>
        <v>-0.33814265393212761</v>
      </c>
      <c r="I168" s="256">
        <v>98.42</v>
      </c>
      <c r="J168" s="254">
        <f t="shared" si="62"/>
        <v>0.44374358222091836</v>
      </c>
      <c r="K168" s="256">
        <v>68.17</v>
      </c>
    </row>
    <row r="169" spans="1:14">
      <c r="A169" s="13" t="s">
        <v>99</v>
      </c>
      <c r="B169" s="256">
        <v>15.12</v>
      </c>
      <c r="C169" s="247">
        <f t="shared" si="59"/>
        <v>-0.45434861060988818</v>
      </c>
      <c r="D169" s="256">
        <v>27.71</v>
      </c>
      <c r="E169" s="256">
        <v>112.85000000000001</v>
      </c>
      <c r="F169" s="247">
        <f t="shared" si="60"/>
        <v>0.26400089605734767</v>
      </c>
      <c r="G169" s="256">
        <v>89.28</v>
      </c>
      <c r="H169" s="254">
        <f t="shared" si="61"/>
        <v>0.93163132842925145</v>
      </c>
      <c r="I169" s="256">
        <v>46.22</v>
      </c>
      <c r="J169" s="254">
        <f t="shared" si="62"/>
        <v>0.21759747102212845</v>
      </c>
      <c r="K169" s="256">
        <v>37.96</v>
      </c>
    </row>
    <row r="170" spans="1:14">
      <c r="A170" s="13" t="s">
        <v>100</v>
      </c>
      <c r="B170" s="256">
        <v>7.82</v>
      </c>
      <c r="C170" s="247">
        <f t="shared" si="59"/>
        <v>0.20679012345679015</v>
      </c>
      <c r="D170" s="256">
        <v>6.48</v>
      </c>
      <c r="E170" s="256">
        <v>45.17</v>
      </c>
      <c r="F170" s="247">
        <f t="shared" si="60"/>
        <v>0.67918215613382937</v>
      </c>
      <c r="G170" s="256">
        <v>26.899999999999995</v>
      </c>
      <c r="H170" s="254">
        <f t="shared" si="61"/>
        <v>-0.23601249644987232</v>
      </c>
      <c r="I170" s="256">
        <v>35.21</v>
      </c>
      <c r="J170" s="254">
        <f t="shared" si="62"/>
        <v>-0.10452695829094605</v>
      </c>
      <c r="K170" s="256">
        <v>39.32</v>
      </c>
    </row>
    <row r="171" spans="1:14">
      <c r="A171" s="13" t="s">
        <v>101</v>
      </c>
      <c r="B171" s="256">
        <v>54.69</v>
      </c>
      <c r="C171" s="247">
        <f t="shared" si="59"/>
        <v>-0.10019743336623899</v>
      </c>
      <c r="D171" s="256">
        <v>60.78</v>
      </c>
      <c r="E171" s="256">
        <v>320.31999999999994</v>
      </c>
      <c r="F171" s="247">
        <f t="shared" si="60"/>
        <v>-0.15335412591848618</v>
      </c>
      <c r="G171" s="256">
        <v>378.34</v>
      </c>
      <c r="H171" s="254">
        <f t="shared" si="61"/>
        <v>0.10396545183974792</v>
      </c>
      <c r="I171" s="256">
        <v>342.71</v>
      </c>
      <c r="J171" s="254">
        <f t="shared" si="62"/>
        <v>-4.4444444444444398E-2</v>
      </c>
      <c r="K171" s="256">
        <v>358.65</v>
      </c>
    </row>
    <row r="172" spans="1:14">
      <c r="A172" s="8" t="s">
        <v>102</v>
      </c>
      <c r="B172" s="406">
        <v>79.55</v>
      </c>
      <c r="C172" s="247">
        <f t="shared" si="59"/>
        <v>0.31618133686300465</v>
      </c>
      <c r="D172" s="406">
        <v>60.44</v>
      </c>
      <c r="E172" s="406">
        <v>294.48</v>
      </c>
      <c r="F172" s="247">
        <f t="shared" si="60"/>
        <v>-4.6774350176415291E-2</v>
      </c>
      <c r="G172" s="406">
        <v>308.93</v>
      </c>
      <c r="H172" s="254">
        <f t="shared" si="61"/>
        <v>2.4066032419531203E-2</v>
      </c>
      <c r="I172" s="406">
        <v>301.67</v>
      </c>
      <c r="J172" s="254">
        <f t="shared" si="62"/>
        <v>-6.9120868948066683E-2</v>
      </c>
      <c r="K172" s="406">
        <v>324.07</v>
      </c>
    </row>
    <row r="173" spans="1:14">
      <c r="A173" s="8" t="s">
        <v>103</v>
      </c>
      <c r="B173" s="256">
        <v>46.589999999999996</v>
      </c>
      <c r="C173" s="247">
        <f t="shared" si="59"/>
        <v>-9.776833156216802E-3</v>
      </c>
      <c r="D173" s="256">
        <v>47.05</v>
      </c>
      <c r="E173" s="256">
        <v>161.97</v>
      </c>
      <c r="F173" s="247">
        <f t="shared" si="60"/>
        <v>-9.5493382476126598E-2</v>
      </c>
      <c r="G173" s="256">
        <v>179.07</v>
      </c>
      <c r="H173" s="254">
        <f t="shared" si="61"/>
        <v>-0.25294117647058822</v>
      </c>
      <c r="I173" s="256">
        <v>239.7</v>
      </c>
      <c r="J173" s="254">
        <f t="shared" si="62"/>
        <v>-0.11491027250572339</v>
      </c>
      <c r="K173" s="256">
        <v>270.82</v>
      </c>
    </row>
    <row r="174" spans="1:14" s="3" customFormat="1">
      <c r="A174" s="8" t="s">
        <v>104</v>
      </c>
      <c r="B174" s="256">
        <v>16.649999999999999</v>
      </c>
      <c r="C174" s="247">
        <f t="shared" si="59"/>
        <v>0.47475642161204612</v>
      </c>
      <c r="D174" s="256">
        <v>11.29</v>
      </c>
      <c r="E174" s="256">
        <v>66.56</v>
      </c>
      <c r="F174" s="247">
        <f t="shared" si="60"/>
        <v>-0.18441367479475568</v>
      </c>
      <c r="G174" s="256">
        <v>81.610000000000014</v>
      </c>
      <c r="H174" s="254">
        <f t="shared" si="61"/>
        <v>-0.5654419595314164</v>
      </c>
      <c r="I174" s="256">
        <v>187.8</v>
      </c>
      <c r="J174" s="254">
        <f t="shared" si="62"/>
        <v>4.8576214405360307E-2</v>
      </c>
      <c r="K174" s="256">
        <v>179.1</v>
      </c>
      <c r="L174" s="5"/>
      <c r="M174" s="5"/>
      <c r="N174" s="5"/>
    </row>
    <row r="175" spans="1:14">
      <c r="A175" s="8" t="s">
        <v>105</v>
      </c>
      <c r="B175" s="256">
        <v>20.130000000000003</v>
      </c>
      <c r="C175" s="247">
        <f t="shared" si="59"/>
        <v>-0.5421878553559244</v>
      </c>
      <c r="D175" s="256">
        <v>43.97</v>
      </c>
      <c r="E175" s="256">
        <v>159.44999999999999</v>
      </c>
      <c r="F175" s="247">
        <f t="shared" si="60"/>
        <v>-0.31972353769358774</v>
      </c>
      <c r="G175" s="256">
        <v>234.39000000000001</v>
      </c>
      <c r="H175" s="254">
        <f t="shared" si="61"/>
        <v>6.8907333090113099E-2</v>
      </c>
      <c r="I175" s="256">
        <v>219.28</v>
      </c>
      <c r="J175" s="254">
        <f t="shared" si="62"/>
        <v>0.11445415734905473</v>
      </c>
      <c r="K175" s="256">
        <v>196.76</v>
      </c>
    </row>
    <row r="176" spans="1:14">
      <c r="A176" s="8" t="s">
        <v>106</v>
      </c>
      <c r="B176" s="256">
        <v>36.779999999999994</v>
      </c>
      <c r="C176" s="247">
        <f t="shared" si="59"/>
        <v>-0.2214225232853515</v>
      </c>
      <c r="D176" s="256">
        <v>47.24</v>
      </c>
      <c r="E176" s="256">
        <v>277.15000000000003</v>
      </c>
      <c r="F176" s="247">
        <f t="shared" si="60"/>
        <v>0.84189539443078387</v>
      </c>
      <c r="G176" s="256">
        <v>150.47</v>
      </c>
      <c r="H176" s="254">
        <f t="shared" si="61"/>
        <v>-0.1014034040011943</v>
      </c>
      <c r="I176" s="256">
        <v>167.45</v>
      </c>
      <c r="J176" s="254">
        <f t="shared" si="62"/>
        <v>-1.5057937768366614E-2</v>
      </c>
      <c r="K176" s="256">
        <v>170.01</v>
      </c>
    </row>
    <row r="177" spans="1:14">
      <c r="A177" s="8" t="s">
        <v>107</v>
      </c>
      <c r="B177" s="256">
        <v>60.7</v>
      </c>
      <c r="C177" s="247">
        <f t="shared" si="59"/>
        <v>7.2817249911629744E-2</v>
      </c>
      <c r="D177" s="256">
        <v>56.58</v>
      </c>
      <c r="E177" s="256">
        <v>302.63</v>
      </c>
      <c r="F177" s="247">
        <f t="shared" si="60"/>
        <v>0.13493343333958374</v>
      </c>
      <c r="G177" s="256">
        <v>266.64999999999998</v>
      </c>
      <c r="H177" s="254">
        <f t="shared" si="61"/>
        <v>-0.1521193042704061</v>
      </c>
      <c r="I177" s="256">
        <v>314.49</v>
      </c>
      <c r="J177" s="254">
        <f t="shared" si="62"/>
        <v>0.15778816772815962</v>
      </c>
      <c r="K177" s="256">
        <v>271.63</v>
      </c>
    </row>
    <row r="178" spans="1:14">
      <c r="A178" s="8" t="s">
        <v>108</v>
      </c>
      <c r="B178" s="256">
        <v>106.89999999999999</v>
      </c>
      <c r="C178" s="247">
        <f t="shared" si="59"/>
        <v>0.16423437159660215</v>
      </c>
      <c r="D178" s="256">
        <v>91.82</v>
      </c>
      <c r="E178" s="256">
        <v>385.46</v>
      </c>
      <c r="F178" s="247">
        <f t="shared" si="60"/>
        <v>0.10653078800057392</v>
      </c>
      <c r="G178" s="256">
        <v>348.35</v>
      </c>
      <c r="H178" s="254">
        <f t="shared" si="61"/>
        <v>0.12396347562352794</v>
      </c>
      <c r="I178" s="256">
        <v>309.93</v>
      </c>
      <c r="J178" s="254">
        <f t="shared" si="62"/>
        <v>0.21655675930287344</v>
      </c>
      <c r="K178" s="256">
        <v>254.76</v>
      </c>
    </row>
    <row r="179" spans="1:14">
      <c r="A179" s="8" t="s">
        <v>109</v>
      </c>
      <c r="B179" s="257">
        <v>10.93</v>
      </c>
      <c r="C179" s="247">
        <f t="shared" si="59"/>
        <v>-0.57288003126221176</v>
      </c>
      <c r="D179" s="257">
        <v>25.59</v>
      </c>
      <c r="E179" s="257">
        <v>47.640000000000008</v>
      </c>
      <c r="F179" s="247">
        <f t="shared" si="60"/>
        <v>-0.38938733658036384</v>
      </c>
      <c r="G179" s="257">
        <v>78.02</v>
      </c>
      <c r="H179" s="254">
        <f t="shared" si="61"/>
        <v>-0.35183185179031329</v>
      </c>
      <c r="I179" s="257">
        <v>120.37</v>
      </c>
      <c r="J179" s="254">
        <f t="shared" si="62"/>
        <v>-0.23816455696202532</v>
      </c>
      <c r="K179" s="257">
        <v>158</v>
      </c>
    </row>
    <row r="180" spans="1:14">
      <c r="A180" s="8" t="s">
        <v>110</v>
      </c>
      <c r="B180" s="257">
        <v>29.23</v>
      </c>
      <c r="C180" s="247">
        <f t="shared" si="59"/>
        <v>0.22763544729105423</v>
      </c>
      <c r="D180" s="257">
        <v>23.81</v>
      </c>
      <c r="E180" s="257">
        <v>99.25</v>
      </c>
      <c r="F180" s="247">
        <f t="shared" si="60"/>
        <v>-0.24288656648104356</v>
      </c>
      <c r="G180" s="257">
        <v>131.09</v>
      </c>
      <c r="H180" s="254">
        <f t="shared" si="61"/>
        <v>0.42799564270152524</v>
      </c>
      <c r="I180" s="257">
        <v>91.8</v>
      </c>
      <c r="J180" s="254">
        <f t="shared" si="62"/>
        <v>5.6265101829478859E-2</v>
      </c>
      <c r="K180" s="257">
        <v>86.91</v>
      </c>
    </row>
    <row r="181" spans="1:14">
      <c r="A181" s="171" t="s">
        <v>90</v>
      </c>
      <c r="B181" s="407">
        <f>B159</f>
        <v>1306.22</v>
      </c>
      <c r="C181" s="247">
        <f t="shared" si="59"/>
        <v>0.12687745330630196</v>
      </c>
      <c r="D181" s="408">
        <f>D159</f>
        <v>1159.1500000000001</v>
      </c>
      <c r="E181" s="407">
        <f>E159</f>
        <v>6959.63</v>
      </c>
      <c r="F181" s="247">
        <f t="shared" si="60"/>
        <v>0.10999768738187732</v>
      </c>
      <c r="G181" s="408">
        <f>G159</f>
        <v>6269.9499999999989</v>
      </c>
      <c r="H181" s="254">
        <f t="shared" si="61"/>
        <v>2.2122373167989817E-3</v>
      </c>
      <c r="I181" s="408">
        <f>I159</f>
        <v>6256.11</v>
      </c>
      <c r="J181" s="254">
        <f t="shared" ref="J181:J186" si="63">IF((+I181/K181)&lt;0,"n.m.",IF(I181&lt;0,(+I181/K181-1)*-1,(+I181/K181-1)))</f>
        <v>2.8916383922477307E-2</v>
      </c>
      <c r="K181" s="407">
        <v>6080.29</v>
      </c>
    </row>
    <row r="182" spans="1:14">
      <c r="A182" s="171" t="s">
        <v>91</v>
      </c>
      <c r="B182" s="407">
        <f>B160</f>
        <v>381.82</v>
      </c>
      <c r="C182" s="247">
        <f t="shared" si="59"/>
        <v>2.8305189733645708E-2</v>
      </c>
      <c r="D182" s="408">
        <f>D160</f>
        <v>371.31</v>
      </c>
      <c r="E182" s="407">
        <f>E160</f>
        <v>2333.3200000000002</v>
      </c>
      <c r="F182" s="247">
        <f t="shared" si="60"/>
        <v>0.11183539659395203</v>
      </c>
      <c r="G182" s="408">
        <f>G160</f>
        <v>2098.6200000000003</v>
      </c>
      <c r="H182" s="254">
        <f t="shared" si="61"/>
        <v>4.7748854207231295E-2</v>
      </c>
      <c r="I182" s="408">
        <f>I160</f>
        <v>2002.98</v>
      </c>
      <c r="J182" s="254">
        <f t="shared" si="63"/>
        <v>-2.654075884894469E-2</v>
      </c>
      <c r="K182" s="407">
        <v>2057.59</v>
      </c>
    </row>
    <row r="183" spans="1:14" s="3" customFormat="1">
      <c r="A183" s="171" t="s">
        <v>111</v>
      </c>
      <c r="B183" s="406">
        <f>B161+B162+B163+B164+B165+B166+B167+B168+B169+B170</f>
        <v>449.58</v>
      </c>
      <c r="C183" s="247">
        <f t="shared" si="59"/>
        <v>5.1009912100243193E-2</v>
      </c>
      <c r="D183" s="409">
        <f>D161+D162+D163+D164+D165+D166+D167+D168+D169+D170</f>
        <v>427.76</v>
      </c>
      <c r="E183" s="406">
        <f>E161+E162+E163+E164+E165+E166+E167+E168+E169+E170</f>
        <v>3213.0299999999997</v>
      </c>
      <c r="F183" s="247">
        <f t="shared" si="60"/>
        <v>8.3455289761729556E-2</v>
      </c>
      <c r="G183" s="409">
        <f>G161+G162+G163+G164+G165+G166+G167+G168+G169+G170</f>
        <v>2965.5400000000004</v>
      </c>
      <c r="H183" s="254">
        <f t="shared" si="61"/>
        <v>-0.20611328694916553</v>
      </c>
      <c r="I183" s="409">
        <f>I161+I162+I163+I164+I165+I166+I167+I168+I169+I170</f>
        <v>3735.47</v>
      </c>
      <c r="J183" s="254">
        <f t="shared" si="63"/>
        <v>0.18308043618028691</v>
      </c>
      <c r="K183" s="406">
        <v>3157.4100000000003</v>
      </c>
      <c r="L183" s="5"/>
      <c r="M183" s="5"/>
      <c r="N183" s="5"/>
    </row>
    <row r="184" spans="1:14" s="3" customFormat="1">
      <c r="A184" s="171" t="s">
        <v>112</v>
      </c>
      <c r="B184" s="406">
        <f>B171+B172+B173+B174+B175+B176</f>
        <v>254.39000000000001</v>
      </c>
      <c r="C184" s="247">
        <f t="shared" si="59"/>
        <v>-6.049414632344785E-2</v>
      </c>
      <c r="D184" s="409">
        <f>D171+D172+D173+D174+D175+D176</f>
        <v>270.77</v>
      </c>
      <c r="E184" s="406">
        <f>E171+E172+E173+E174+E175+E176</f>
        <v>1279.93</v>
      </c>
      <c r="F184" s="247">
        <f t="shared" si="60"/>
        <v>-3.9675572662269842E-2</v>
      </c>
      <c r="G184" s="409">
        <f>G171+G172+G173+G174+G175+G176</f>
        <v>1332.81</v>
      </c>
      <c r="H184" s="254">
        <f t="shared" si="61"/>
        <v>-8.6246494950672159E-2</v>
      </c>
      <c r="I184" s="409">
        <f>I171+I172+I173+I174+I175+I176</f>
        <v>1458.61</v>
      </c>
      <c r="J184" s="254">
        <f t="shared" si="63"/>
        <v>-2.7210702876464765E-2</v>
      </c>
      <c r="K184" s="406">
        <v>1499.4099999999999</v>
      </c>
      <c r="L184" s="5"/>
      <c r="M184" s="5"/>
      <c r="N184" s="5"/>
    </row>
    <row r="185" spans="1:14">
      <c r="A185" s="171" t="s">
        <v>113</v>
      </c>
      <c r="B185" s="406">
        <f>B177+B178+B179+B180</f>
        <v>207.76</v>
      </c>
      <c r="C185" s="247">
        <f t="shared" si="59"/>
        <v>5.0353892821031421E-2</v>
      </c>
      <c r="D185" s="409">
        <f>D177+D178+D179+D180</f>
        <v>197.79999999999998</v>
      </c>
      <c r="E185" s="406">
        <f>E177+E178+E179+E180</f>
        <v>834.9799999999999</v>
      </c>
      <c r="F185" s="247">
        <f t="shared" si="60"/>
        <v>1.3189986773610274E-2</v>
      </c>
      <c r="G185" s="409">
        <f>G177+G178+G179+G180</f>
        <v>824.11</v>
      </c>
      <c r="H185" s="254">
        <f t="shared" si="61"/>
        <v>-1.4917701622060964E-2</v>
      </c>
      <c r="I185" s="409">
        <f>I177+I178+I179+I180</f>
        <v>836.59</v>
      </c>
      <c r="J185" s="254">
        <f t="shared" si="63"/>
        <v>8.4649293400752113E-2</v>
      </c>
      <c r="K185" s="406">
        <v>771.3</v>
      </c>
    </row>
    <row r="186" spans="1:14" s="3" customFormat="1">
      <c r="A186" s="3" t="s">
        <v>117</v>
      </c>
      <c r="B186" s="7">
        <f>SUM(B181:B185)</f>
        <v>2599.7699999999995</v>
      </c>
      <c r="C186" s="192">
        <f t="shared" si="59"/>
        <v>7.1279344319038485E-2</v>
      </c>
      <c r="D186" s="255">
        <f>SUM(D181:D185)</f>
        <v>2426.79</v>
      </c>
      <c r="E186" s="7">
        <f>SUM(E181:E185)</f>
        <v>14620.89</v>
      </c>
      <c r="F186" s="192">
        <f t="shared" si="60"/>
        <v>8.3748979877740881E-2</v>
      </c>
      <c r="G186" s="255">
        <f>SUM(G181:G185)</f>
        <v>13491.03</v>
      </c>
      <c r="H186" s="253">
        <f t="shared" si="61"/>
        <v>-5.5895270459405899E-2</v>
      </c>
      <c r="I186" s="255">
        <f>SUM(I181:I185)</f>
        <v>14289.76</v>
      </c>
      <c r="J186" s="253">
        <f t="shared" si="63"/>
        <v>5.3351024620374554E-2</v>
      </c>
      <c r="K186" s="7">
        <v>13566</v>
      </c>
      <c r="L186" s="5"/>
      <c r="M186" s="5"/>
      <c r="N186" s="5"/>
    </row>
    <row r="187" spans="1:14">
      <c r="C187" s="247"/>
      <c r="F187" s="247"/>
      <c r="J187" s="9"/>
    </row>
    <row r="188" spans="1:14">
      <c r="A188" s="7" t="s">
        <v>2</v>
      </c>
      <c r="B188" s="4"/>
      <c r="C188" s="247"/>
      <c r="D188" s="4"/>
      <c r="E188" s="4"/>
      <c r="F188" s="247"/>
      <c r="G188" s="4"/>
      <c r="H188" s="4"/>
      <c r="I188" s="4"/>
      <c r="J188" s="9"/>
      <c r="K188" s="4"/>
    </row>
    <row r="189" spans="1:14" s="3" customFormat="1">
      <c r="A189" s="8" t="s">
        <v>90</v>
      </c>
      <c r="B189" s="256">
        <v>7230.7099999999991</v>
      </c>
      <c r="C189" s="247">
        <f t="shared" ref="C189:C216" si="64">IF((+B189/D189)&lt;0,"n.m.",IF(B189&lt;0,(+B189/D189-1)*-1,(+B189/D189-1)))</f>
        <v>4.266127939136477E-2</v>
      </c>
      <c r="D189" s="256">
        <v>6934.86</v>
      </c>
      <c r="E189" s="256">
        <v>6929</v>
      </c>
      <c r="F189" s="247">
        <f t="shared" si="60"/>
        <v>6.7183753055312101E-2</v>
      </c>
      <c r="G189" s="256">
        <v>6492.79</v>
      </c>
      <c r="H189" s="262">
        <f t="shared" ref="H189:H216" si="65">IF((+G189/I189)&lt;0,"n.m.",IF(G189&lt;0,(+G189/I189-1)*-1,(+G189/I189-1)))</f>
        <v>0.33153752132825831</v>
      </c>
      <c r="I189" s="256">
        <v>4876.16</v>
      </c>
      <c r="J189" s="262">
        <f t="shared" ref="J189:J216" si="66">IF((+I189/K189)&lt;0,"n.m.",IF(I189&lt;0,(+I189/K189-1)*-1,(+I189/K189-1)))</f>
        <v>-1.2519289264031008E-2</v>
      </c>
      <c r="K189" s="256">
        <v>4937.9799999999996</v>
      </c>
      <c r="L189" s="5"/>
      <c r="M189" s="5"/>
      <c r="N189" s="5"/>
    </row>
    <row r="190" spans="1:14" s="3" customFormat="1">
      <c r="A190" s="8" t="s">
        <v>91</v>
      </c>
      <c r="B190" s="256">
        <v>2299.36</v>
      </c>
      <c r="C190" s="247">
        <f t="shared" si="64"/>
        <v>0.10752750322717386</v>
      </c>
      <c r="D190" s="256">
        <v>2076.12</v>
      </c>
      <c r="E190" s="256">
        <v>1986.1299999999997</v>
      </c>
      <c r="F190" s="247">
        <f t="shared" si="60"/>
        <v>6.9899858325656927E-2</v>
      </c>
      <c r="G190" s="256">
        <v>1856.37</v>
      </c>
      <c r="H190" s="262">
        <f t="shared" si="65"/>
        <v>7.113924342788569E-2</v>
      </c>
      <c r="I190" s="256">
        <v>1733.08</v>
      </c>
      <c r="J190" s="262">
        <f t="shared" si="66"/>
        <v>0.12413569436336513</v>
      </c>
      <c r="K190" s="256">
        <v>1541.7</v>
      </c>
      <c r="L190" s="5"/>
      <c r="M190" s="5"/>
      <c r="N190" s="5"/>
    </row>
    <row r="191" spans="1:14" s="3" customFormat="1">
      <c r="A191" s="13" t="s">
        <v>92</v>
      </c>
      <c r="B191" s="256">
        <v>1577.09</v>
      </c>
      <c r="C191" s="247">
        <f t="shared" si="64"/>
        <v>0.45606211684762554</v>
      </c>
      <c r="D191" s="256">
        <v>1083.1199999999999</v>
      </c>
      <c r="E191" s="256">
        <v>1415.56</v>
      </c>
      <c r="F191" s="247">
        <f t="shared" si="60"/>
        <v>0.6217306128060307</v>
      </c>
      <c r="G191" s="256">
        <v>872.87</v>
      </c>
      <c r="H191" s="262">
        <f t="shared" si="65"/>
        <v>2.8054884871326902E-2</v>
      </c>
      <c r="I191" s="256">
        <v>849.05</v>
      </c>
      <c r="J191" s="262">
        <f t="shared" si="66"/>
        <v>4.6502271866717404E-3</v>
      </c>
      <c r="K191" s="256">
        <v>845.12</v>
      </c>
      <c r="L191" s="5"/>
      <c r="M191" s="5"/>
      <c r="N191" s="5"/>
    </row>
    <row r="192" spans="1:14" s="3" customFormat="1">
      <c r="A192" s="13" t="s">
        <v>93</v>
      </c>
      <c r="B192" s="256">
        <v>449.63</v>
      </c>
      <c r="C192" s="247">
        <f t="shared" si="64"/>
        <v>0.35129530564404643</v>
      </c>
      <c r="D192" s="256">
        <v>332.74</v>
      </c>
      <c r="E192" s="256">
        <v>376.33000000000004</v>
      </c>
      <c r="F192" s="247">
        <f t="shared" si="60"/>
        <v>0.31111730481134403</v>
      </c>
      <c r="G192" s="256">
        <v>287.02999999999997</v>
      </c>
      <c r="H192" s="262">
        <f t="shared" si="65"/>
        <v>-0.11248879131752276</v>
      </c>
      <c r="I192" s="256">
        <v>323.41000000000003</v>
      </c>
      <c r="J192" s="262">
        <f t="shared" si="66"/>
        <v>-6.9618250338022492E-2</v>
      </c>
      <c r="K192" s="256">
        <v>347.61</v>
      </c>
      <c r="L192" s="5"/>
      <c r="M192" s="5"/>
      <c r="N192" s="5"/>
    </row>
    <row r="193" spans="1:14">
      <c r="A193" s="13" t="s">
        <v>94</v>
      </c>
      <c r="B193" s="256">
        <v>1353.6899999999998</v>
      </c>
      <c r="C193" s="247">
        <f t="shared" si="64"/>
        <v>1.5976550506601161</v>
      </c>
      <c r="D193" s="256">
        <v>521.12</v>
      </c>
      <c r="E193" s="256">
        <v>1224.69</v>
      </c>
      <c r="F193" s="247">
        <f t="shared" si="60"/>
        <v>3.5670122315035799</v>
      </c>
      <c r="G193" s="256">
        <v>268.16000000000003</v>
      </c>
      <c r="H193" s="262">
        <f t="shared" si="65"/>
        <v>0.96195493122622189</v>
      </c>
      <c r="I193" s="256">
        <v>136.68</v>
      </c>
      <c r="J193" s="262">
        <f t="shared" si="66"/>
        <v>-0.7308972061979484</v>
      </c>
      <c r="K193" s="256">
        <v>507.91</v>
      </c>
    </row>
    <row r="194" spans="1:14">
      <c r="A194" s="13" t="s">
        <v>138</v>
      </c>
      <c r="B194" s="256">
        <v>139.82000000000002</v>
      </c>
      <c r="C194" s="247">
        <f t="shared" si="64"/>
        <v>-0.42520041109969153</v>
      </c>
      <c r="D194" s="256">
        <v>243.25</v>
      </c>
      <c r="E194" s="256">
        <v>186.61999999999998</v>
      </c>
      <c r="F194" s="247">
        <f t="shared" si="60"/>
        <v>-0.22631731686082679</v>
      </c>
      <c r="G194" s="256">
        <v>241.21</v>
      </c>
      <c r="H194" s="262">
        <f t="shared" si="65"/>
        <v>-0.38121135938021089</v>
      </c>
      <c r="I194" s="256">
        <v>389.81</v>
      </c>
      <c r="J194" s="262">
        <f t="shared" si="66"/>
        <v>-0.46118652033284502</v>
      </c>
      <c r="K194" s="256">
        <v>723.46</v>
      </c>
    </row>
    <row r="195" spans="1:14">
      <c r="A195" s="13" t="s">
        <v>95</v>
      </c>
      <c r="B195" s="256">
        <v>472.52</v>
      </c>
      <c r="C195" s="247">
        <f t="shared" si="64"/>
        <v>-0.15993457545157164</v>
      </c>
      <c r="D195" s="256">
        <v>562.48</v>
      </c>
      <c r="E195" s="256">
        <v>476.2</v>
      </c>
      <c r="F195" s="247">
        <f t="shared" si="60"/>
        <v>-7.5411618515066725E-2</v>
      </c>
      <c r="G195" s="256">
        <v>515.04</v>
      </c>
      <c r="H195" s="262">
        <f t="shared" si="65"/>
        <v>0.4500408232213744</v>
      </c>
      <c r="I195" s="256">
        <v>355.19</v>
      </c>
      <c r="J195" s="262">
        <f t="shared" si="66"/>
        <v>-0.35805168986083491</v>
      </c>
      <c r="K195" s="256">
        <v>553.29999999999995</v>
      </c>
    </row>
    <row r="196" spans="1:14">
      <c r="A196" s="13" t="s">
        <v>96</v>
      </c>
      <c r="B196" s="256">
        <v>172.03</v>
      </c>
      <c r="C196" s="247">
        <f t="shared" si="64"/>
        <v>-0.39511251758087196</v>
      </c>
      <c r="D196" s="256">
        <v>284.39999999999998</v>
      </c>
      <c r="E196" s="256">
        <v>137.74</v>
      </c>
      <c r="F196" s="247">
        <f t="shared" si="60"/>
        <v>-0.49244601665561205</v>
      </c>
      <c r="G196" s="256">
        <v>271.38</v>
      </c>
      <c r="H196" s="262">
        <f t="shared" si="65"/>
        <v>-0.30939535830618892</v>
      </c>
      <c r="I196" s="256">
        <v>392.96</v>
      </c>
      <c r="J196" s="262">
        <f t="shared" si="66"/>
        <v>-0.21127212877845136</v>
      </c>
      <c r="K196" s="256">
        <v>498.22</v>
      </c>
    </row>
    <row r="197" spans="1:14">
      <c r="A197" s="13" t="s">
        <v>97</v>
      </c>
      <c r="B197" s="256">
        <v>132.09</v>
      </c>
      <c r="C197" s="247">
        <f t="shared" si="64"/>
        <v>0.34909610867122876</v>
      </c>
      <c r="D197" s="256">
        <v>97.91</v>
      </c>
      <c r="E197" s="256">
        <v>152.64000000000001</v>
      </c>
      <c r="F197" s="247">
        <f t="shared" si="60"/>
        <v>0.44040766254600383</v>
      </c>
      <c r="G197" s="256">
        <v>105.97</v>
      </c>
      <c r="H197" s="262">
        <f t="shared" si="65"/>
        <v>0.934465133260314</v>
      </c>
      <c r="I197" s="256">
        <v>54.78</v>
      </c>
      <c r="J197" s="262">
        <f t="shared" si="66"/>
        <v>4.0851225536766123E-2</v>
      </c>
      <c r="K197" s="256">
        <v>52.63</v>
      </c>
    </row>
    <row r="198" spans="1:14">
      <c r="A198" s="13" t="s">
        <v>98</v>
      </c>
      <c r="B198" s="256">
        <v>53.07</v>
      </c>
      <c r="C198" s="247">
        <f t="shared" si="64"/>
        <v>9.3775762572135157E-2</v>
      </c>
      <c r="D198" s="256">
        <v>48.52</v>
      </c>
      <c r="E198" s="256">
        <v>56.56</v>
      </c>
      <c r="F198" s="247">
        <f t="shared" si="60"/>
        <v>0.11602209944751385</v>
      </c>
      <c r="G198" s="256">
        <v>50.68</v>
      </c>
      <c r="H198" s="262">
        <f t="shared" si="65"/>
        <v>-0.10633045318286016</v>
      </c>
      <c r="I198" s="256">
        <v>56.71</v>
      </c>
      <c r="J198" s="262">
        <f t="shared" si="66"/>
        <v>-0.49765258215962438</v>
      </c>
      <c r="K198" s="256">
        <v>112.89</v>
      </c>
    </row>
    <row r="199" spans="1:14">
      <c r="A199" s="13" t="s">
        <v>99</v>
      </c>
      <c r="B199" s="256">
        <v>84.86</v>
      </c>
      <c r="C199" s="247">
        <f t="shared" si="64"/>
        <v>0.15471492720097979</v>
      </c>
      <c r="D199" s="256">
        <v>73.489999999999995</v>
      </c>
      <c r="E199" s="256">
        <v>73.680000000000007</v>
      </c>
      <c r="F199" s="247">
        <f t="shared" si="60"/>
        <v>-0.11303719754423969</v>
      </c>
      <c r="G199" s="256">
        <v>83.07</v>
      </c>
      <c r="H199" s="262">
        <f t="shared" si="65"/>
        <v>-0.11354177782520547</v>
      </c>
      <c r="I199" s="256">
        <v>93.71</v>
      </c>
      <c r="J199" s="262">
        <f t="shared" si="66"/>
        <v>2.909470171047142</v>
      </c>
      <c r="K199" s="256">
        <v>23.97</v>
      </c>
    </row>
    <row r="200" spans="1:14">
      <c r="A200" s="13" t="s">
        <v>100</v>
      </c>
      <c r="B200" s="256">
        <v>89.16</v>
      </c>
      <c r="C200" s="247">
        <f t="shared" si="64"/>
        <v>0.54016237692174807</v>
      </c>
      <c r="D200" s="256">
        <v>57.89</v>
      </c>
      <c r="E200" s="256">
        <v>95.2</v>
      </c>
      <c r="F200" s="247">
        <f t="shared" si="60"/>
        <v>1.1849896717925179</v>
      </c>
      <c r="G200" s="256">
        <v>43.57</v>
      </c>
      <c r="H200" s="262">
        <f t="shared" si="65"/>
        <v>0.62756817332835269</v>
      </c>
      <c r="I200" s="256">
        <v>26.77</v>
      </c>
      <c r="J200" s="262">
        <f t="shared" si="66"/>
        <v>0.86550522648083628</v>
      </c>
      <c r="K200" s="256">
        <v>14.35</v>
      </c>
    </row>
    <row r="201" spans="1:14">
      <c r="A201" s="13" t="s">
        <v>101</v>
      </c>
      <c r="B201" s="256">
        <v>189.05</v>
      </c>
      <c r="C201" s="247">
        <f t="shared" si="64"/>
        <v>-0.29877596439169141</v>
      </c>
      <c r="D201" s="256">
        <v>269.60000000000002</v>
      </c>
      <c r="E201" s="256">
        <v>197.09</v>
      </c>
      <c r="F201" s="247">
        <f t="shared" si="60"/>
        <v>-0.20222626998583282</v>
      </c>
      <c r="G201" s="256">
        <v>247.05</v>
      </c>
      <c r="H201" s="262">
        <f t="shared" si="65"/>
        <v>-0.19632400780741699</v>
      </c>
      <c r="I201" s="256">
        <v>307.39999999999998</v>
      </c>
      <c r="J201" s="262">
        <f t="shared" si="66"/>
        <v>0.81732190363582591</v>
      </c>
      <c r="K201" s="256">
        <v>169.15</v>
      </c>
    </row>
    <row r="202" spans="1:14">
      <c r="A202" s="8" t="s">
        <v>102</v>
      </c>
      <c r="B202" s="406">
        <v>607.03</v>
      </c>
      <c r="C202" s="247">
        <f t="shared" si="64"/>
        <v>0.45616139324009874</v>
      </c>
      <c r="D202" s="406">
        <v>416.87</v>
      </c>
      <c r="E202" s="406">
        <v>572.65</v>
      </c>
      <c r="F202" s="247">
        <f t="shared" si="60"/>
        <v>0.39104136808608825</v>
      </c>
      <c r="G202" s="406">
        <v>411.67</v>
      </c>
      <c r="H202" s="262">
        <f t="shared" si="65"/>
        <v>0.18496876888978431</v>
      </c>
      <c r="I202" s="406">
        <v>347.41</v>
      </c>
      <c r="J202" s="262">
        <f t="shared" si="66"/>
        <v>-0.12761469502548772</v>
      </c>
      <c r="K202" s="406">
        <v>398.23</v>
      </c>
    </row>
    <row r="203" spans="1:14">
      <c r="A203" s="8" t="s">
        <v>103</v>
      </c>
      <c r="B203" s="256">
        <v>331.31</v>
      </c>
      <c r="C203" s="247">
        <f t="shared" si="64"/>
        <v>-0.1332408957722897</v>
      </c>
      <c r="D203" s="256">
        <v>382.24</v>
      </c>
      <c r="E203" s="256">
        <v>382.77000000000004</v>
      </c>
      <c r="F203" s="247">
        <f t="shared" si="60"/>
        <v>1.7437069721698117E-2</v>
      </c>
      <c r="G203" s="256">
        <v>376.21</v>
      </c>
      <c r="H203" s="262">
        <f t="shared" si="65"/>
        <v>0.35507690091128485</v>
      </c>
      <c r="I203" s="256">
        <v>277.63</v>
      </c>
      <c r="J203" s="262">
        <f t="shared" si="66"/>
        <v>-0.10747122741593262</v>
      </c>
      <c r="K203" s="256">
        <v>311.06</v>
      </c>
    </row>
    <row r="204" spans="1:14" s="3" customFormat="1">
      <c r="A204" s="8" t="s">
        <v>104</v>
      </c>
      <c r="B204" s="256">
        <v>167.25000000000003</v>
      </c>
      <c r="C204" s="247">
        <f t="shared" si="64"/>
        <v>-0.73510405777820009</v>
      </c>
      <c r="D204" s="256">
        <v>631.38</v>
      </c>
      <c r="E204" s="256">
        <v>273.12</v>
      </c>
      <c r="F204" s="247">
        <f t="shared" si="60"/>
        <v>-0.71645990137555149</v>
      </c>
      <c r="G204" s="256">
        <v>963.25</v>
      </c>
      <c r="H204" s="262">
        <f t="shared" si="65"/>
        <v>-4.7663773159591138E-2</v>
      </c>
      <c r="I204" s="256">
        <v>1011.46</v>
      </c>
      <c r="J204" s="262">
        <f t="shared" si="66"/>
        <v>-0.1823282134195634</v>
      </c>
      <c r="K204" s="256">
        <v>1237</v>
      </c>
      <c r="L204" s="5"/>
      <c r="M204" s="5"/>
      <c r="N204" s="5"/>
    </row>
    <row r="205" spans="1:14">
      <c r="A205" s="8" t="s">
        <v>105</v>
      </c>
      <c r="B205" s="256">
        <v>51.53</v>
      </c>
      <c r="C205" s="247">
        <f t="shared" si="64"/>
        <v>-0.59558938942081308</v>
      </c>
      <c r="D205" s="256">
        <v>127.42</v>
      </c>
      <c r="E205" s="256">
        <v>62.870000000000005</v>
      </c>
      <c r="F205" s="247">
        <f t="shared" si="60"/>
        <v>-0.60679216961661142</v>
      </c>
      <c r="G205" s="256">
        <v>159.88999999999999</v>
      </c>
      <c r="H205" s="262">
        <f t="shared" si="65"/>
        <v>-0.50335466235944593</v>
      </c>
      <c r="I205" s="256">
        <v>321.94</v>
      </c>
      <c r="J205" s="262">
        <f t="shared" si="66"/>
        <v>-0.29391380633841424</v>
      </c>
      <c r="K205" s="256">
        <v>455.95</v>
      </c>
    </row>
    <row r="206" spans="1:14">
      <c r="A206" s="8" t="s">
        <v>106</v>
      </c>
      <c r="B206" s="256">
        <v>537.76</v>
      </c>
      <c r="C206" s="247">
        <f t="shared" si="64"/>
        <v>0.65479890451426259</v>
      </c>
      <c r="D206" s="256">
        <v>324.97000000000003</v>
      </c>
      <c r="E206" s="256">
        <v>218.23999999999998</v>
      </c>
      <c r="F206" s="247">
        <f t="shared" si="60"/>
        <v>-0.13259141494435622</v>
      </c>
      <c r="G206" s="256">
        <v>251.6</v>
      </c>
      <c r="H206" s="262">
        <f t="shared" si="65"/>
        <v>-4.8447486857531974E-2</v>
      </c>
      <c r="I206" s="256">
        <v>264.41000000000003</v>
      </c>
      <c r="J206" s="262">
        <f t="shared" si="66"/>
        <v>5.2465498232143748E-3</v>
      </c>
      <c r="K206" s="256">
        <v>263.02999999999997</v>
      </c>
    </row>
    <row r="207" spans="1:14">
      <c r="A207" s="8" t="s">
        <v>107</v>
      </c>
      <c r="B207" s="256">
        <v>260.25</v>
      </c>
      <c r="C207" s="247">
        <f t="shared" si="64"/>
        <v>-0.28587108635403236</v>
      </c>
      <c r="D207" s="256">
        <v>364.43</v>
      </c>
      <c r="E207" s="256">
        <v>327.54000000000002</v>
      </c>
      <c r="F207" s="247">
        <f t="shared" si="60"/>
        <v>-0.18795091111937523</v>
      </c>
      <c r="G207" s="256">
        <v>403.35</v>
      </c>
      <c r="H207" s="262">
        <f t="shared" si="65"/>
        <v>-0.19444388967665904</v>
      </c>
      <c r="I207" s="256">
        <v>500.71</v>
      </c>
      <c r="J207" s="262">
        <f t="shared" si="66"/>
        <v>-4.6575394634118417E-2</v>
      </c>
      <c r="K207" s="256">
        <v>525.16999999999996</v>
      </c>
    </row>
    <row r="208" spans="1:14">
      <c r="A208" s="8" t="s">
        <v>108</v>
      </c>
      <c r="B208" s="256">
        <v>822.05000000000007</v>
      </c>
      <c r="C208" s="247">
        <f t="shared" si="64"/>
        <v>-0.2406986625286337</v>
      </c>
      <c r="D208" s="256">
        <v>1082.6400000000001</v>
      </c>
      <c r="E208" s="256">
        <v>786.04000000000008</v>
      </c>
      <c r="F208" s="247">
        <f t="shared" si="60"/>
        <v>0.14168687998373253</v>
      </c>
      <c r="G208" s="256">
        <v>688.49</v>
      </c>
      <c r="H208" s="262">
        <f t="shared" si="65"/>
        <v>0.50832493537221235</v>
      </c>
      <c r="I208" s="256">
        <v>456.46</v>
      </c>
      <c r="J208" s="262">
        <f t="shared" si="66"/>
        <v>-0.21758656153582445</v>
      </c>
      <c r="K208" s="256">
        <v>583.4</v>
      </c>
    </row>
    <row r="209" spans="1:14">
      <c r="A209" s="8" t="s">
        <v>109</v>
      </c>
      <c r="B209" s="257">
        <v>164.23</v>
      </c>
      <c r="C209" s="247">
        <f t="shared" si="64"/>
        <v>2.794593345656192</v>
      </c>
      <c r="D209" s="257">
        <v>43.28</v>
      </c>
      <c r="E209" s="257">
        <v>148.52000000000001</v>
      </c>
      <c r="F209" s="247">
        <f t="shared" si="60"/>
        <v>1.7092302079533019</v>
      </c>
      <c r="G209" s="257">
        <v>54.82</v>
      </c>
      <c r="H209" s="262">
        <f t="shared" si="65"/>
        <v>-0.40309233449477355</v>
      </c>
      <c r="I209" s="257">
        <v>91.84</v>
      </c>
      <c r="J209" s="262">
        <f t="shared" si="66"/>
        <v>-0.1461509854964671</v>
      </c>
      <c r="K209" s="257">
        <v>107.56</v>
      </c>
    </row>
    <row r="210" spans="1:14">
      <c r="A210" s="8" t="s">
        <v>110</v>
      </c>
      <c r="B210" s="257">
        <v>484.88</v>
      </c>
      <c r="C210" s="247">
        <f t="shared" si="64"/>
        <v>2.1404145077720207</v>
      </c>
      <c r="D210" s="257">
        <v>154.4</v>
      </c>
      <c r="E210" s="257">
        <v>512.67999999999995</v>
      </c>
      <c r="F210" s="247">
        <f t="shared" si="60"/>
        <v>1.9925286014475834</v>
      </c>
      <c r="G210" s="257">
        <v>171.32</v>
      </c>
      <c r="H210" s="262">
        <f t="shared" si="65"/>
        <v>-0.35837609078311672</v>
      </c>
      <c r="I210" s="257">
        <v>267.01</v>
      </c>
      <c r="J210" s="262">
        <f t="shared" si="66"/>
        <v>0.37811612903225811</v>
      </c>
      <c r="K210" s="257">
        <v>193.75</v>
      </c>
    </row>
    <row r="211" spans="1:14">
      <c r="A211" s="18" t="s">
        <v>90</v>
      </c>
      <c r="B211" s="407">
        <f>B189</f>
        <v>7230.7099999999991</v>
      </c>
      <c r="C211" s="247">
        <f t="shared" si="64"/>
        <v>4.266127939136477E-2</v>
      </c>
      <c r="D211" s="407">
        <f>D189</f>
        <v>6934.86</v>
      </c>
      <c r="E211" s="407">
        <f>E189</f>
        <v>6929</v>
      </c>
      <c r="F211" s="247">
        <f t="shared" si="60"/>
        <v>6.7183753055312101E-2</v>
      </c>
      <c r="G211" s="407">
        <f>G189</f>
        <v>6492.79</v>
      </c>
      <c r="H211" s="262">
        <f t="shared" si="65"/>
        <v>0.33153752132825831</v>
      </c>
      <c r="I211" s="407">
        <f>I189</f>
        <v>4876.16</v>
      </c>
      <c r="J211" s="262">
        <f t="shared" si="66"/>
        <v>-1.2519289264031008E-2</v>
      </c>
      <c r="K211" s="407">
        <v>4937.9799999999996</v>
      </c>
    </row>
    <row r="212" spans="1:14">
      <c r="A212" s="18" t="s">
        <v>91</v>
      </c>
      <c r="B212" s="407">
        <f>B190</f>
        <v>2299.36</v>
      </c>
      <c r="C212" s="247">
        <f t="shared" si="64"/>
        <v>0.10752750322717386</v>
      </c>
      <c r="D212" s="407">
        <f>D190</f>
        <v>2076.12</v>
      </c>
      <c r="E212" s="407">
        <f>E190</f>
        <v>1986.1299999999997</v>
      </c>
      <c r="F212" s="247">
        <f t="shared" si="60"/>
        <v>6.9899858325656927E-2</v>
      </c>
      <c r="G212" s="407">
        <f>G190</f>
        <v>1856.37</v>
      </c>
      <c r="H212" s="262">
        <f t="shared" si="65"/>
        <v>7.113924342788569E-2</v>
      </c>
      <c r="I212" s="407">
        <f>I190</f>
        <v>1733.08</v>
      </c>
      <c r="J212" s="262">
        <f t="shared" si="66"/>
        <v>0.12413569436336513</v>
      </c>
      <c r="K212" s="407">
        <v>1541.7</v>
      </c>
    </row>
    <row r="213" spans="1:14" s="3" customFormat="1">
      <c r="A213" s="18" t="s">
        <v>111</v>
      </c>
      <c r="B213" s="406">
        <f>B191+B192+B193+B194+B195+B196+B197+B198+B199+B200</f>
        <v>4523.9599999999991</v>
      </c>
      <c r="C213" s="247">
        <f t="shared" si="64"/>
        <v>0.36885612964912906</v>
      </c>
      <c r="D213" s="406">
        <f>D191+D192+D193+D194+D195+D196+D197+D198+D199+D200</f>
        <v>3304.9199999999996</v>
      </c>
      <c r="E213" s="406">
        <f>E191+E192+E193+E194+E195+E196+E197+E198+E199+E200</f>
        <v>4195.2199999999993</v>
      </c>
      <c r="F213" s="247">
        <f t="shared" si="60"/>
        <v>0.53167237438754533</v>
      </c>
      <c r="G213" s="406">
        <f>G191+G192+G193+G194+G195+G196+G197+G198+G199+G200</f>
        <v>2738.9800000000005</v>
      </c>
      <c r="H213" s="262">
        <f t="shared" si="65"/>
        <v>2.2362237642167049E-2</v>
      </c>
      <c r="I213" s="406">
        <f>I191+I192+I193+I194+I195+I196+I197+I198+I199+I200</f>
        <v>2679.07</v>
      </c>
      <c r="J213" s="262">
        <f t="shared" si="66"/>
        <v>-0.27188500486484435</v>
      </c>
      <c r="K213" s="406">
        <v>3679.4600000000005</v>
      </c>
      <c r="L213" s="5"/>
      <c r="M213" s="5"/>
      <c r="N213" s="5"/>
    </row>
    <row r="214" spans="1:14" s="3" customFormat="1">
      <c r="A214" s="18" t="s">
        <v>112</v>
      </c>
      <c r="B214" s="406">
        <f>B201+B202+B203+B204+B205+B206</f>
        <v>1883.9299999999998</v>
      </c>
      <c r="C214" s="247">
        <f t="shared" si="64"/>
        <v>-0.12476306400059489</v>
      </c>
      <c r="D214" s="406">
        <f>D201+D202+D203+D204+D205+D206</f>
        <v>2152.4800000000005</v>
      </c>
      <c r="E214" s="406">
        <f>E201+E202+E203+E204+E205+E206</f>
        <v>1706.74</v>
      </c>
      <c r="F214" s="247">
        <f t="shared" si="60"/>
        <v>-0.29171214315653182</v>
      </c>
      <c r="G214" s="406">
        <f>G201+G202+G203+G204+G205+G206</f>
        <v>2409.67</v>
      </c>
      <c r="H214" s="262">
        <f t="shared" si="65"/>
        <v>-4.7655370022725019E-2</v>
      </c>
      <c r="I214" s="406">
        <f>I201+I202+I203+I204+I205+I206</f>
        <v>2530.25</v>
      </c>
      <c r="J214" s="262">
        <f t="shared" si="66"/>
        <v>-0.1073129599706466</v>
      </c>
      <c r="K214" s="406">
        <v>2834.42</v>
      </c>
      <c r="L214" s="5"/>
      <c r="M214" s="5"/>
      <c r="N214" s="5"/>
    </row>
    <row r="215" spans="1:14">
      <c r="A215" s="18" t="s">
        <v>113</v>
      </c>
      <c r="B215" s="406">
        <f>B207+B208+B209+B210</f>
        <v>1731.4100000000003</v>
      </c>
      <c r="C215" s="247">
        <f t="shared" si="64"/>
        <v>5.2688858489132073E-2</v>
      </c>
      <c r="D215" s="406">
        <f>D207+D208+D209+D210</f>
        <v>1644.7500000000002</v>
      </c>
      <c r="E215" s="406">
        <f>E207+E208+E209+E210</f>
        <v>1774.7800000000002</v>
      </c>
      <c r="F215" s="247">
        <f t="shared" si="60"/>
        <v>0.34659099531100646</v>
      </c>
      <c r="G215" s="406">
        <f>G207+G208+G209+G210</f>
        <v>1317.98</v>
      </c>
      <c r="H215" s="262">
        <f t="shared" si="65"/>
        <v>1.4893390677952478E-3</v>
      </c>
      <c r="I215" s="406">
        <f>I207+I208+I209+I210</f>
        <v>1316.02</v>
      </c>
      <c r="J215" s="262">
        <f t="shared" si="66"/>
        <v>-6.6573041677305822E-2</v>
      </c>
      <c r="K215" s="172">
        <v>1409.8799999999999</v>
      </c>
    </row>
    <row r="216" spans="1:14" s="3" customFormat="1">
      <c r="A216" s="28" t="s">
        <v>118</v>
      </c>
      <c r="B216" s="258">
        <f>SUM(B211:B215)</f>
        <v>17669.37</v>
      </c>
      <c r="C216" s="192">
        <f t="shared" si="64"/>
        <v>9.6582104159775195E-2</v>
      </c>
      <c r="D216" s="258">
        <f>SUM(D211:D215)</f>
        <v>16113.130000000001</v>
      </c>
      <c r="E216" s="258">
        <f>SUM(E211:E215)</f>
        <v>16591.87</v>
      </c>
      <c r="F216" s="192">
        <f t="shared" si="60"/>
        <v>0.11987750906296601</v>
      </c>
      <c r="G216" s="258">
        <f>SUM(G211:G215)</f>
        <v>14815.789999999999</v>
      </c>
      <c r="H216" s="263">
        <f t="shared" si="65"/>
        <v>0.1279987635691433</v>
      </c>
      <c r="I216" s="258">
        <f>SUM(I211:I215)</f>
        <v>13134.58</v>
      </c>
      <c r="J216" s="263">
        <f t="shared" si="66"/>
        <v>-8.8094233044328174E-2</v>
      </c>
      <c r="K216" s="258">
        <v>14403.439999999999</v>
      </c>
      <c r="L216" s="5"/>
      <c r="M216" s="5"/>
      <c r="N216" s="5"/>
    </row>
    <row r="217" spans="1:14" s="11" customFormat="1">
      <c r="B217" s="29"/>
      <c r="C217" s="29"/>
      <c r="D217" s="173"/>
      <c r="E217" s="29"/>
      <c r="F217" s="29"/>
      <c r="G217" s="173"/>
      <c r="H217" s="173"/>
      <c r="I217" s="173"/>
      <c r="J217" s="173"/>
      <c r="K217" s="173"/>
    </row>
    <row r="218" spans="1:14" s="11" customFormat="1">
      <c r="B218" s="29"/>
      <c r="C218" s="29"/>
      <c r="D218" s="29"/>
      <c r="E218" s="29"/>
      <c r="F218" s="29"/>
      <c r="G218" s="29"/>
      <c r="H218" s="29"/>
      <c r="I218" s="29"/>
      <c r="J218" s="29"/>
      <c r="K218" s="29"/>
    </row>
    <row r="219" spans="1:14" s="11" customFormat="1">
      <c r="B219" s="29"/>
      <c r="C219" s="29"/>
      <c r="D219" s="29"/>
      <c r="E219" s="29"/>
      <c r="F219" s="29"/>
      <c r="G219" s="29"/>
      <c r="H219" s="29"/>
      <c r="I219" s="29"/>
      <c r="J219" s="29"/>
      <c r="K219" s="29"/>
    </row>
    <row r="220" spans="1:14" s="11" customFormat="1">
      <c r="B220" s="29"/>
      <c r="C220" s="29"/>
      <c r="D220" s="29"/>
      <c r="E220" s="29"/>
      <c r="F220" s="29"/>
      <c r="G220" s="29"/>
      <c r="H220" s="29"/>
      <c r="I220" s="29"/>
      <c r="J220" s="29"/>
      <c r="K220" s="29"/>
    </row>
    <row r="221" spans="1:14" s="11" customFormat="1">
      <c r="B221" s="29"/>
      <c r="C221" s="29"/>
      <c r="D221" s="29"/>
      <c r="E221" s="29"/>
      <c r="F221" s="29"/>
      <c r="G221" s="29"/>
      <c r="H221" s="29"/>
      <c r="I221" s="29"/>
      <c r="J221" s="29"/>
      <c r="K221" s="29"/>
    </row>
    <row r="222" spans="1:14" s="11" customFormat="1">
      <c r="B222" s="29"/>
      <c r="C222" s="29"/>
      <c r="D222" s="29"/>
      <c r="E222" s="29"/>
      <c r="F222" s="29"/>
      <c r="G222" s="29"/>
      <c r="H222" s="29"/>
      <c r="I222" s="29"/>
      <c r="J222" s="29"/>
      <c r="K222" s="29"/>
    </row>
    <row r="223" spans="1:14" s="11" customFormat="1">
      <c r="B223" s="29"/>
      <c r="C223" s="29"/>
      <c r="D223" s="29"/>
      <c r="E223" s="29"/>
      <c r="F223" s="29"/>
      <c r="G223" s="29"/>
      <c r="H223" s="29"/>
      <c r="I223" s="29"/>
      <c r="J223" s="29"/>
      <c r="K223" s="29"/>
    </row>
    <row r="224" spans="1:14" s="11" customFormat="1">
      <c r="B224" s="29"/>
      <c r="C224" s="29"/>
      <c r="D224" s="29"/>
      <c r="E224" s="29"/>
      <c r="F224" s="29"/>
      <c r="G224" s="29"/>
      <c r="H224" s="29"/>
      <c r="I224" s="29"/>
      <c r="J224" s="29"/>
      <c r="K224" s="29"/>
    </row>
    <row r="225" spans="2:11" s="11" customFormat="1">
      <c r="B225" s="29"/>
      <c r="C225" s="29"/>
      <c r="D225" s="29"/>
      <c r="E225" s="29"/>
      <c r="F225" s="29"/>
      <c r="G225" s="29"/>
      <c r="H225" s="29"/>
      <c r="I225" s="29"/>
      <c r="J225" s="29"/>
      <c r="K225" s="29"/>
    </row>
    <row r="226" spans="2:11" s="11" customFormat="1">
      <c r="B226" s="29"/>
      <c r="C226" s="29"/>
      <c r="D226" s="29"/>
      <c r="E226" s="29"/>
      <c r="F226" s="29"/>
      <c r="G226" s="29"/>
      <c r="H226" s="29"/>
      <c r="I226" s="29"/>
      <c r="J226" s="29"/>
      <c r="K226" s="29"/>
    </row>
    <row r="227" spans="2:11" s="11" customFormat="1">
      <c r="B227" s="29"/>
      <c r="C227" s="29"/>
      <c r="D227" s="29"/>
      <c r="E227" s="29"/>
      <c r="F227" s="29"/>
      <c r="G227" s="29"/>
      <c r="H227" s="29"/>
      <c r="I227" s="29"/>
      <c r="J227" s="29"/>
      <c r="K227" s="29"/>
    </row>
    <row r="228" spans="2:11" s="11" customFormat="1">
      <c r="B228" s="29"/>
      <c r="C228" s="29"/>
      <c r="D228" s="29"/>
      <c r="E228" s="29"/>
      <c r="F228" s="29"/>
      <c r="G228" s="29"/>
      <c r="H228" s="29"/>
      <c r="I228" s="29"/>
      <c r="J228" s="29"/>
      <c r="K228" s="29"/>
    </row>
    <row r="229" spans="2:11" s="11" customFormat="1">
      <c r="B229" s="29"/>
      <c r="C229" s="29"/>
      <c r="D229" s="29"/>
      <c r="E229" s="29"/>
      <c r="F229" s="29"/>
      <c r="G229" s="29"/>
      <c r="H229" s="29"/>
      <c r="I229" s="29"/>
      <c r="J229" s="29"/>
      <c r="K229" s="29"/>
    </row>
    <row r="230" spans="2:11" s="11" customFormat="1">
      <c r="B230" s="29"/>
      <c r="C230" s="29"/>
      <c r="D230" s="29"/>
      <c r="E230" s="29"/>
      <c r="F230" s="29"/>
      <c r="G230" s="29"/>
      <c r="H230" s="29"/>
      <c r="I230" s="29"/>
      <c r="J230" s="29"/>
      <c r="K230" s="29"/>
    </row>
    <row r="231" spans="2:11" s="11" customFormat="1">
      <c r="B231" s="29"/>
      <c r="C231" s="29"/>
      <c r="D231" s="29"/>
      <c r="E231" s="29"/>
      <c r="F231" s="29"/>
      <c r="G231" s="29"/>
      <c r="H231" s="29"/>
      <c r="I231" s="29"/>
      <c r="J231" s="29"/>
      <c r="K231" s="29"/>
    </row>
    <row r="232" spans="2:11" s="11" customFormat="1">
      <c r="B232" s="29"/>
      <c r="C232" s="29"/>
      <c r="D232" s="29"/>
      <c r="E232" s="29"/>
      <c r="F232" s="29"/>
      <c r="G232" s="29"/>
      <c r="H232" s="29"/>
      <c r="I232" s="29"/>
      <c r="J232" s="29"/>
      <c r="K232" s="29"/>
    </row>
    <row r="233" spans="2:11" s="11" customFormat="1">
      <c r="B233" s="29"/>
      <c r="C233" s="29"/>
      <c r="D233" s="29"/>
      <c r="E233" s="29"/>
      <c r="F233" s="29"/>
      <c r="G233" s="29"/>
      <c r="H233" s="29"/>
      <c r="I233" s="29"/>
      <c r="J233" s="29"/>
      <c r="K233" s="29"/>
    </row>
    <row r="234" spans="2:11" s="11" customFormat="1">
      <c r="B234" s="29"/>
      <c r="C234" s="29"/>
      <c r="D234" s="29"/>
      <c r="E234" s="29"/>
      <c r="F234" s="29"/>
      <c r="G234" s="29"/>
      <c r="H234" s="29"/>
      <c r="I234" s="29"/>
      <c r="J234" s="29"/>
      <c r="K234" s="29"/>
    </row>
    <row r="235" spans="2:11" s="11" customFormat="1">
      <c r="B235" s="29"/>
      <c r="C235" s="29"/>
      <c r="D235" s="29"/>
      <c r="E235" s="29"/>
      <c r="F235" s="29"/>
      <c r="G235" s="29"/>
      <c r="H235" s="29"/>
      <c r="I235" s="29"/>
      <c r="J235" s="29"/>
      <c r="K235" s="29"/>
    </row>
    <row r="236" spans="2:11" s="11" customFormat="1">
      <c r="B236" s="29"/>
      <c r="C236" s="29"/>
      <c r="D236" s="29"/>
      <c r="E236" s="29"/>
      <c r="F236" s="29"/>
      <c r="G236" s="29"/>
      <c r="H236" s="29"/>
      <c r="I236" s="29"/>
      <c r="J236" s="29"/>
      <c r="K236" s="29"/>
    </row>
    <row r="237" spans="2:11" s="11" customFormat="1">
      <c r="B237" s="29"/>
      <c r="C237" s="29"/>
      <c r="D237" s="29"/>
      <c r="E237" s="29"/>
      <c r="F237" s="29"/>
      <c r="G237" s="29"/>
      <c r="H237" s="29"/>
      <c r="I237" s="29"/>
      <c r="J237" s="29"/>
      <c r="K237" s="29"/>
    </row>
    <row r="238" spans="2:11" s="11" customFormat="1">
      <c r="B238" s="29"/>
      <c r="C238" s="29"/>
      <c r="D238" s="29"/>
      <c r="E238" s="29"/>
      <c r="F238" s="29"/>
      <c r="G238" s="29"/>
      <c r="H238" s="29"/>
      <c r="I238" s="29"/>
      <c r="J238" s="29"/>
      <c r="K238" s="29"/>
    </row>
    <row r="239" spans="2:11" s="11" customFormat="1">
      <c r="B239" s="29"/>
      <c r="C239" s="29"/>
      <c r="D239" s="29"/>
      <c r="E239" s="29"/>
      <c r="F239" s="29"/>
      <c r="G239" s="29"/>
      <c r="H239" s="29"/>
      <c r="I239" s="29"/>
      <c r="J239" s="29"/>
      <c r="K239" s="29"/>
    </row>
    <row r="240" spans="2:11" s="11" customFormat="1">
      <c r="B240" s="29"/>
      <c r="C240" s="29"/>
      <c r="D240" s="29"/>
      <c r="E240" s="29"/>
      <c r="F240" s="29"/>
      <c r="G240" s="29"/>
      <c r="H240" s="29"/>
      <c r="I240" s="29"/>
      <c r="J240" s="29"/>
      <c r="K240" s="29"/>
    </row>
    <row r="241" spans="2:11" s="11" customFormat="1">
      <c r="B241" s="29"/>
      <c r="C241" s="29"/>
      <c r="D241" s="29"/>
      <c r="E241" s="29"/>
      <c r="F241" s="29"/>
      <c r="G241" s="29"/>
      <c r="H241" s="29"/>
      <c r="I241" s="29"/>
      <c r="J241" s="29"/>
      <c r="K241" s="29"/>
    </row>
    <row r="242" spans="2:11" s="11" customFormat="1">
      <c r="B242" s="29"/>
      <c r="C242" s="29"/>
      <c r="D242" s="29"/>
      <c r="E242" s="29"/>
      <c r="F242" s="29"/>
      <c r="G242" s="29"/>
      <c r="H242" s="29"/>
      <c r="I242" s="29"/>
      <c r="J242" s="29"/>
      <c r="K242" s="29"/>
    </row>
    <row r="243" spans="2:11" s="11" customFormat="1">
      <c r="B243" s="29"/>
      <c r="C243" s="29"/>
      <c r="D243" s="29"/>
      <c r="E243" s="29"/>
      <c r="F243" s="29"/>
      <c r="G243" s="29"/>
      <c r="H243" s="29"/>
      <c r="I243" s="29"/>
      <c r="J243" s="29"/>
      <c r="K243" s="29"/>
    </row>
    <row r="244" spans="2:11" s="11" customFormat="1">
      <c r="B244" s="29"/>
      <c r="C244" s="29"/>
      <c r="D244" s="29"/>
      <c r="E244" s="29"/>
      <c r="F244" s="29"/>
      <c r="G244" s="29"/>
      <c r="H244" s="29"/>
      <c r="I244" s="29"/>
      <c r="J244" s="29"/>
      <c r="K244" s="29"/>
    </row>
    <row r="245" spans="2:11" s="11" customFormat="1">
      <c r="B245" s="29"/>
      <c r="C245" s="29"/>
      <c r="D245" s="29"/>
      <c r="E245" s="29"/>
      <c r="F245" s="29"/>
      <c r="G245" s="29"/>
      <c r="H245" s="29"/>
      <c r="I245" s="29"/>
      <c r="J245" s="29"/>
      <c r="K245" s="29"/>
    </row>
    <row r="246" spans="2:11" s="11" customFormat="1">
      <c r="B246" s="29"/>
      <c r="C246" s="29"/>
      <c r="D246" s="29"/>
      <c r="E246" s="29"/>
      <c r="F246" s="29"/>
      <c r="G246" s="29"/>
      <c r="H246" s="29"/>
      <c r="I246" s="29"/>
      <c r="J246" s="29"/>
      <c r="K246" s="29"/>
    </row>
    <row r="247" spans="2:11" s="11" customFormat="1">
      <c r="B247" s="29"/>
      <c r="C247" s="29"/>
      <c r="D247" s="29"/>
      <c r="E247" s="29"/>
      <c r="F247" s="29"/>
      <c r="G247" s="29"/>
      <c r="H247" s="29"/>
      <c r="I247" s="29"/>
      <c r="J247" s="29"/>
      <c r="K247" s="29"/>
    </row>
    <row r="248" spans="2:11" s="11" customFormat="1">
      <c r="B248" s="29"/>
      <c r="C248" s="29"/>
      <c r="D248" s="29"/>
      <c r="E248" s="29"/>
      <c r="F248" s="29"/>
      <c r="G248" s="29"/>
      <c r="H248" s="29"/>
      <c r="I248" s="29"/>
      <c r="J248" s="29"/>
      <c r="K248" s="29"/>
    </row>
    <row r="249" spans="2:11" s="11" customFormat="1">
      <c r="B249" s="29"/>
      <c r="C249" s="29"/>
      <c r="D249" s="29"/>
      <c r="E249" s="29"/>
      <c r="F249" s="29"/>
      <c r="G249" s="29"/>
      <c r="H249" s="29"/>
      <c r="I249" s="29"/>
      <c r="J249" s="29"/>
      <c r="K249" s="29"/>
    </row>
    <row r="250" spans="2:11" s="11" customFormat="1">
      <c r="B250" s="29"/>
      <c r="C250" s="29"/>
      <c r="D250" s="29"/>
      <c r="E250" s="29"/>
      <c r="F250" s="29"/>
      <c r="G250" s="29"/>
      <c r="H250" s="29"/>
      <c r="I250" s="29"/>
      <c r="J250" s="29"/>
      <c r="K250" s="29"/>
    </row>
    <row r="251" spans="2:11" s="11" customFormat="1">
      <c r="B251" s="29"/>
      <c r="C251" s="29"/>
      <c r="D251" s="29"/>
      <c r="E251" s="29"/>
      <c r="F251" s="29"/>
      <c r="G251" s="29"/>
      <c r="H251" s="29"/>
      <c r="I251" s="29"/>
      <c r="J251" s="29"/>
      <c r="K251" s="29"/>
    </row>
    <row r="252" spans="2:11" s="11" customFormat="1">
      <c r="B252" s="29"/>
      <c r="C252" s="29"/>
      <c r="D252" s="29"/>
      <c r="E252" s="29"/>
      <c r="F252" s="29"/>
      <c r="G252" s="29"/>
      <c r="H252" s="29"/>
      <c r="I252" s="29"/>
      <c r="J252" s="29"/>
      <c r="K252" s="29"/>
    </row>
    <row r="253" spans="2:11" s="11" customFormat="1">
      <c r="B253" s="29"/>
      <c r="C253" s="29"/>
      <c r="D253" s="29"/>
      <c r="E253" s="29"/>
      <c r="F253" s="29"/>
      <c r="G253" s="29"/>
      <c r="H253" s="29"/>
      <c r="I253" s="29"/>
      <c r="J253" s="29"/>
      <c r="K253" s="29"/>
    </row>
    <row r="254" spans="2:11" s="11" customFormat="1">
      <c r="B254" s="29"/>
      <c r="C254" s="29"/>
      <c r="D254" s="29"/>
      <c r="E254" s="29"/>
      <c r="F254" s="29"/>
      <c r="G254" s="29"/>
      <c r="H254" s="29"/>
      <c r="I254" s="29"/>
      <c r="J254" s="29"/>
      <c r="K254" s="29"/>
    </row>
    <row r="255" spans="2:11" s="11" customFormat="1">
      <c r="B255" s="29"/>
      <c r="C255" s="29"/>
      <c r="D255" s="29"/>
      <c r="E255" s="29"/>
      <c r="F255" s="29"/>
      <c r="G255" s="29"/>
      <c r="H255" s="29"/>
      <c r="I255" s="29"/>
      <c r="J255" s="29"/>
      <c r="K255" s="29"/>
    </row>
    <row r="256" spans="2:11" s="11" customFormat="1">
      <c r="B256" s="29"/>
      <c r="C256" s="29"/>
      <c r="D256" s="29"/>
      <c r="E256" s="29"/>
      <c r="F256" s="29"/>
      <c r="G256" s="29"/>
      <c r="H256" s="29"/>
      <c r="I256" s="29"/>
      <c r="J256" s="29"/>
      <c r="K256" s="29"/>
    </row>
    <row r="257" spans="2:11" s="11" customFormat="1">
      <c r="B257" s="29"/>
      <c r="C257" s="29"/>
      <c r="D257" s="29"/>
      <c r="E257" s="29"/>
      <c r="F257" s="29"/>
      <c r="G257" s="29"/>
      <c r="H257" s="29"/>
      <c r="I257" s="29"/>
      <c r="J257" s="29"/>
      <c r="K257" s="29"/>
    </row>
    <row r="258" spans="2:11" s="11" customFormat="1">
      <c r="B258" s="29"/>
      <c r="C258" s="29"/>
      <c r="D258" s="29"/>
      <c r="E258" s="29"/>
      <c r="F258" s="29"/>
      <c r="G258" s="29"/>
      <c r="H258" s="29"/>
      <c r="I258" s="29"/>
      <c r="J258" s="29"/>
      <c r="K258" s="29"/>
    </row>
    <row r="259" spans="2:11" s="11" customFormat="1">
      <c r="B259" s="29"/>
      <c r="C259" s="29"/>
      <c r="D259" s="29"/>
      <c r="E259" s="29"/>
      <c r="F259" s="29"/>
      <c r="G259" s="29"/>
      <c r="H259" s="29"/>
      <c r="I259" s="29"/>
      <c r="J259" s="29"/>
      <c r="K259" s="29"/>
    </row>
    <row r="260" spans="2:11" s="11" customFormat="1">
      <c r="B260" s="29"/>
      <c r="C260" s="29"/>
      <c r="D260" s="29"/>
      <c r="E260" s="29"/>
      <c r="F260" s="29"/>
      <c r="G260" s="29"/>
      <c r="H260" s="29"/>
      <c r="I260" s="29"/>
      <c r="J260" s="29"/>
      <c r="K260" s="29"/>
    </row>
    <row r="261" spans="2:11" s="11" customFormat="1">
      <c r="B261" s="29"/>
      <c r="C261" s="29"/>
      <c r="D261" s="29"/>
      <c r="E261" s="29"/>
      <c r="F261" s="29"/>
      <c r="G261" s="29"/>
      <c r="H261" s="29"/>
      <c r="I261" s="29"/>
      <c r="J261" s="29"/>
      <c r="K261" s="29"/>
    </row>
    <row r="262" spans="2:11" s="11" customFormat="1">
      <c r="B262" s="29"/>
      <c r="C262" s="29"/>
      <c r="D262" s="29"/>
      <c r="E262" s="29"/>
      <c r="F262" s="29"/>
      <c r="G262" s="29"/>
      <c r="H262" s="29"/>
      <c r="I262" s="29"/>
      <c r="J262" s="29"/>
      <c r="K262" s="29"/>
    </row>
    <row r="263" spans="2:11" s="11" customFormat="1">
      <c r="B263" s="29"/>
      <c r="C263" s="29"/>
      <c r="D263" s="29"/>
      <c r="E263" s="29"/>
      <c r="F263" s="29"/>
      <c r="G263" s="29"/>
      <c r="H263" s="29"/>
      <c r="I263" s="29"/>
      <c r="J263" s="29"/>
      <c r="K263" s="29"/>
    </row>
    <row r="264" spans="2:11" s="11" customFormat="1">
      <c r="B264" s="29"/>
      <c r="C264" s="29"/>
      <c r="D264" s="29"/>
      <c r="E264" s="29"/>
      <c r="F264" s="29"/>
      <c r="G264" s="29"/>
      <c r="H264" s="29"/>
      <c r="I264" s="29"/>
      <c r="J264" s="29"/>
      <c r="K264" s="29"/>
    </row>
    <row r="265" spans="2:11" s="11" customFormat="1">
      <c r="B265" s="29"/>
      <c r="C265" s="29"/>
      <c r="D265" s="29"/>
      <c r="E265" s="29"/>
      <c r="F265" s="29"/>
      <c r="G265" s="29"/>
      <c r="H265" s="29"/>
      <c r="I265" s="29"/>
      <c r="J265" s="29"/>
      <c r="K265" s="29"/>
    </row>
    <row r="266" spans="2:11" s="11" customFormat="1">
      <c r="B266" s="29"/>
      <c r="C266" s="29"/>
      <c r="D266" s="29"/>
      <c r="E266" s="29"/>
      <c r="F266" s="29"/>
      <c r="G266" s="29"/>
      <c r="H266" s="29"/>
      <c r="I266" s="29"/>
      <c r="J266" s="29"/>
      <c r="K266" s="29"/>
    </row>
    <row r="267" spans="2:11" s="11" customFormat="1">
      <c r="B267" s="29"/>
      <c r="C267" s="29"/>
      <c r="D267" s="29"/>
      <c r="E267" s="29"/>
      <c r="F267" s="29"/>
      <c r="G267" s="29"/>
      <c r="H267" s="29"/>
      <c r="I267" s="29"/>
      <c r="J267" s="29"/>
      <c r="K267" s="29"/>
    </row>
    <row r="268" spans="2:11" s="11" customFormat="1">
      <c r="B268" s="29"/>
      <c r="C268" s="29"/>
      <c r="D268" s="29"/>
      <c r="E268" s="29"/>
      <c r="F268" s="29"/>
      <c r="G268" s="29"/>
      <c r="H268" s="29"/>
      <c r="I268" s="29"/>
      <c r="J268" s="29"/>
      <c r="K268" s="29"/>
    </row>
    <row r="269" spans="2:11" s="11" customFormat="1">
      <c r="B269" s="29"/>
      <c r="C269" s="29"/>
      <c r="D269" s="29"/>
      <c r="E269" s="29"/>
      <c r="F269" s="29"/>
      <c r="G269" s="29"/>
      <c r="H269" s="29"/>
      <c r="I269" s="29"/>
      <c r="J269" s="29"/>
      <c r="K269" s="29"/>
    </row>
    <row r="270" spans="2:11" s="11" customFormat="1">
      <c r="B270" s="29"/>
      <c r="C270" s="29"/>
      <c r="D270" s="29"/>
      <c r="E270" s="29"/>
      <c r="F270" s="29"/>
      <c r="G270" s="29"/>
      <c r="H270" s="29"/>
      <c r="I270" s="29"/>
      <c r="J270" s="29"/>
      <c r="K270" s="29"/>
    </row>
    <row r="271" spans="2:11" s="11" customFormat="1">
      <c r="B271" s="29"/>
      <c r="C271" s="29"/>
      <c r="D271" s="29"/>
      <c r="E271" s="29"/>
      <c r="F271" s="29"/>
      <c r="G271" s="29"/>
      <c r="H271" s="29"/>
      <c r="I271" s="29"/>
      <c r="J271" s="29"/>
      <c r="K271" s="29"/>
    </row>
    <row r="272" spans="2:11" s="11" customFormat="1">
      <c r="B272" s="29"/>
      <c r="C272" s="29"/>
      <c r="D272" s="29"/>
      <c r="E272" s="29"/>
      <c r="F272" s="29"/>
      <c r="G272" s="29"/>
      <c r="H272" s="29"/>
      <c r="I272" s="29"/>
      <c r="J272" s="29"/>
      <c r="K272" s="29"/>
    </row>
    <row r="273" spans="2:11" s="11" customFormat="1">
      <c r="B273" s="29"/>
      <c r="C273" s="29"/>
      <c r="D273" s="29"/>
      <c r="E273" s="29"/>
      <c r="F273" s="29"/>
      <c r="G273" s="29"/>
      <c r="H273" s="29"/>
      <c r="I273" s="29"/>
      <c r="J273" s="29"/>
      <c r="K273" s="29"/>
    </row>
    <row r="274" spans="2:11" s="11" customFormat="1">
      <c r="B274" s="29"/>
      <c r="C274" s="29"/>
      <c r="D274" s="29"/>
      <c r="E274" s="29"/>
      <c r="F274" s="29"/>
      <c r="G274" s="29"/>
      <c r="H274" s="29"/>
      <c r="I274" s="29"/>
      <c r="J274" s="29"/>
      <c r="K274" s="29"/>
    </row>
    <row r="275" spans="2:11" s="11" customFormat="1">
      <c r="B275" s="29"/>
      <c r="C275" s="29"/>
      <c r="D275" s="29"/>
      <c r="E275" s="29"/>
      <c r="F275" s="29"/>
      <c r="G275" s="29"/>
      <c r="H275" s="29"/>
      <c r="I275" s="29"/>
      <c r="J275" s="29"/>
      <c r="K275" s="29"/>
    </row>
    <row r="276" spans="2:11" s="11" customFormat="1">
      <c r="B276" s="29"/>
      <c r="C276" s="29"/>
      <c r="D276" s="29"/>
      <c r="E276" s="29"/>
      <c r="F276" s="29"/>
      <c r="G276" s="29"/>
      <c r="H276" s="29"/>
      <c r="I276" s="29"/>
      <c r="J276" s="29"/>
      <c r="K276" s="29"/>
    </row>
    <row r="277" spans="2:11" s="11" customFormat="1">
      <c r="B277" s="29"/>
      <c r="C277" s="29"/>
      <c r="D277" s="29"/>
      <c r="E277" s="29"/>
      <c r="F277" s="29"/>
      <c r="G277" s="29"/>
      <c r="H277" s="29"/>
      <c r="I277" s="29"/>
      <c r="J277" s="29"/>
      <c r="K277" s="29"/>
    </row>
    <row r="278" spans="2:11" s="11" customFormat="1">
      <c r="B278" s="29"/>
      <c r="C278" s="29"/>
      <c r="D278" s="29"/>
      <c r="E278" s="29"/>
      <c r="F278" s="29"/>
      <c r="G278" s="29"/>
      <c r="H278" s="29"/>
      <c r="I278" s="29"/>
      <c r="J278" s="29"/>
      <c r="K278" s="29"/>
    </row>
    <row r="279" spans="2:11" s="11" customFormat="1">
      <c r="B279" s="29"/>
      <c r="C279" s="29"/>
      <c r="D279" s="29"/>
      <c r="E279" s="29"/>
      <c r="F279" s="29"/>
      <c r="G279" s="29"/>
      <c r="H279" s="29"/>
      <c r="I279" s="29"/>
      <c r="J279" s="29"/>
      <c r="K279" s="29"/>
    </row>
    <row r="280" spans="2:11" s="11" customFormat="1">
      <c r="B280" s="29"/>
      <c r="C280" s="29"/>
      <c r="D280" s="29"/>
      <c r="E280" s="29"/>
      <c r="F280" s="29"/>
      <c r="G280" s="29"/>
      <c r="H280" s="29"/>
      <c r="I280" s="29"/>
      <c r="J280" s="29"/>
      <c r="K280" s="29"/>
    </row>
    <row r="281" spans="2:11" s="11" customFormat="1">
      <c r="B281" s="29"/>
      <c r="C281" s="29"/>
      <c r="D281" s="29"/>
      <c r="E281" s="29"/>
      <c r="F281" s="29"/>
      <c r="G281" s="29"/>
      <c r="H281" s="29"/>
      <c r="I281" s="29"/>
      <c r="J281" s="29"/>
      <c r="K281" s="29"/>
    </row>
    <row r="282" spans="2:11" s="11" customFormat="1">
      <c r="B282" s="29"/>
      <c r="C282" s="29"/>
      <c r="D282" s="29"/>
      <c r="E282" s="29"/>
      <c r="F282" s="29"/>
      <c r="G282" s="29"/>
      <c r="H282" s="29"/>
      <c r="I282" s="29"/>
      <c r="J282" s="29"/>
      <c r="K282" s="29"/>
    </row>
    <row r="283" spans="2:11" s="11" customFormat="1">
      <c r="B283" s="29"/>
      <c r="C283" s="29"/>
      <c r="D283" s="29"/>
      <c r="E283" s="29"/>
      <c r="F283" s="29"/>
      <c r="G283" s="29"/>
      <c r="H283" s="29"/>
      <c r="I283" s="29"/>
      <c r="J283" s="29"/>
      <c r="K283" s="29"/>
    </row>
    <row r="284" spans="2:11" s="11" customFormat="1">
      <c r="B284" s="29"/>
      <c r="C284" s="29"/>
      <c r="D284" s="29"/>
      <c r="E284" s="29"/>
      <c r="F284" s="29"/>
      <c r="G284" s="29"/>
      <c r="H284" s="29"/>
      <c r="I284" s="29"/>
      <c r="J284" s="29"/>
      <c r="K284" s="29"/>
    </row>
    <row r="285" spans="2:11" s="11" customFormat="1">
      <c r="B285" s="29"/>
      <c r="C285" s="29"/>
      <c r="D285" s="29"/>
      <c r="E285" s="29"/>
      <c r="F285" s="29"/>
      <c r="G285" s="29"/>
      <c r="H285" s="29"/>
      <c r="I285" s="29"/>
      <c r="J285" s="29"/>
      <c r="K285" s="29"/>
    </row>
    <row r="286" spans="2:11" s="11" customFormat="1">
      <c r="B286" s="29"/>
      <c r="C286" s="29"/>
      <c r="D286" s="29"/>
      <c r="E286" s="29"/>
      <c r="F286" s="29"/>
      <c r="G286" s="29"/>
      <c r="H286" s="29"/>
      <c r="I286" s="29"/>
      <c r="J286" s="29"/>
      <c r="K286" s="29"/>
    </row>
    <row r="287" spans="2:11" s="11" customFormat="1">
      <c r="B287" s="29"/>
      <c r="C287" s="29"/>
      <c r="D287" s="29"/>
      <c r="E287" s="29"/>
      <c r="F287" s="29"/>
      <c r="G287" s="29"/>
      <c r="H287" s="29"/>
      <c r="I287" s="29"/>
      <c r="J287" s="29"/>
      <c r="K287" s="29"/>
    </row>
    <row r="288" spans="2:11" s="11" customFormat="1">
      <c r="B288" s="29"/>
      <c r="C288" s="29"/>
      <c r="D288" s="29"/>
      <c r="E288" s="29"/>
      <c r="F288" s="29"/>
      <c r="G288" s="29"/>
      <c r="H288" s="29"/>
      <c r="I288" s="29"/>
      <c r="J288" s="29"/>
      <c r="K288" s="29"/>
    </row>
    <row r="289" spans="2:11" s="11" customFormat="1">
      <c r="B289" s="29"/>
      <c r="C289" s="29"/>
      <c r="D289" s="29"/>
      <c r="E289" s="29"/>
      <c r="F289" s="29"/>
      <c r="G289" s="29"/>
      <c r="H289" s="29"/>
      <c r="I289" s="29"/>
      <c r="J289" s="29"/>
      <c r="K289" s="29"/>
    </row>
    <row r="290" spans="2:11" s="11" customFormat="1">
      <c r="B290" s="29"/>
      <c r="C290" s="29"/>
      <c r="D290" s="29"/>
      <c r="E290" s="29"/>
      <c r="F290" s="29"/>
      <c r="G290" s="29"/>
      <c r="H290" s="29"/>
      <c r="I290" s="29"/>
      <c r="J290" s="29"/>
      <c r="K290" s="29"/>
    </row>
    <row r="291" spans="2:11" s="11" customFormat="1">
      <c r="B291" s="29"/>
      <c r="C291" s="29"/>
      <c r="D291" s="29"/>
      <c r="E291" s="29"/>
      <c r="F291" s="29"/>
      <c r="G291" s="29"/>
      <c r="H291" s="29"/>
      <c r="I291" s="29"/>
      <c r="J291" s="29"/>
      <c r="K291" s="29"/>
    </row>
    <row r="292" spans="2:11" s="11" customFormat="1">
      <c r="B292" s="29"/>
      <c r="C292" s="29"/>
      <c r="D292" s="29"/>
      <c r="E292" s="29"/>
      <c r="F292" s="29"/>
      <c r="G292" s="29"/>
      <c r="H292" s="29"/>
      <c r="I292" s="29"/>
      <c r="J292" s="29"/>
      <c r="K292" s="29"/>
    </row>
    <row r="293" spans="2:11" s="11" customFormat="1">
      <c r="B293" s="29"/>
      <c r="C293" s="29"/>
      <c r="D293" s="29"/>
      <c r="E293" s="29"/>
      <c r="F293" s="29"/>
      <c r="G293" s="29"/>
      <c r="H293" s="29"/>
      <c r="I293" s="29"/>
      <c r="J293" s="29"/>
      <c r="K293" s="29"/>
    </row>
    <row r="294" spans="2:11" s="11" customFormat="1">
      <c r="B294" s="29"/>
      <c r="C294" s="29"/>
      <c r="D294" s="29"/>
      <c r="E294" s="29"/>
      <c r="F294" s="29"/>
      <c r="G294" s="29"/>
      <c r="H294" s="29"/>
      <c r="I294" s="29"/>
      <c r="J294" s="29"/>
      <c r="K294" s="29"/>
    </row>
    <row r="295" spans="2:11" s="11" customFormat="1">
      <c r="B295" s="29"/>
      <c r="C295" s="29"/>
      <c r="D295" s="29"/>
      <c r="E295" s="29"/>
      <c r="F295" s="29"/>
      <c r="G295" s="29"/>
      <c r="H295" s="29"/>
      <c r="I295" s="29"/>
      <c r="J295" s="29"/>
      <c r="K295" s="29"/>
    </row>
    <row r="296" spans="2:11" s="11" customFormat="1">
      <c r="B296" s="29"/>
      <c r="C296" s="29"/>
      <c r="D296" s="29"/>
      <c r="E296" s="29"/>
      <c r="F296" s="29"/>
      <c r="G296" s="29"/>
      <c r="H296" s="29"/>
      <c r="I296" s="29"/>
      <c r="J296" s="29"/>
      <c r="K296" s="29"/>
    </row>
    <row r="297" spans="2:11" s="11" customFormat="1">
      <c r="B297" s="29"/>
      <c r="C297" s="29"/>
      <c r="D297" s="29"/>
      <c r="E297" s="29"/>
      <c r="F297" s="29"/>
      <c r="G297" s="29"/>
      <c r="H297" s="29"/>
      <c r="I297" s="29"/>
      <c r="J297" s="29"/>
      <c r="K297" s="29"/>
    </row>
    <row r="298" spans="2:11" s="11" customFormat="1">
      <c r="B298" s="29"/>
      <c r="C298" s="29"/>
      <c r="D298" s="29"/>
      <c r="E298" s="29"/>
      <c r="F298" s="29"/>
      <c r="G298" s="29"/>
      <c r="H298" s="29"/>
      <c r="I298" s="29"/>
      <c r="J298" s="29"/>
      <c r="K298" s="29"/>
    </row>
    <row r="299" spans="2:11" s="11" customFormat="1">
      <c r="B299" s="29"/>
      <c r="C299" s="29"/>
      <c r="D299" s="29"/>
      <c r="E299" s="29"/>
      <c r="F299" s="29"/>
      <c r="G299" s="29"/>
      <c r="H299" s="29"/>
      <c r="I299" s="29"/>
      <c r="J299" s="29"/>
      <c r="K299" s="29"/>
    </row>
    <row r="300" spans="2:11" s="11" customFormat="1">
      <c r="B300" s="29"/>
      <c r="C300" s="29"/>
      <c r="D300" s="29"/>
      <c r="E300" s="29"/>
      <c r="F300" s="29"/>
      <c r="G300" s="29"/>
      <c r="H300" s="29"/>
      <c r="I300" s="29"/>
      <c r="J300" s="29"/>
      <c r="K300" s="29"/>
    </row>
    <row r="301" spans="2:11" s="11" customFormat="1">
      <c r="B301" s="29"/>
      <c r="C301" s="29"/>
      <c r="D301" s="29"/>
      <c r="E301" s="29"/>
      <c r="F301" s="29"/>
      <c r="G301" s="29"/>
      <c r="H301" s="29"/>
      <c r="I301" s="29"/>
      <c r="J301" s="29"/>
      <c r="K301" s="29"/>
    </row>
    <row r="302" spans="2:11" s="11" customFormat="1">
      <c r="B302" s="29"/>
      <c r="C302" s="29"/>
      <c r="D302" s="29"/>
      <c r="E302" s="29"/>
      <c r="F302" s="29"/>
      <c r="G302" s="29"/>
      <c r="H302" s="29"/>
      <c r="I302" s="29"/>
      <c r="J302" s="29"/>
      <c r="K302" s="29"/>
    </row>
    <row r="303" spans="2:11" s="11" customFormat="1">
      <c r="B303" s="29"/>
      <c r="C303" s="29"/>
      <c r="D303" s="29"/>
      <c r="E303" s="29"/>
      <c r="F303" s="29"/>
      <c r="G303" s="29"/>
      <c r="H303" s="29"/>
      <c r="I303" s="29"/>
      <c r="J303" s="29"/>
      <c r="K303" s="29"/>
    </row>
    <row r="304" spans="2:11" s="11" customFormat="1">
      <c r="B304" s="29"/>
      <c r="C304" s="29"/>
      <c r="D304" s="29"/>
      <c r="E304" s="29"/>
      <c r="F304" s="29"/>
      <c r="G304" s="29"/>
      <c r="H304" s="29"/>
      <c r="I304" s="29"/>
      <c r="J304" s="29"/>
      <c r="K304" s="29"/>
    </row>
    <row r="305" spans="2:11" s="11" customFormat="1">
      <c r="B305" s="29"/>
      <c r="C305" s="29"/>
      <c r="D305" s="29"/>
      <c r="E305" s="29"/>
      <c r="F305" s="29"/>
      <c r="G305" s="29"/>
      <c r="H305" s="29"/>
      <c r="I305" s="29"/>
      <c r="J305" s="29"/>
      <c r="K305" s="29"/>
    </row>
    <row r="306" spans="2:11" s="11" customFormat="1">
      <c r="B306" s="29"/>
      <c r="C306" s="29"/>
      <c r="D306" s="29"/>
      <c r="E306" s="29"/>
      <c r="F306" s="29"/>
      <c r="G306" s="29"/>
      <c r="H306" s="29"/>
      <c r="I306" s="29"/>
      <c r="J306" s="29"/>
      <c r="K306" s="29"/>
    </row>
    <row r="307" spans="2:11" s="11" customFormat="1">
      <c r="B307" s="29"/>
      <c r="C307" s="29"/>
      <c r="D307" s="29"/>
      <c r="E307" s="29"/>
      <c r="F307" s="29"/>
      <c r="G307" s="29"/>
      <c r="H307" s="29"/>
      <c r="I307" s="29"/>
      <c r="J307" s="29"/>
      <c r="K307" s="29"/>
    </row>
    <row r="308" spans="2:11" s="11" customFormat="1">
      <c r="B308" s="29"/>
      <c r="C308" s="29"/>
      <c r="D308" s="29"/>
      <c r="E308" s="29"/>
      <c r="F308" s="29"/>
      <c r="G308" s="29"/>
      <c r="H308" s="29"/>
      <c r="I308" s="29"/>
      <c r="J308" s="29"/>
      <c r="K308" s="29"/>
    </row>
    <row r="309" spans="2:11" s="11" customFormat="1">
      <c r="B309" s="29"/>
      <c r="C309" s="29"/>
      <c r="D309" s="29"/>
      <c r="E309" s="29"/>
      <c r="F309" s="29"/>
      <c r="G309" s="29"/>
      <c r="H309" s="29"/>
      <c r="I309" s="29"/>
      <c r="J309" s="29"/>
      <c r="K309" s="29"/>
    </row>
    <row r="310" spans="2:11" s="11" customFormat="1">
      <c r="B310" s="29"/>
      <c r="C310" s="29"/>
      <c r="D310" s="29"/>
      <c r="E310" s="29"/>
      <c r="F310" s="29"/>
      <c r="G310" s="29"/>
      <c r="H310" s="29"/>
      <c r="I310" s="29"/>
      <c r="J310" s="29"/>
      <c r="K310" s="29"/>
    </row>
    <row r="311" spans="2:11" s="11" customFormat="1">
      <c r="B311" s="29"/>
      <c r="C311" s="29"/>
      <c r="D311" s="29"/>
      <c r="E311" s="29"/>
      <c r="F311" s="29"/>
      <c r="G311" s="29"/>
      <c r="H311" s="29"/>
      <c r="I311" s="29"/>
      <c r="J311" s="29"/>
      <c r="K311" s="29"/>
    </row>
    <row r="312" spans="2:11" s="11" customFormat="1">
      <c r="B312" s="29"/>
      <c r="C312" s="29"/>
      <c r="D312" s="29"/>
      <c r="E312" s="29"/>
      <c r="F312" s="29"/>
      <c r="G312" s="29"/>
      <c r="H312" s="29"/>
      <c r="I312" s="29"/>
      <c r="J312" s="29"/>
      <c r="K312" s="29"/>
    </row>
    <row r="313" spans="2:11" s="11" customFormat="1">
      <c r="B313" s="29"/>
      <c r="C313" s="29"/>
      <c r="D313" s="29"/>
      <c r="E313" s="29"/>
      <c r="F313" s="29"/>
      <c r="G313" s="29"/>
      <c r="H313" s="29"/>
      <c r="I313" s="29"/>
      <c r="J313" s="29"/>
      <c r="K313" s="29"/>
    </row>
    <row r="314" spans="2:11" s="11" customFormat="1">
      <c r="B314" s="29"/>
      <c r="C314" s="29"/>
      <c r="D314" s="29"/>
      <c r="E314" s="29"/>
      <c r="F314" s="29"/>
      <c r="G314" s="29"/>
      <c r="H314" s="29"/>
      <c r="I314" s="29"/>
      <c r="J314" s="29"/>
      <c r="K314" s="29"/>
    </row>
    <row r="315" spans="2:11" s="11" customFormat="1">
      <c r="B315" s="29"/>
      <c r="C315" s="29"/>
      <c r="D315" s="29"/>
      <c r="E315" s="29"/>
      <c r="F315" s="29"/>
      <c r="G315" s="29"/>
      <c r="H315" s="29"/>
      <c r="I315" s="29"/>
      <c r="J315" s="29"/>
      <c r="K315" s="29"/>
    </row>
    <row r="316" spans="2:11" s="11" customFormat="1">
      <c r="B316" s="29"/>
      <c r="C316" s="29"/>
      <c r="D316" s="29"/>
      <c r="E316" s="29"/>
      <c r="F316" s="29"/>
      <c r="G316" s="29"/>
      <c r="H316" s="29"/>
      <c r="I316" s="29"/>
      <c r="J316" s="29"/>
      <c r="K316" s="29"/>
    </row>
    <row r="317" spans="2:11" s="11" customFormat="1">
      <c r="B317" s="29"/>
      <c r="C317" s="29"/>
      <c r="D317" s="29"/>
      <c r="E317" s="29"/>
      <c r="F317" s="29"/>
      <c r="G317" s="29"/>
      <c r="H317" s="29"/>
      <c r="I317" s="29"/>
      <c r="J317" s="29"/>
      <c r="K317" s="29"/>
    </row>
    <row r="318" spans="2:11" s="11" customFormat="1">
      <c r="B318" s="29"/>
      <c r="C318" s="29"/>
      <c r="D318" s="29"/>
      <c r="E318" s="29"/>
      <c r="F318" s="29"/>
      <c r="G318" s="29"/>
      <c r="H318" s="29"/>
      <c r="I318" s="29"/>
      <c r="J318" s="29"/>
      <c r="K318" s="29"/>
    </row>
    <row r="319" spans="2:11" s="11" customFormat="1">
      <c r="B319" s="29"/>
      <c r="C319" s="29"/>
      <c r="D319" s="29"/>
      <c r="E319" s="29"/>
      <c r="F319" s="29"/>
      <c r="G319" s="29"/>
      <c r="H319" s="29"/>
      <c r="I319" s="29"/>
      <c r="J319" s="29"/>
      <c r="K319" s="29"/>
    </row>
    <row r="320" spans="2:11" s="11" customFormat="1">
      <c r="B320" s="29"/>
      <c r="C320" s="29"/>
      <c r="D320" s="29"/>
      <c r="E320" s="29"/>
      <c r="F320" s="29"/>
      <c r="G320" s="29"/>
      <c r="H320" s="29"/>
      <c r="I320" s="29"/>
      <c r="J320" s="29"/>
      <c r="K320" s="29"/>
    </row>
    <row r="321" spans="2:11" s="11" customFormat="1">
      <c r="B321" s="29"/>
      <c r="C321" s="29"/>
      <c r="D321" s="29"/>
      <c r="E321" s="29"/>
      <c r="F321" s="29"/>
      <c r="G321" s="29"/>
      <c r="H321" s="29"/>
      <c r="I321" s="29"/>
      <c r="J321" s="29"/>
      <c r="K321" s="29"/>
    </row>
    <row r="322" spans="2:11" s="11" customFormat="1">
      <c r="B322" s="29"/>
      <c r="C322" s="29"/>
      <c r="D322" s="29"/>
      <c r="E322" s="29"/>
      <c r="F322" s="29"/>
      <c r="G322" s="29"/>
      <c r="H322" s="29"/>
      <c r="I322" s="29"/>
      <c r="J322" s="29"/>
      <c r="K322" s="29"/>
    </row>
    <row r="323" spans="2:11" s="11" customFormat="1">
      <c r="B323" s="29"/>
      <c r="C323" s="29"/>
      <c r="D323" s="29"/>
      <c r="E323" s="29"/>
      <c r="F323" s="29"/>
      <c r="G323" s="29"/>
      <c r="H323" s="29"/>
      <c r="I323" s="29"/>
      <c r="J323" s="29"/>
      <c r="K323" s="29"/>
    </row>
    <row r="324" spans="2:11" s="11" customFormat="1">
      <c r="B324" s="29"/>
      <c r="C324" s="29"/>
      <c r="D324" s="29"/>
      <c r="E324" s="29"/>
      <c r="F324" s="29"/>
      <c r="G324" s="29"/>
      <c r="H324" s="29"/>
      <c r="I324" s="29"/>
      <c r="J324" s="29"/>
      <c r="K324" s="29"/>
    </row>
    <row r="325" spans="2:11" s="11" customFormat="1">
      <c r="B325" s="29"/>
      <c r="C325" s="29"/>
      <c r="D325" s="29"/>
      <c r="E325" s="29"/>
      <c r="F325" s="29"/>
      <c r="G325" s="29"/>
      <c r="H325" s="29"/>
      <c r="I325" s="29"/>
      <c r="J325" s="29"/>
      <c r="K325" s="29"/>
    </row>
    <row r="326" spans="2:11" s="11" customFormat="1">
      <c r="B326" s="29"/>
      <c r="C326" s="29"/>
      <c r="D326" s="29"/>
      <c r="E326" s="29"/>
      <c r="F326" s="29"/>
      <c r="G326" s="29"/>
      <c r="H326" s="29"/>
      <c r="I326" s="29"/>
      <c r="J326" s="29"/>
      <c r="K326" s="29"/>
    </row>
    <row r="327" spans="2:11" s="11" customFormat="1">
      <c r="B327" s="29"/>
      <c r="C327" s="29"/>
      <c r="D327" s="29"/>
      <c r="E327" s="29"/>
      <c r="F327" s="29"/>
      <c r="G327" s="29"/>
      <c r="H327" s="29"/>
      <c r="I327" s="29"/>
      <c r="J327" s="29"/>
      <c r="K327" s="29"/>
    </row>
    <row r="328" spans="2:11" s="11" customFormat="1">
      <c r="B328" s="29"/>
      <c r="C328" s="29"/>
      <c r="D328" s="29"/>
      <c r="E328" s="29"/>
      <c r="F328" s="29"/>
      <c r="G328" s="29"/>
      <c r="H328" s="29"/>
      <c r="I328" s="29"/>
      <c r="J328" s="29"/>
      <c r="K328" s="29"/>
    </row>
    <row r="329" spans="2:11" s="11" customFormat="1">
      <c r="B329" s="29"/>
      <c r="C329" s="29"/>
      <c r="D329" s="29"/>
      <c r="E329" s="29"/>
      <c r="F329" s="29"/>
      <c r="G329" s="29"/>
      <c r="H329" s="29"/>
      <c r="I329" s="29"/>
      <c r="J329" s="29"/>
      <c r="K329" s="29"/>
    </row>
    <row r="330" spans="2:11" s="11" customFormat="1">
      <c r="B330" s="29"/>
      <c r="C330" s="29"/>
      <c r="D330" s="29"/>
      <c r="E330" s="29"/>
      <c r="F330" s="29"/>
      <c r="G330" s="29"/>
      <c r="H330" s="29"/>
      <c r="I330" s="29"/>
      <c r="J330" s="29"/>
      <c r="K330" s="29"/>
    </row>
    <row r="331" spans="2:11" s="11" customFormat="1">
      <c r="B331" s="29"/>
      <c r="C331" s="29"/>
      <c r="D331" s="29"/>
      <c r="E331" s="29"/>
      <c r="F331" s="29"/>
      <c r="G331" s="29"/>
      <c r="H331" s="29"/>
      <c r="I331" s="29"/>
      <c r="J331" s="29"/>
      <c r="K331" s="29"/>
    </row>
    <row r="332" spans="2:11" s="11" customFormat="1">
      <c r="B332" s="29"/>
      <c r="C332" s="29"/>
      <c r="D332" s="29"/>
      <c r="E332" s="29"/>
      <c r="F332" s="29"/>
      <c r="G332" s="29"/>
      <c r="H332" s="29"/>
      <c r="I332" s="29"/>
      <c r="J332" s="29"/>
      <c r="K332" s="29"/>
    </row>
    <row r="333" spans="2:11" s="11" customFormat="1">
      <c r="B333" s="29"/>
      <c r="C333" s="29"/>
      <c r="D333" s="29"/>
      <c r="E333" s="29"/>
      <c r="F333" s="29"/>
      <c r="G333" s="29"/>
      <c r="H333" s="29"/>
      <c r="I333" s="29"/>
      <c r="J333" s="29"/>
      <c r="K333" s="29"/>
    </row>
    <row r="334" spans="2:11" s="11" customFormat="1">
      <c r="B334" s="29"/>
      <c r="C334" s="29"/>
      <c r="D334" s="29"/>
      <c r="E334" s="29"/>
      <c r="F334" s="29"/>
      <c r="G334" s="29"/>
      <c r="H334" s="29"/>
      <c r="I334" s="29"/>
      <c r="J334" s="29"/>
      <c r="K334" s="29"/>
    </row>
    <row r="335" spans="2:11" s="11" customFormat="1">
      <c r="B335" s="29"/>
      <c r="C335" s="29"/>
      <c r="D335" s="29"/>
      <c r="E335" s="29"/>
      <c r="F335" s="29"/>
      <c r="G335" s="29"/>
      <c r="H335" s="29"/>
      <c r="I335" s="29"/>
      <c r="J335" s="29"/>
      <c r="K335" s="29"/>
    </row>
    <row r="336" spans="2:11" s="11" customFormat="1">
      <c r="B336" s="29"/>
      <c r="C336" s="29"/>
      <c r="D336" s="29"/>
      <c r="E336" s="29"/>
      <c r="F336" s="29"/>
      <c r="G336" s="29"/>
      <c r="H336" s="29"/>
      <c r="I336" s="29"/>
      <c r="J336" s="29"/>
      <c r="K336" s="29"/>
    </row>
    <row r="337" spans="2:11" s="11" customFormat="1">
      <c r="B337" s="29"/>
      <c r="C337" s="29"/>
      <c r="D337" s="29"/>
      <c r="E337" s="29"/>
      <c r="F337" s="29"/>
      <c r="G337" s="29"/>
      <c r="H337" s="29"/>
      <c r="I337" s="29"/>
      <c r="J337" s="29"/>
      <c r="K337" s="29"/>
    </row>
    <row r="338" spans="2:11" s="11" customFormat="1">
      <c r="B338" s="29"/>
      <c r="C338" s="29"/>
      <c r="D338" s="29"/>
      <c r="E338" s="29"/>
      <c r="F338" s="29"/>
      <c r="G338" s="29"/>
      <c r="H338" s="29"/>
      <c r="I338" s="29"/>
      <c r="J338" s="29"/>
      <c r="K338" s="29"/>
    </row>
    <row r="339" spans="2:11" s="11" customFormat="1">
      <c r="B339" s="29"/>
      <c r="C339" s="29"/>
      <c r="D339" s="29"/>
      <c r="E339" s="29"/>
      <c r="F339" s="29"/>
      <c r="G339" s="29"/>
      <c r="H339" s="29"/>
      <c r="I339" s="29"/>
      <c r="J339" s="29"/>
      <c r="K339" s="29"/>
    </row>
    <row r="340" spans="2:11" s="11" customFormat="1">
      <c r="B340" s="29"/>
      <c r="C340" s="29"/>
      <c r="D340" s="29"/>
      <c r="E340" s="29"/>
      <c r="F340" s="29"/>
      <c r="G340" s="29"/>
      <c r="H340" s="29"/>
      <c r="I340" s="29"/>
      <c r="J340" s="29"/>
      <c r="K340" s="29"/>
    </row>
    <row r="341" spans="2:11" s="11" customFormat="1">
      <c r="B341" s="29"/>
      <c r="C341" s="29"/>
      <c r="D341" s="29"/>
      <c r="E341" s="29"/>
      <c r="F341" s="29"/>
      <c r="G341" s="29"/>
      <c r="H341" s="29"/>
      <c r="I341" s="29"/>
      <c r="J341" s="29"/>
      <c r="K341" s="29"/>
    </row>
    <row r="342" spans="2:11" s="11" customFormat="1">
      <c r="B342" s="29"/>
      <c r="C342" s="29"/>
      <c r="D342" s="29"/>
      <c r="E342" s="29"/>
      <c r="F342" s="29"/>
      <c r="G342" s="29"/>
      <c r="H342" s="29"/>
      <c r="I342" s="29"/>
      <c r="J342" s="29"/>
      <c r="K342" s="29"/>
    </row>
    <row r="343" spans="2:11" s="11" customFormat="1">
      <c r="B343" s="29"/>
      <c r="C343" s="29"/>
      <c r="D343" s="29"/>
      <c r="E343" s="29"/>
      <c r="F343" s="29"/>
      <c r="G343" s="29"/>
      <c r="H343" s="29"/>
      <c r="I343" s="29"/>
      <c r="J343" s="29"/>
      <c r="K343" s="29"/>
    </row>
    <row r="344" spans="2:11" s="11" customFormat="1">
      <c r="B344" s="29"/>
      <c r="C344" s="29"/>
      <c r="D344" s="29"/>
      <c r="E344" s="29"/>
      <c r="F344" s="29"/>
      <c r="G344" s="29"/>
      <c r="H344" s="29"/>
      <c r="I344" s="29"/>
      <c r="J344" s="29"/>
      <c r="K344" s="29"/>
    </row>
    <row r="345" spans="2:11" s="11" customFormat="1">
      <c r="B345" s="29"/>
      <c r="C345" s="29"/>
      <c r="D345" s="29"/>
      <c r="E345" s="29"/>
      <c r="F345" s="29"/>
      <c r="G345" s="29"/>
      <c r="H345" s="29"/>
      <c r="I345" s="29"/>
      <c r="J345" s="29"/>
      <c r="K345" s="29"/>
    </row>
    <row r="346" spans="2:11" s="11" customFormat="1">
      <c r="B346" s="29"/>
      <c r="C346" s="29"/>
      <c r="D346" s="29"/>
      <c r="E346" s="29"/>
      <c r="F346" s="29"/>
      <c r="G346" s="29"/>
      <c r="H346" s="29"/>
      <c r="I346" s="29"/>
      <c r="J346" s="29"/>
      <c r="K346" s="29"/>
    </row>
    <row r="347" spans="2:11" s="11" customFormat="1">
      <c r="B347" s="29"/>
      <c r="C347" s="29"/>
      <c r="D347" s="29"/>
      <c r="E347" s="29"/>
      <c r="F347" s="29"/>
      <c r="G347" s="29"/>
      <c r="H347" s="29"/>
      <c r="I347" s="29"/>
      <c r="J347" s="29"/>
      <c r="K347" s="29"/>
    </row>
    <row r="348" spans="2:11" s="11" customFormat="1">
      <c r="B348" s="29"/>
      <c r="C348" s="29"/>
      <c r="D348" s="29"/>
      <c r="E348" s="29"/>
      <c r="F348" s="29"/>
      <c r="G348" s="29"/>
      <c r="H348" s="29"/>
      <c r="I348" s="29"/>
      <c r="J348" s="29"/>
      <c r="K348" s="29"/>
    </row>
    <row r="349" spans="2:11" s="11" customFormat="1">
      <c r="B349" s="29"/>
      <c r="C349" s="29"/>
      <c r="D349" s="29"/>
      <c r="E349" s="29"/>
      <c r="F349" s="29"/>
      <c r="G349" s="29"/>
      <c r="H349" s="29"/>
      <c r="I349" s="29"/>
      <c r="J349" s="29"/>
      <c r="K349" s="29"/>
    </row>
    <row r="350" spans="2:11" s="11" customFormat="1">
      <c r="B350" s="29"/>
      <c r="C350" s="29"/>
      <c r="D350" s="29"/>
      <c r="E350" s="29"/>
      <c r="F350" s="29"/>
      <c r="G350" s="29"/>
      <c r="H350" s="29"/>
      <c r="I350" s="29"/>
      <c r="J350" s="29"/>
      <c r="K350" s="29"/>
    </row>
    <row r="351" spans="2:11" s="11" customFormat="1">
      <c r="B351" s="29"/>
      <c r="C351" s="29"/>
      <c r="D351" s="29"/>
      <c r="E351" s="29"/>
      <c r="F351" s="29"/>
      <c r="G351" s="29"/>
      <c r="H351" s="29"/>
      <c r="I351" s="29"/>
      <c r="J351" s="29"/>
      <c r="K351" s="29"/>
    </row>
    <row r="352" spans="2:11" s="11" customFormat="1">
      <c r="B352" s="29"/>
      <c r="C352" s="29"/>
      <c r="D352" s="29"/>
      <c r="E352" s="29"/>
      <c r="F352" s="29"/>
      <c r="G352" s="29"/>
      <c r="H352" s="29"/>
      <c r="I352" s="29"/>
      <c r="J352" s="29"/>
      <c r="K352" s="29"/>
    </row>
    <row r="353" spans="2:11" s="11" customFormat="1">
      <c r="B353" s="29"/>
      <c r="C353" s="29"/>
      <c r="D353" s="29"/>
      <c r="E353" s="29"/>
      <c r="F353" s="29"/>
      <c r="G353" s="29"/>
      <c r="H353" s="29"/>
      <c r="I353" s="29"/>
      <c r="J353" s="29"/>
      <c r="K353" s="29"/>
    </row>
    <row r="354" spans="2:11" s="11" customFormat="1">
      <c r="B354" s="29"/>
      <c r="C354" s="29"/>
      <c r="D354" s="29"/>
      <c r="E354" s="29"/>
      <c r="F354" s="29"/>
      <c r="G354" s="29"/>
      <c r="H354" s="29"/>
      <c r="I354" s="29"/>
      <c r="J354" s="29"/>
      <c r="K354" s="29"/>
    </row>
    <row r="355" spans="2:11" s="11" customFormat="1">
      <c r="B355" s="29"/>
      <c r="C355" s="29"/>
      <c r="D355" s="29"/>
      <c r="E355" s="29"/>
      <c r="F355" s="29"/>
      <c r="G355" s="29"/>
      <c r="H355" s="29"/>
      <c r="I355" s="29"/>
      <c r="J355" s="29"/>
      <c r="K355" s="29"/>
    </row>
    <row r="356" spans="2:11" s="11" customFormat="1">
      <c r="B356" s="29"/>
      <c r="C356" s="29"/>
      <c r="D356" s="29"/>
      <c r="E356" s="29"/>
      <c r="F356" s="29"/>
      <c r="G356" s="29"/>
      <c r="H356" s="29"/>
      <c r="I356" s="29"/>
      <c r="J356" s="29"/>
      <c r="K356" s="29"/>
    </row>
    <row r="357" spans="2:11" s="11" customFormat="1">
      <c r="B357" s="29"/>
      <c r="C357" s="29"/>
      <c r="D357" s="29"/>
      <c r="E357" s="29"/>
      <c r="F357" s="29"/>
      <c r="G357" s="29"/>
      <c r="H357" s="29"/>
      <c r="I357" s="29"/>
      <c r="J357" s="29"/>
      <c r="K357" s="29"/>
    </row>
    <row r="358" spans="2:11" s="11" customFormat="1">
      <c r="B358" s="29"/>
      <c r="C358" s="29"/>
      <c r="D358" s="29"/>
      <c r="E358" s="29"/>
      <c r="F358" s="29"/>
      <c r="G358" s="29"/>
      <c r="H358" s="29"/>
      <c r="I358" s="29"/>
      <c r="J358" s="29"/>
      <c r="K358" s="29"/>
    </row>
    <row r="359" spans="2:11" s="11" customFormat="1">
      <c r="B359" s="29"/>
      <c r="C359" s="29"/>
      <c r="D359" s="29"/>
      <c r="E359" s="29"/>
      <c r="F359" s="29"/>
      <c r="G359" s="29"/>
      <c r="H359" s="29"/>
      <c r="I359" s="29"/>
      <c r="J359" s="29"/>
      <c r="K359" s="29"/>
    </row>
    <row r="360" spans="2:11" s="11" customFormat="1">
      <c r="B360" s="29"/>
      <c r="C360" s="29"/>
      <c r="D360" s="29"/>
      <c r="E360" s="29"/>
      <c r="F360" s="29"/>
      <c r="G360" s="29"/>
      <c r="H360" s="29"/>
      <c r="I360" s="29"/>
      <c r="J360" s="29"/>
      <c r="K360" s="29"/>
    </row>
    <row r="361" spans="2:11" s="11" customFormat="1">
      <c r="B361" s="29"/>
      <c r="C361" s="29"/>
      <c r="D361" s="29"/>
      <c r="E361" s="29"/>
      <c r="F361" s="29"/>
      <c r="G361" s="29"/>
      <c r="H361" s="29"/>
      <c r="I361" s="29"/>
      <c r="J361" s="29"/>
      <c r="K361" s="29"/>
    </row>
    <row r="362" spans="2:11" s="11" customFormat="1">
      <c r="B362" s="29"/>
      <c r="C362" s="29"/>
      <c r="D362" s="29"/>
      <c r="E362" s="29"/>
      <c r="F362" s="29"/>
      <c r="G362" s="29"/>
      <c r="H362" s="29"/>
      <c r="I362" s="29"/>
      <c r="J362" s="29"/>
      <c r="K362" s="29"/>
    </row>
    <row r="363" spans="2:11" s="11" customFormat="1">
      <c r="B363" s="29"/>
      <c r="C363" s="29"/>
      <c r="D363" s="29"/>
      <c r="E363" s="29"/>
      <c r="F363" s="29"/>
      <c r="G363" s="29"/>
      <c r="H363" s="29"/>
      <c r="I363" s="29"/>
      <c r="J363" s="29"/>
      <c r="K363" s="29"/>
    </row>
    <row r="364" spans="2:11" s="11" customFormat="1">
      <c r="B364" s="29"/>
      <c r="C364" s="29"/>
      <c r="D364" s="29"/>
      <c r="E364" s="29"/>
      <c r="F364" s="29"/>
      <c r="G364" s="29"/>
      <c r="H364" s="29"/>
      <c r="I364" s="29"/>
      <c r="J364" s="29"/>
      <c r="K364" s="29"/>
    </row>
    <row r="365" spans="2:11" s="11" customFormat="1">
      <c r="B365" s="29"/>
      <c r="C365" s="29"/>
      <c r="D365" s="29"/>
      <c r="E365" s="29"/>
      <c r="F365" s="29"/>
      <c r="G365" s="29"/>
      <c r="H365" s="29"/>
      <c r="I365" s="29"/>
      <c r="J365" s="29"/>
      <c r="K365" s="29"/>
    </row>
    <row r="366" spans="2:11" s="11" customFormat="1">
      <c r="B366" s="29"/>
      <c r="C366" s="29"/>
      <c r="D366" s="29"/>
      <c r="E366" s="29"/>
      <c r="F366" s="29"/>
      <c r="G366" s="29"/>
      <c r="H366" s="29"/>
      <c r="I366" s="29"/>
      <c r="J366" s="29"/>
      <c r="K366" s="29"/>
    </row>
    <row r="367" spans="2:11" s="11" customFormat="1">
      <c r="B367" s="29"/>
      <c r="C367" s="29"/>
      <c r="D367" s="29"/>
      <c r="E367" s="29"/>
      <c r="F367" s="29"/>
      <c r="G367" s="29"/>
      <c r="H367" s="29"/>
      <c r="I367" s="29"/>
      <c r="J367" s="29"/>
      <c r="K367" s="29"/>
    </row>
    <row r="368" spans="2:11" s="11" customFormat="1">
      <c r="B368" s="29"/>
      <c r="C368" s="29"/>
      <c r="D368" s="29"/>
      <c r="E368" s="29"/>
      <c r="F368" s="29"/>
      <c r="G368" s="29"/>
      <c r="H368" s="29"/>
      <c r="I368" s="29"/>
      <c r="J368" s="29"/>
      <c r="K368" s="29"/>
    </row>
    <row r="369" spans="2:11" s="11" customFormat="1">
      <c r="B369" s="29"/>
      <c r="C369" s="29"/>
      <c r="D369" s="29"/>
      <c r="E369" s="29"/>
      <c r="F369" s="29"/>
      <c r="G369" s="29"/>
      <c r="H369" s="29"/>
      <c r="I369" s="29"/>
      <c r="J369" s="29"/>
      <c r="K369" s="29"/>
    </row>
    <row r="370" spans="2:11" s="11" customFormat="1">
      <c r="B370" s="29"/>
      <c r="C370" s="29"/>
      <c r="D370" s="29"/>
      <c r="E370" s="29"/>
      <c r="F370" s="29"/>
      <c r="G370" s="29"/>
      <c r="H370" s="29"/>
      <c r="I370" s="29"/>
      <c r="J370" s="29"/>
      <c r="K370" s="29"/>
    </row>
    <row r="371" spans="2:11" s="11" customFormat="1">
      <c r="B371" s="29"/>
      <c r="C371" s="29"/>
      <c r="D371" s="29"/>
      <c r="E371" s="29"/>
      <c r="F371" s="29"/>
      <c r="G371" s="29"/>
      <c r="H371" s="29"/>
      <c r="I371" s="29"/>
      <c r="J371" s="29"/>
      <c r="K371" s="29"/>
    </row>
    <row r="372" spans="2:11" s="11" customFormat="1">
      <c r="B372" s="29"/>
      <c r="C372" s="29"/>
      <c r="D372" s="29"/>
      <c r="E372" s="29"/>
      <c r="F372" s="29"/>
      <c r="G372" s="29"/>
      <c r="H372" s="29"/>
      <c r="I372" s="29"/>
      <c r="J372" s="29"/>
      <c r="K372" s="29"/>
    </row>
    <row r="373" spans="2:11" s="11" customFormat="1">
      <c r="B373" s="29"/>
      <c r="C373" s="29"/>
      <c r="D373" s="29"/>
      <c r="E373" s="29"/>
      <c r="F373" s="29"/>
      <c r="G373" s="29"/>
      <c r="H373" s="29"/>
      <c r="I373" s="29"/>
      <c r="J373" s="29"/>
      <c r="K373" s="29"/>
    </row>
    <row r="374" spans="2:11" s="11" customFormat="1">
      <c r="B374" s="29"/>
      <c r="C374" s="29"/>
      <c r="D374" s="29"/>
      <c r="E374" s="29"/>
      <c r="F374" s="29"/>
      <c r="G374" s="29"/>
      <c r="H374" s="29"/>
      <c r="I374" s="29"/>
      <c r="J374" s="29"/>
      <c r="K374" s="29"/>
    </row>
    <row r="375" spans="2:11" s="11" customFormat="1">
      <c r="B375" s="29"/>
      <c r="C375" s="29"/>
      <c r="D375" s="29"/>
      <c r="E375" s="29"/>
      <c r="F375" s="29"/>
      <c r="G375" s="29"/>
      <c r="H375" s="29"/>
      <c r="I375" s="29"/>
      <c r="J375" s="29"/>
      <c r="K375" s="29"/>
    </row>
    <row r="376" spans="2:11" s="11" customFormat="1">
      <c r="B376" s="29"/>
      <c r="C376" s="29"/>
      <c r="D376" s="29"/>
      <c r="E376" s="29"/>
      <c r="F376" s="29"/>
      <c r="G376" s="29"/>
      <c r="H376" s="29"/>
      <c r="I376" s="29"/>
      <c r="J376" s="29"/>
      <c r="K376" s="29"/>
    </row>
    <row r="377" spans="2:11" s="11" customFormat="1">
      <c r="B377" s="29"/>
      <c r="C377" s="29"/>
      <c r="D377" s="29"/>
      <c r="E377" s="29"/>
      <c r="F377" s="29"/>
      <c r="G377" s="29"/>
      <c r="H377" s="29"/>
      <c r="I377" s="29"/>
      <c r="J377" s="29"/>
      <c r="K377" s="29"/>
    </row>
    <row r="378" spans="2:11" s="11" customFormat="1">
      <c r="B378" s="29"/>
      <c r="C378" s="29"/>
      <c r="D378" s="29"/>
      <c r="E378" s="29"/>
      <c r="F378" s="29"/>
      <c r="G378" s="29"/>
      <c r="H378" s="29"/>
      <c r="I378" s="29"/>
      <c r="J378" s="29"/>
      <c r="K378" s="29"/>
    </row>
    <row r="379" spans="2:11" s="11" customFormat="1">
      <c r="B379" s="29"/>
      <c r="C379" s="29"/>
      <c r="D379" s="29"/>
      <c r="E379" s="29"/>
      <c r="F379" s="29"/>
      <c r="G379" s="29"/>
      <c r="H379" s="29"/>
      <c r="I379" s="29"/>
      <c r="J379" s="29"/>
      <c r="K379" s="29"/>
    </row>
    <row r="380" spans="2:11" s="11" customFormat="1">
      <c r="B380" s="29"/>
      <c r="C380" s="29"/>
      <c r="D380" s="29"/>
      <c r="E380" s="29"/>
      <c r="F380" s="29"/>
      <c r="G380" s="29"/>
      <c r="H380" s="29"/>
      <c r="I380" s="29"/>
      <c r="J380" s="29"/>
      <c r="K380" s="29"/>
    </row>
    <row r="381" spans="2:11" s="11" customFormat="1">
      <c r="B381" s="29"/>
      <c r="C381" s="29"/>
      <c r="D381" s="29"/>
      <c r="E381" s="29"/>
      <c r="F381" s="29"/>
      <c r="G381" s="29"/>
      <c r="H381" s="29"/>
      <c r="I381" s="29"/>
      <c r="J381" s="29"/>
      <c r="K381" s="29"/>
    </row>
    <row r="382" spans="2:11" s="11" customFormat="1">
      <c r="B382" s="29"/>
      <c r="C382" s="29"/>
      <c r="D382" s="29"/>
      <c r="E382" s="29"/>
      <c r="F382" s="29"/>
      <c r="G382" s="29"/>
      <c r="H382" s="29"/>
      <c r="I382" s="29"/>
      <c r="J382" s="29"/>
      <c r="K382" s="29"/>
    </row>
    <row r="383" spans="2:11" s="11" customFormat="1">
      <c r="B383" s="29"/>
      <c r="C383" s="29"/>
      <c r="D383" s="29"/>
      <c r="E383" s="29"/>
      <c r="F383" s="29"/>
      <c r="G383" s="29"/>
      <c r="H383" s="29"/>
      <c r="I383" s="29"/>
      <c r="J383" s="29"/>
      <c r="K383" s="29"/>
    </row>
    <row r="384" spans="2:11" s="11" customFormat="1">
      <c r="B384" s="29"/>
      <c r="C384" s="29"/>
      <c r="D384" s="29"/>
      <c r="E384" s="29"/>
      <c r="F384" s="29"/>
      <c r="G384" s="29"/>
      <c r="H384" s="29"/>
      <c r="I384" s="29"/>
      <c r="J384" s="29"/>
      <c r="K384" s="29"/>
    </row>
    <row r="385" spans="2:11" s="11" customFormat="1">
      <c r="B385" s="29"/>
      <c r="C385" s="29"/>
      <c r="D385" s="29"/>
      <c r="E385" s="29"/>
      <c r="F385" s="29"/>
      <c r="G385" s="29"/>
      <c r="H385" s="29"/>
      <c r="I385" s="29"/>
      <c r="J385" s="29"/>
      <c r="K385" s="29"/>
    </row>
    <row r="386" spans="2:11" s="11" customFormat="1">
      <c r="B386" s="29"/>
      <c r="C386" s="29"/>
      <c r="D386" s="29"/>
      <c r="E386" s="29"/>
      <c r="F386" s="29"/>
      <c r="G386" s="29"/>
      <c r="H386" s="29"/>
      <c r="I386" s="29"/>
      <c r="J386" s="29"/>
      <c r="K386" s="29"/>
    </row>
    <row r="387" spans="2:11" s="11" customFormat="1">
      <c r="B387" s="29"/>
      <c r="C387" s="29"/>
      <c r="D387" s="29"/>
      <c r="E387" s="29"/>
      <c r="F387" s="29"/>
      <c r="G387" s="29"/>
      <c r="H387" s="29"/>
      <c r="I387" s="29"/>
      <c r="J387" s="29"/>
      <c r="K387" s="29"/>
    </row>
    <row r="388" spans="2:11" s="11" customFormat="1">
      <c r="B388" s="29"/>
      <c r="C388" s="29"/>
      <c r="D388" s="29"/>
      <c r="E388" s="29"/>
      <c r="F388" s="29"/>
      <c r="G388" s="29"/>
      <c r="H388" s="29"/>
      <c r="I388" s="29"/>
      <c r="J388" s="29"/>
      <c r="K388" s="29"/>
    </row>
    <row r="389" spans="2:11" s="11" customFormat="1">
      <c r="B389" s="29"/>
      <c r="C389" s="29"/>
      <c r="D389" s="29"/>
      <c r="E389" s="29"/>
      <c r="F389" s="29"/>
      <c r="G389" s="29"/>
      <c r="H389" s="29"/>
      <c r="I389" s="29"/>
      <c r="J389" s="29"/>
      <c r="K389" s="29"/>
    </row>
    <row r="390" spans="2:11" s="11" customFormat="1">
      <c r="B390" s="29"/>
      <c r="C390" s="29"/>
      <c r="D390" s="29"/>
      <c r="E390" s="29"/>
      <c r="F390" s="29"/>
      <c r="G390" s="29"/>
      <c r="H390" s="29"/>
      <c r="I390" s="29"/>
      <c r="J390" s="29"/>
      <c r="K390" s="29"/>
    </row>
    <row r="391" spans="2:11" s="11" customFormat="1">
      <c r="B391" s="29"/>
      <c r="C391" s="29"/>
      <c r="D391" s="29"/>
      <c r="E391" s="29"/>
      <c r="F391" s="29"/>
      <c r="G391" s="29"/>
      <c r="H391" s="29"/>
      <c r="I391" s="29"/>
      <c r="J391" s="29"/>
      <c r="K391" s="29"/>
    </row>
    <row r="392" spans="2:11" s="11" customFormat="1">
      <c r="B392" s="29"/>
      <c r="C392" s="29"/>
      <c r="D392" s="29"/>
      <c r="E392" s="29"/>
      <c r="F392" s="29"/>
      <c r="G392" s="29"/>
      <c r="H392" s="29"/>
      <c r="I392" s="29"/>
      <c r="J392" s="29"/>
      <c r="K392" s="29"/>
    </row>
    <row r="393" spans="2:11" s="11" customFormat="1">
      <c r="B393" s="29"/>
      <c r="C393" s="29"/>
      <c r="D393" s="29"/>
      <c r="E393" s="29"/>
      <c r="F393" s="29"/>
      <c r="G393" s="29"/>
      <c r="H393" s="29"/>
      <c r="I393" s="29"/>
      <c r="J393" s="29"/>
      <c r="K393" s="29"/>
    </row>
    <row r="394" spans="2:11" s="11" customFormat="1">
      <c r="B394" s="29"/>
      <c r="C394" s="29"/>
      <c r="D394" s="29"/>
      <c r="E394" s="29"/>
      <c r="F394" s="29"/>
      <c r="G394" s="29"/>
      <c r="H394" s="29"/>
      <c r="I394" s="29"/>
      <c r="J394" s="29"/>
      <c r="K394" s="29"/>
    </row>
    <row r="395" spans="2:11" s="11" customFormat="1">
      <c r="B395" s="29"/>
      <c r="C395" s="29"/>
      <c r="D395" s="29"/>
      <c r="E395" s="29"/>
      <c r="F395" s="29"/>
      <c r="G395" s="29"/>
      <c r="H395" s="29"/>
      <c r="I395" s="29"/>
      <c r="J395" s="29"/>
      <c r="K395" s="29"/>
    </row>
    <row r="396" spans="2:11" s="11" customFormat="1">
      <c r="B396" s="29"/>
      <c r="C396" s="29"/>
      <c r="D396" s="29"/>
      <c r="E396" s="29"/>
      <c r="F396" s="29"/>
      <c r="G396" s="29"/>
      <c r="H396" s="29"/>
      <c r="I396" s="29"/>
      <c r="J396" s="29"/>
      <c r="K396" s="29"/>
    </row>
    <row r="397" spans="2:11" s="11" customFormat="1">
      <c r="B397" s="29"/>
      <c r="C397" s="29"/>
      <c r="D397" s="29"/>
      <c r="E397" s="29"/>
      <c r="F397" s="29"/>
      <c r="G397" s="29"/>
      <c r="H397" s="29"/>
      <c r="I397" s="29"/>
      <c r="J397" s="29"/>
      <c r="K397" s="29"/>
    </row>
    <row r="398" spans="2:11" s="11" customFormat="1">
      <c r="B398" s="29"/>
      <c r="C398" s="29"/>
      <c r="D398" s="29"/>
      <c r="E398" s="29"/>
      <c r="F398" s="29"/>
      <c r="G398" s="29"/>
      <c r="H398" s="29"/>
      <c r="I398" s="29"/>
      <c r="J398" s="29"/>
      <c r="K398" s="29"/>
    </row>
    <row r="399" spans="2:11" s="11" customFormat="1">
      <c r="B399" s="29"/>
      <c r="C399" s="29"/>
      <c r="D399" s="29"/>
      <c r="E399" s="29"/>
      <c r="F399" s="29"/>
      <c r="G399" s="29"/>
      <c r="H399" s="29"/>
      <c r="I399" s="29"/>
      <c r="J399" s="29"/>
      <c r="K399" s="29"/>
    </row>
    <row r="400" spans="2:11" s="11" customFormat="1">
      <c r="B400" s="29"/>
      <c r="C400" s="29"/>
      <c r="D400" s="29"/>
      <c r="E400" s="29"/>
      <c r="F400" s="29"/>
      <c r="G400" s="29"/>
      <c r="H400" s="29"/>
      <c r="I400" s="29"/>
      <c r="J400" s="29"/>
      <c r="K400" s="29"/>
    </row>
    <row r="401" spans="2:11" s="11" customFormat="1">
      <c r="B401" s="29"/>
      <c r="C401" s="29"/>
      <c r="D401" s="29"/>
      <c r="E401" s="29"/>
      <c r="F401" s="29"/>
      <c r="G401" s="29"/>
      <c r="H401" s="29"/>
      <c r="I401" s="29"/>
      <c r="J401" s="29"/>
      <c r="K401" s="29"/>
    </row>
    <row r="402" spans="2:11" s="11" customFormat="1">
      <c r="B402" s="29"/>
      <c r="C402" s="29"/>
      <c r="D402" s="29"/>
      <c r="E402" s="29"/>
      <c r="F402" s="29"/>
      <c r="G402" s="29"/>
      <c r="H402" s="29"/>
      <c r="I402" s="29"/>
      <c r="J402" s="29"/>
      <c r="K402" s="29"/>
    </row>
    <row r="403" spans="2:11" s="11" customFormat="1">
      <c r="B403" s="29"/>
      <c r="C403" s="29"/>
      <c r="D403" s="29"/>
      <c r="E403" s="29"/>
      <c r="F403" s="29"/>
      <c r="G403" s="29"/>
      <c r="H403" s="29"/>
      <c r="I403" s="29"/>
      <c r="J403" s="29"/>
      <c r="K403" s="29"/>
    </row>
    <row r="404" spans="2:11" s="11" customFormat="1">
      <c r="B404" s="29"/>
      <c r="C404" s="29"/>
      <c r="D404" s="29"/>
      <c r="E404" s="29"/>
      <c r="F404" s="29"/>
      <c r="G404" s="29"/>
      <c r="H404" s="29"/>
      <c r="I404" s="29"/>
      <c r="J404" s="29"/>
      <c r="K404" s="29"/>
    </row>
    <row r="405" spans="2:11" s="11" customFormat="1">
      <c r="B405" s="29"/>
      <c r="C405" s="29"/>
      <c r="D405" s="29"/>
      <c r="E405" s="29"/>
      <c r="F405" s="29"/>
      <c r="G405" s="29"/>
      <c r="H405" s="29"/>
      <c r="I405" s="29"/>
      <c r="J405" s="29"/>
      <c r="K405" s="29"/>
    </row>
    <row r="406" spans="2:11" s="11" customFormat="1">
      <c r="B406" s="29"/>
      <c r="C406" s="29"/>
      <c r="D406" s="29"/>
      <c r="E406" s="29"/>
      <c r="F406" s="29"/>
      <c r="G406" s="29"/>
      <c r="H406" s="29"/>
      <c r="I406" s="29"/>
      <c r="J406" s="29"/>
      <c r="K406" s="29"/>
    </row>
    <row r="407" spans="2:11" s="11" customFormat="1">
      <c r="B407" s="29"/>
      <c r="C407" s="29"/>
      <c r="D407" s="29"/>
      <c r="E407" s="29"/>
      <c r="F407" s="29"/>
      <c r="G407" s="29"/>
      <c r="H407" s="29"/>
      <c r="I407" s="29"/>
      <c r="J407" s="29"/>
      <c r="K407" s="29"/>
    </row>
    <row r="408" spans="2:11" s="11" customFormat="1">
      <c r="B408" s="29"/>
      <c r="C408" s="29"/>
      <c r="D408" s="29"/>
      <c r="E408" s="29"/>
      <c r="F408" s="29"/>
      <c r="G408" s="29"/>
      <c r="H408" s="29"/>
      <c r="I408" s="29"/>
      <c r="J408" s="29"/>
      <c r="K408" s="29"/>
    </row>
    <row r="409" spans="2:11" s="11" customFormat="1">
      <c r="B409" s="29"/>
      <c r="C409" s="29"/>
      <c r="D409" s="29"/>
      <c r="E409" s="29"/>
      <c r="F409" s="29"/>
      <c r="G409" s="29"/>
      <c r="H409" s="29"/>
      <c r="I409" s="29"/>
      <c r="J409" s="29"/>
      <c r="K409" s="29"/>
    </row>
    <row r="410" spans="2:11" s="11" customFormat="1">
      <c r="B410" s="29"/>
      <c r="C410" s="29"/>
      <c r="D410" s="29"/>
      <c r="E410" s="29"/>
      <c r="F410" s="29"/>
      <c r="G410" s="29"/>
      <c r="H410" s="29"/>
      <c r="I410" s="29"/>
      <c r="J410" s="29"/>
      <c r="K410" s="29"/>
    </row>
    <row r="411" spans="2:11" s="11" customFormat="1">
      <c r="B411" s="29"/>
      <c r="C411" s="29"/>
      <c r="D411" s="29"/>
      <c r="E411" s="29"/>
      <c r="F411" s="29"/>
      <c r="G411" s="29"/>
      <c r="H411" s="29"/>
      <c r="I411" s="29"/>
      <c r="J411" s="29"/>
      <c r="K411" s="29"/>
    </row>
    <row r="412" spans="2:11" s="11" customFormat="1">
      <c r="B412" s="29"/>
      <c r="C412" s="29"/>
      <c r="D412" s="29"/>
      <c r="E412" s="29"/>
      <c r="F412" s="29"/>
      <c r="G412" s="29"/>
      <c r="H412" s="29"/>
      <c r="I412" s="29"/>
      <c r="J412" s="29"/>
      <c r="K412" s="29"/>
    </row>
    <row r="413" spans="2:11" s="11" customFormat="1">
      <c r="B413" s="29"/>
      <c r="C413" s="29"/>
      <c r="D413" s="29"/>
      <c r="E413" s="29"/>
      <c r="F413" s="29"/>
      <c r="G413" s="29"/>
      <c r="H413" s="29"/>
      <c r="I413" s="29"/>
      <c r="J413" s="29"/>
      <c r="K413" s="29"/>
    </row>
    <row r="414" spans="2:11" s="11" customFormat="1">
      <c r="B414" s="29"/>
      <c r="C414" s="29"/>
      <c r="D414" s="29"/>
      <c r="E414" s="29"/>
      <c r="F414" s="29"/>
      <c r="G414" s="29"/>
      <c r="H414" s="29"/>
      <c r="I414" s="29"/>
      <c r="J414" s="29"/>
      <c r="K414" s="29"/>
    </row>
    <row r="415" spans="2:11" s="11" customFormat="1">
      <c r="B415" s="29"/>
      <c r="C415" s="29"/>
      <c r="D415" s="29"/>
      <c r="E415" s="29"/>
      <c r="F415" s="29"/>
      <c r="G415" s="29"/>
      <c r="H415" s="29"/>
      <c r="I415" s="29"/>
      <c r="J415" s="29"/>
      <c r="K415" s="29"/>
    </row>
    <row r="416" spans="2:11" s="11" customFormat="1">
      <c r="B416" s="29"/>
      <c r="C416" s="29"/>
      <c r="D416" s="29"/>
      <c r="E416" s="29"/>
      <c r="F416" s="29"/>
      <c r="G416" s="29"/>
      <c r="H416" s="29"/>
      <c r="I416" s="29"/>
      <c r="J416" s="29"/>
      <c r="K416" s="29"/>
    </row>
    <row r="417" spans="2:11" s="11" customFormat="1">
      <c r="B417" s="29"/>
      <c r="C417" s="29"/>
      <c r="D417" s="29"/>
      <c r="E417" s="29"/>
      <c r="F417" s="29"/>
      <c r="G417" s="29"/>
      <c r="H417" s="29"/>
      <c r="I417" s="29"/>
      <c r="J417" s="29"/>
      <c r="K417" s="29"/>
    </row>
    <row r="418" spans="2:11" s="11" customFormat="1">
      <c r="B418" s="29"/>
      <c r="C418" s="29"/>
      <c r="D418" s="29"/>
      <c r="E418" s="29"/>
      <c r="F418" s="29"/>
      <c r="G418" s="29"/>
      <c r="H418" s="29"/>
      <c r="I418" s="29"/>
      <c r="J418" s="29"/>
      <c r="K418" s="29"/>
    </row>
    <row r="419" spans="2:11" s="11" customFormat="1">
      <c r="B419" s="29"/>
      <c r="C419" s="29"/>
      <c r="D419" s="29"/>
      <c r="E419" s="29"/>
      <c r="F419" s="29"/>
      <c r="G419" s="29"/>
      <c r="H419" s="29"/>
      <c r="I419" s="29"/>
      <c r="J419" s="29"/>
      <c r="K419" s="29"/>
    </row>
    <row r="420" spans="2:11" s="11" customFormat="1">
      <c r="B420" s="29"/>
      <c r="C420" s="29"/>
      <c r="D420" s="29"/>
      <c r="E420" s="29"/>
      <c r="F420" s="29"/>
      <c r="G420" s="29"/>
      <c r="H420" s="29"/>
      <c r="I420" s="29"/>
      <c r="J420" s="29"/>
      <c r="K420" s="29"/>
    </row>
    <row r="421" spans="2:11" s="11" customFormat="1">
      <c r="B421" s="29"/>
      <c r="C421" s="29"/>
      <c r="D421" s="29"/>
      <c r="E421" s="29"/>
      <c r="F421" s="29"/>
      <c r="G421" s="29"/>
      <c r="H421" s="29"/>
      <c r="I421" s="29"/>
      <c r="J421" s="29"/>
      <c r="K421" s="29"/>
    </row>
    <row r="422" spans="2:11" s="11" customFormat="1">
      <c r="B422" s="29"/>
      <c r="C422" s="29"/>
      <c r="D422" s="29"/>
      <c r="E422" s="29"/>
      <c r="F422" s="29"/>
      <c r="G422" s="29"/>
      <c r="H422" s="29"/>
      <c r="I422" s="29"/>
      <c r="J422" s="29"/>
      <c r="K422" s="29"/>
    </row>
    <row r="423" spans="2:11" s="11" customFormat="1">
      <c r="B423" s="29"/>
      <c r="C423" s="29"/>
      <c r="D423" s="29"/>
      <c r="E423" s="29"/>
      <c r="F423" s="29"/>
      <c r="G423" s="29"/>
      <c r="H423" s="29"/>
      <c r="I423" s="29"/>
      <c r="J423" s="29"/>
      <c r="K423" s="29"/>
    </row>
    <row r="424" spans="2:11" s="11" customFormat="1">
      <c r="B424" s="29"/>
      <c r="C424" s="29"/>
      <c r="D424" s="29"/>
      <c r="E424" s="29"/>
      <c r="F424" s="29"/>
      <c r="G424" s="29"/>
      <c r="H424" s="29"/>
      <c r="I424" s="29"/>
      <c r="J424" s="29"/>
      <c r="K424" s="29"/>
    </row>
    <row r="425" spans="2:11" s="11" customFormat="1">
      <c r="B425" s="29"/>
      <c r="C425" s="29"/>
      <c r="D425" s="29"/>
      <c r="E425" s="29"/>
      <c r="F425" s="29"/>
      <c r="G425" s="29"/>
      <c r="H425" s="29"/>
      <c r="I425" s="29"/>
      <c r="J425" s="29"/>
      <c r="K425" s="29"/>
    </row>
    <row r="426" spans="2:11" s="11" customFormat="1">
      <c r="B426" s="29"/>
      <c r="C426" s="29"/>
      <c r="D426" s="29"/>
      <c r="E426" s="29"/>
      <c r="F426" s="29"/>
      <c r="G426" s="29"/>
      <c r="H426" s="29"/>
      <c r="I426" s="29"/>
      <c r="J426" s="29"/>
      <c r="K426" s="29"/>
    </row>
    <row r="427" spans="2:11" s="11" customFormat="1">
      <c r="B427" s="29"/>
      <c r="C427" s="29"/>
      <c r="D427" s="29"/>
      <c r="E427" s="29"/>
      <c r="F427" s="29"/>
      <c r="G427" s="29"/>
      <c r="H427" s="29"/>
      <c r="I427" s="29"/>
      <c r="J427" s="29"/>
      <c r="K427" s="29"/>
    </row>
    <row r="428" spans="2:11" s="11" customFormat="1">
      <c r="B428" s="29"/>
      <c r="C428" s="29"/>
      <c r="D428" s="29"/>
      <c r="E428" s="29"/>
      <c r="F428" s="29"/>
      <c r="G428" s="29"/>
      <c r="H428" s="29"/>
      <c r="I428" s="29"/>
      <c r="J428" s="29"/>
      <c r="K428" s="29"/>
    </row>
    <row r="429" spans="2:11" s="11" customFormat="1">
      <c r="B429" s="29"/>
      <c r="C429" s="29"/>
      <c r="D429" s="29"/>
      <c r="E429" s="29"/>
      <c r="F429" s="29"/>
      <c r="G429" s="29"/>
      <c r="H429" s="29"/>
      <c r="I429" s="29"/>
      <c r="J429" s="29"/>
      <c r="K429" s="29"/>
    </row>
    <row r="430" spans="2:11" s="11" customFormat="1">
      <c r="B430" s="29"/>
      <c r="C430" s="29"/>
      <c r="D430" s="29"/>
      <c r="E430" s="29"/>
      <c r="F430" s="29"/>
      <c r="G430" s="29"/>
      <c r="H430" s="29"/>
      <c r="I430" s="29"/>
      <c r="J430" s="29"/>
      <c r="K430" s="29"/>
    </row>
    <row r="431" spans="2:11" s="11" customFormat="1">
      <c r="B431" s="29"/>
      <c r="C431" s="29"/>
      <c r="D431" s="29"/>
      <c r="E431" s="29"/>
      <c r="F431" s="29"/>
      <c r="G431" s="29"/>
      <c r="H431" s="29"/>
      <c r="I431" s="29"/>
      <c r="J431" s="29"/>
      <c r="K431" s="29"/>
    </row>
    <row r="432" spans="2:11" s="11" customFormat="1">
      <c r="B432" s="29"/>
      <c r="C432" s="29"/>
      <c r="D432" s="29"/>
      <c r="E432" s="29"/>
      <c r="F432" s="29"/>
      <c r="G432" s="29"/>
      <c r="H432" s="29"/>
      <c r="I432" s="29"/>
      <c r="J432" s="29"/>
      <c r="K432" s="29"/>
    </row>
    <row r="433" spans="2:11" s="11" customFormat="1">
      <c r="B433" s="29"/>
      <c r="C433" s="29"/>
      <c r="D433" s="29"/>
      <c r="E433" s="29"/>
      <c r="F433" s="29"/>
      <c r="G433" s="29"/>
      <c r="H433" s="29"/>
      <c r="I433" s="29"/>
      <c r="J433" s="29"/>
      <c r="K433" s="29"/>
    </row>
    <row r="434" spans="2:11" s="11" customFormat="1">
      <c r="B434" s="29"/>
      <c r="C434" s="29"/>
      <c r="D434" s="29"/>
      <c r="E434" s="29"/>
      <c r="F434" s="29"/>
      <c r="G434" s="29"/>
      <c r="H434" s="29"/>
      <c r="I434" s="29"/>
      <c r="J434" s="29"/>
      <c r="K434" s="29"/>
    </row>
    <row r="435" spans="2:11" s="11" customFormat="1">
      <c r="B435" s="29"/>
      <c r="C435" s="29"/>
      <c r="D435" s="29"/>
      <c r="E435" s="29"/>
      <c r="F435" s="29"/>
      <c r="G435" s="29"/>
      <c r="H435" s="29"/>
      <c r="I435" s="29"/>
      <c r="J435" s="29"/>
      <c r="K435" s="29"/>
    </row>
    <row r="436" spans="2:11" s="11" customFormat="1">
      <c r="B436" s="29"/>
      <c r="C436" s="29"/>
      <c r="D436" s="29"/>
      <c r="E436" s="29"/>
      <c r="F436" s="29"/>
      <c r="G436" s="29"/>
      <c r="H436" s="29"/>
      <c r="I436" s="29"/>
      <c r="J436" s="29"/>
      <c r="K436" s="29"/>
    </row>
    <row r="437" spans="2:11" s="11" customFormat="1">
      <c r="B437" s="29"/>
      <c r="C437" s="29"/>
      <c r="D437" s="29"/>
      <c r="E437" s="29"/>
      <c r="F437" s="29"/>
      <c r="G437" s="29"/>
      <c r="H437" s="29"/>
      <c r="I437" s="29"/>
      <c r="J437" s="29"/>
      <c r="K437" s="29"/>
    </row>
    <row r="438" spans="2:11" s="11" customFormat="1">
      <c r="B438" s="29"/>
      <c r="C438" s="29"/>
      <c r="D438" s="29"/>
      <c r="E438" s="29"/>
      <c r="F438" s="29"/>
      <c r="G438" s="29"/>
      <c r="H438" s="29"/>
      <c r="I438" s="29"/>
      <c r="J438" s="29"/>
      <c r="K438" s="29"/>
    </row>
    <row r="439" spans="2:11" s="11" customFormat="1">
      <c r="B439" s="29"/>
      <c r="C439" s="29"/>
      <c r="D439" s="29"/>
      <c r="E439" s="29"/>
      <c r="F439" s="29"/>
      <c r="G439" s="29"/>
      <c r="H439" s="29"/>
      <c r="I439" s="29"/>
      <c r="J439" s="29"/>
      <c r="K439" s="29"/>
    </row>
    <row r="440" spans="2:11" s="11" customFormat="1">
      <c r="B440" s="29"/>
      <c r="C440" s="29"/>
      <c r="D440" s="29"/>
      <c r="E440" s="29"/>
      <c r="F440" s="29"/>
      <c r="G440" s="29"/>
      <c r="H440" s="29"/>
      <c r="I440" s="29"/>
      <c r="J440" s="29"/>
      <c r="K440" s="29"/>
    </row>
    <row r="441" spans="2:11" s="11" customFormat="1">
      <c r="B441" s="29"/>
      <c r="C441" s="29"/>
      <c r="D441" s="29"/>
      <c r="E441" s="29"/>
      <c r="F441" s="29"/>
      <c r="G441" s="29"/>
      <c r="H441" s="29"/>
      <c r="I441" s="29"/>
      <c r="J441" s="29"/>
      <c r="K441" s="29"/>
    </row>
    <row r="442" spans="2:11" s="11" customFormat="1">
      <c r="B442" s="29"/>
      <c r="C442" s="29"/>
      <c r="D442" s="29"/>
      <c r="E442" s="29"/>
      <c r="F442" s="29"/>
      <c r="G442" s="29"/>
      <c r="H442" s="29"/>
      <c r="I442" s="29"/>
      <c r="J442" s="29"/>
      <c r="K442" s="29"/>
    </row>
    <row r="443" spans="2:11" s="11" customFormat="1">
      <c r="B443" s="29"/>
      <c r="C443" s="29"/>
      <c r="D443" s="29"/>
      <c r="E443" s="29"/>
      <c r="F443" s="29"/>
      <c r="G443" s="29"/>
      <c r="H443" s="29"/>
      <c r="I443" s="29"/>
      <c r="J443" s="29"/>
      <c r="K443" s="29"/>
    </row>
    <row r="444" spans="2:11" s="11" customFormat="1">
      <c r="B444" s="29"/>
      <c r="C444" s="29"/>
      <c r="D444" s="29"/>
      <c r="E444" s="29"/>
      <c r="F444" s="29"/>
      <c r="G444" s="29"/>
      <c r="H444" s="29"/>
      <c r="I444" s="29"/>
      <c r="J444" s="29"/>
      <c r="K444" s="29"/>
    </row>
    <row r="445" spans="2:11" s="11" customFormat="1">
      <c r="B445" s="29"/>
      <c r="C445" s="29"/>
      <c r="D445" s="29"/>
      <c r="E445" s="29"/>
      <c r="F445" s="29"/>
      <c r="G445" s="29"/>
      <c r="H445" s="29"/>
      <c r="I445" s="29"/>
      <c r="J445" s="29"/>
      <c r="K445" s="29"/>
    </row>
    <row r="446" spans="2:11" s="11" customFormat="1">
      <c r="B446" s="29"/>
      <c r="C446" s="29"/>
      <c r="D446" s="29"/>
      <c r="E446" s="29"/>
      <c r="F446" s="29"/>
      <c r="G446" s="29"/>
      <c r="H446" s="29"/>
      <c r="I446" s="29"/>
      <c r="J446" s="29"/>
      <c r="K446" s="29"/>
    </row>
    <row r="447" spans="2:11" s="11" customFormat="1">
      <c r="B447" s="29"/>
      <c r="C447" s="29"/>
      <c r="D447" s="29"/>
      <c r="E447" s="29"/>
      <c r="F447" s="29"/>
      <c r="G447" s="29"/>
      <c r="H447" s="29"/>
      <c r="I447" s="29"/>
      <c r="J447" s="29"/>
      <c r="K447" s="29"/>
    </row>
    <row r="448" spans="2:11" s="11" customFormat="1">
      <c r="B448" s="29"/>
      <c r="C448" s="29"/>
      <c r="D448" s="29"/>
      <c r="E448" s="29"/>
      <c r="F448" s="29"/>
      <c r="G448" s="29"/>
      <c r="H448" s="29"/>
      <c r="I448" s="29"/>
      <c r="J448" s="29"/>
      <c r="K448" s="29"/>
    </row>
    <row r="449" spans="2:11" s="11" customFormat="1">
      <c r="B449" s="29"/>
      <c r="C449" s="29"/>
      <c r="D449" s="29"/>
      <c r="E449" s="29"/>
      <c r="F449" s="29"/>
      <c r="G449" s="29"/>
      <c r="H449" s="29"/>
      <c r="I449" s="29"/>
      <c r="J449" s="29"/>
      <c r="K449" s="29"/>
    </row>
    <row r="450" spans="2:11" s="11" customFormat="1">
      <c r="B450" s="29"/>
      <c r="C450" s="29"/>
      <c r="D450" s="29"/>
      <c r="E450" s="29"/>
      <c r="F450" s="29"/>
      <c r="G450" s="29"/>
      <c r="H450" s="29"/>
      <c r="I450" s="29"/>
      <c r="J450" s="29"/>
      <c r="K450" s="29"/>
    </row>
    <row r="451" spans="2:11" s="11" customFormat="1">
      <c r="B451" s="29"/>
      <c r="C451" s="29"/>
      <c r="D451" s="29"/>
      <c r="E451" s="29"/>
      <c r="F451" s="29"/>
      <c r="G451" s="29"/>
      <c r="H451" s="29"/>
      <c r="I451" s="29"/>
      <c r="J451" s="29"/>
      <c r="K451" s="29"/>
    </row>
    <row r="452" spans="2:11" s="11" customFormat="1">
      <c r="B452" s="29"/>
      <c r="C452" s="29"/>
      <c r="D452" s="29"/>
      <c r="E452" s="29"/>
      <c r="F452" s="29"/>
      <c r="G452" s="29"/>
      <c r="H452" s="29"/>
      <c r="I452" s="29"/>
      <c r="J452" s="29"/>
      <c r="K452" s="29"/>
    </row>
    <row r="453" spans="2:11" s="11" customFormat="1">
      <c r="B453" s="29"/>
      <c r="C453" s="29"/>
      <c r="D453" s="29"/>
      <c r="E453" s="29"/>
      <c r="F453" s="29"/>
      <c r="G453" s="29"/>
      <c r="H453" s="29"/>
      <c r="I453" s="29"/>
      <c r="J453" s="29"/>
      <c r="K453" s="29"/>
    </row>
    <row r="454" spans="2:11" s="11" customFormat="1">
      <c r="B454" s="29"/>
      <c r="C454" s="29"/>
      <c r="D454" s="29"/>
      <c r="E454" s="29"/>
      <c r="F454" s="29"/>
      <c r="G454" s="29"/>
      <c r="H454" s="29"/>
      <c r="I454" s="29"/>
      <c r="J454" s="29"/>
      <c r="K454" s="29"/>
    </row>
    <row r="455" spans="2:11" s="11" customFormat="1">
      <c r="B455" s="29"/>
      <c r="C455" s="29"/>
      <c r="D455" s="29"/>
      <c r="E455" s="29"/>
      <c r="F455" s="29"/>
      <c r="G455" s="29"/>
      <c r="H455" s="29"/>
      <c r="I455" s="29"/>
      <c r="J455" s="29"/>
      <c r="K455" s="29"/>
    </row>
    <row r="456" spans="2:11" s="11" customFormat="1">
      <c r="B456" s="29"/>
      <c r="C456" s="29"/>
      <c r="D456" s="29"/>
      <c r="E456" s="29"/>
      <c r="F456" s="29"/>
      <c r="G456" s="29"/>
      <c r="H456" s="29"/>
      <c r="I456" s="29"/>
      <c r="J456" s="29"/>
      <c r="K456" s="29"/>
    </row>
    <row r="457" spans="2:11" s="11" customFormat="1">
      <c r="B457" s="29"/>
      <c r="C457" s="29"/>
      <c r="D457" s="29"/>
      <c r="E457" s="29"/>
      <c r="F457" s="29"/>
      <c r="G457" s="29"/>
      <c r="H457" s="29"/>
      <c r="I457" s="29"/>
      <c r="J457" s="29"/>
      <c r="K457" s="29"/>
    </row>
    <row r="458" spans="2:11" s="11" customFormat="1">
      <c r="B458" s="29"/>
      <c r="C458" s="29"/>
      <c r="D458" s="29"/>
      <c r="E458" s="29"/>
      <c r="F458" s="29"/>
      <c r="G458" s="29"/>
      <c r="H458" s="29"/>
      <c r="I458" s="29"/>
      <c r="J458" s="29"/>
      <c r="K458" s="29"/>
    </row>
    <row r="459" spans="2:11" s="11" customFormat="1">
      <c r="B459" s="29"/>
      <c r="C459" s="29"/>
      <c r="D459" s="29"/>
      <c r="E459" s="29"/>
      <c r="F459" s="29"/>
      <c r="G459" s="29"/>
      <c r="H459" s="29"/>
      <c r="I459" s="29"/>
      <c r="J459" s="29"/>
      <c r="K459" s="29"/>
    </row>
    <row r="460" spans="2:11" s="11" customFormat="1">
      <c r="B460" s="29"/>
      <c r="C460" s="29"/>
      <c r="D460" s="29"/>
      <c r="E460" s="29"/>
      <c r="F460" s="29"/>
      <c r="G460" s="29"/>
      <c r="H460" s="29"/>
      <c r="I460" s="29"/>
      <c r="J460" s="29"/>
      <c r="K460" s="29"/>
    </row>
    <row r="461" spans="2:11" s="11" customFormat="1">
      <c r="B461" s="29"/>
      <c r="C461" s="29"/>
      <c r="D461" s="29"/>
      <c r="E461" s="29"/>
      <c r="F461" s="29"/>
      <c r="G461" s="29"/>
      <c r="H461" s="29"/>
      <c r="I461" s="29"/>
      <c r="J461" s="29"/>
      <c r="K461" s="29"/>
    </row>
    <row r="462" spans="2:11" s="11" customFormat="1">
      <c r="B462" s="29"/>
      <c r="C462" s="29"/>
      <c r="D462" s="29"/>
      <c r="E462" s="29"/>
      <c r="F462" s="29"/>
      <c r="G462" s="29"/>
      <c r="H462" s="29"/>
      <c r="I462" s="29"/>
      <c r="J462" s="29"/>
      <c r="K462" s="29"/>
    </row>
    <row r="463" spans="2:11" s="11" customFormat="1">
      <c r="B463" s="29"/>
      <c r="C463" s="29"/>
      <c r="D463" s="29"/>
      <c r="E463" s="29"/>
      <c r="F463" s="29"/>
      <c r="G463" s="29"/>
      <c r="H463" s="29"/>
      <c r="I463" s="29"/>
      <c r="J463" s="29"/>
      <c r="K463" s="29"/>
    </row>
    <row r="464" spans="2:11" s="11" customFormat="1">
      <c r="B464" s="29"/>
      <c r="C464" s="29"/>
      <c r="D464" s="29"/>
      <c r="E464" s="29"/>
      <c r="F464" s="29"/>
      <c r="G464" s="29"/>
      <c r="H464" s="29"/>
      <c r="I464" s="29"/>
      <c r="J464" s="29"/>
      <c r="K464" s="29"/>
    </row>
    <row r="465" spans="2:11" s="11" customFormat="1">
      <c r="B465" s="29"/>
      <c r="C465" s="29"/>
      <c r="D465" s="29"/>
      <c r="E465" s="29"/>
      <c r="F465" s="29"/>
      <c r="G465" s="29"/>
      <c r="H465" s="29"/>
      <c r="I465" s="29"/>
      <c r="J465" s="29"/>
      <c r="K465" s="29"/>
    </row>
    <row r="466" spans="2:11" s="11" customFormat="1">
      <c r="B466" s="29"/>
      <c r="C466" s="29"/>
      <c r="D466" s="29"/>
      <c r="E466" s="29"/>
      <c r="F466" s="29"/>
      <c r="G466" s="29"/>
      <c r="H466" s="29"/>
      <c r="I466" s="29"/>
      <c r="J466" s="29"/>
      <c r="K466" s="29"/>
    </row>
    <row r="467" spans="2:11" s="11" customFormat="1">
      <c r="B467" s="29"/>
      <c r="C467" s="29"/>
      <c r="D467" s="29"/>
      <c r="E467" s="29"/>
      <c r="F467" s="29"/>
      <c r="G467" s="29"/>
      <c r="H467" s="29"/>
      <c r="I467" s="29"/>
      <c r="J467" s="29"/>
      <c r="K467" s="29"/>
    </row>
    <row r="468" spans="2:11" s="11" customFormat="1">
      <c r="B468" s="29"/>
      <c r="C468" s="29"/>
      <c r="D468" s="29"/>
      <c r="E468" s="29"/>
      <c r="F468" s="29"/>
      <c r="G468" s="29"/>
      <c r="H468" s="29"/>
      <c r="I468" s="29"/>
      <c r="J468" s="29"/>
      <c r="K468" s="29"/>
    </row>
    <row r="469" spans="2:11" s="11" customFormat="1">
      <c r="B469" s="29"/>
      <c r="C469" s="29"/>
      <c r="D469" s="29"/>
      <c r="E469" s="29"/>
      <c r="F469" s="29"/>
      <c r="G469" s="29"/>
      <c r="H469" s="29"/>
      <c r="I469" s="29"/>
      <c r="J469" s="29"/>
      <c r="K469" s="29"/>
    </row>
    <row r="470" spans="2:11" s="11" customFormat="1">
      <c r="B470" s="29"/>
      <c r="C470" s="29"/>
      <c r="D470" s="29"/>
      <c r="E470" s="29"/>
      <c r="F470" s="29"/>
      <c r="G470" s="29"/>
      <c r="H470" s="29"/>
      <c r="I470" s="29"/>
      <c r="J470" s="29"/>
      <c r="K470" s="29"/>
    </row>
    <row r="471" spans="2:11" s="11" customFormat="1">
      <c r="B471" s="29"/>
      <c r="C471" s="29"/>
      <c r="D471" s="29"/>
      <c r="E471" s="29"/>
      <c r="F471" s="29"/>
      <c r="G471" s="29"/>
      <c r="H471" s="29"/>
      <c r="I471" s="29"/>
      <c r="J471" s="29"/>
      <c r="K471" s="29"/>
    </row>
    <row r="472" spans="2:11" s="11" customFormat="1">
      <c r="B472" s="29"/>
      <c r="C472" s="29"/>
      <c r="D472" s="29"/>
      <c r="E472" s="29"/>
      <c r="F472" s="29"/>
      <c r="G472" s="29"/>
      <c r="H472" s="29"/>
      <c r="I472" s="29"/>
      <c r="J472" s="29"/>
      <c r="K472" s="29"/>
    </row>
    <row r="473" spans="2:11" s="11" customFormat="1">
      <c r="B473" s="29"/>
      <c r="C473" s="29"/>
      <c r="D473" s="29"/>
      <c r="E473" s="29"/>
      <c r="F473" s="29"/>
      <c r="G473" s="29"/>
      <c r="H473" s="29"/>
      <c r="I473" s="29"/>
      <c r="J473" s="29"/>
      <c r="K473" s="29"/>
    </row>
    <row r="474" spans="2:11" s="11" customFormat="1">
      <c r="B474" s="29"/>
      <c r="C474" s="29"/>
      <c r="D474" s="29"/>
      <c r="E474" s="29"/>
      <c r="F474" s="29"/>
      <c r="G474" s="29"/>
      <c r="H474" s="29"/>
      <c r="I474" s="29"/>
      <c r="J474" s="29"/>
      <c r="K474" s="29"/>
    </row>
    <row r="475" spans="2:11" s="11" customFormat="1">
      <c r="B475" s="29"/>
      <c r="C475" s="29"/>
      <c r="D475" s="29"/>
      <c r="E475" s="29"/>
      <c r="F475" s="29"/>
      <c r="G475" s="29"/>
      <c r="H475" s="29"/>
      <c r="I475" s="29"/>
      <c r="J475" s="29"/>
      <c r="K475" s="29"/>
    </row>
    <row r="476" spans="2:11" s="11" customFormat="1">
      <c r="B476" s="29"/>
      <c r="C476" s="29"/>
      <c r="D476" s="29"/>
      <c r="E476" s="29"/>
      <c r="F476" s="29"/>
      <c r="G476" s="29"/>
      <c r="H476" s="29"/>
      <c r="I476" s="29"/>
      <c r="J476" s="29"/>
      <c r="K476" s="29"/>
    </row>
    <row r="477" spans="2:11" s="11" customFormat="1">
      <c r="B477" s="29"/>
      <c r="C477" s="29"/>
      <c r="D477" s="29"/>
      <c r="E477" s="29"/>
      <c r="F477" s="29"/>
      <c r="G477" s="29"/>
      <c r="H477" s="29"/>
      <c r="I477" s="29"/>
      <c r="J477" s="29"/>
      <c r="K477" s="29"/>
    </row>
    <row r="478" spans="2:11" s="11" customFormat="1">
      <c r="B478" s="29"/>
      <c r="C478" s="29"/>
      <c r="D478" s="29"/>
      <c r="E478" s="29"/>
      <c r="F478" s="29"/>
      <c r="G478" s="29"/>
      <c r="H478" s="29"/>
      <c r="I478" s="29"/>
      <c r="J478" s="29"/>
      <c r="K478" s="29"/>
    </row>
    <row r="479" spans="2:11" s="11" customFormat="1">
      <c r="B479" s="29"/>
      <c r="C479" s="29"/>
      <c r="D479" s="29"/>
      <c r="E479" s="29"/>
      <c r="F479" s="29"/>
      <c r="G479" s="29"/>
      <c r="H479" s="29"/>
      <c r="I479" s="29"/>
      <c r="J479" s="29"/>
      <c r="K479" s="29"/>
    </row>
    <row r="480" spans="2:11" s="11" customFormat="1">
      <c r="B480" s="29"/>
      <c r="C480" s="29"/>
      <c r="D480" s="29"/>
      <c r="E480" s="29"/>
      <c r="F480" s="29"/>
      <c r="G480" s="29"/>
      <c r="H480" s="29"/>
      <c r="I480" s="29"/>
      <c r="J480" s="29"/>
      <c r="K480" s="29"/>
    </row>
    <row r="481" spans="2:11" s="11" customFormat="1">
      <c r="B481" s="29"/>
      <c r="C481" s="29"/>
      <c r="D481" s="29"/>
      <c r="E481" s="29"/>
      <c r="F481" s="29"/>
      <c r="G481" s="29"/>
      <c r="H481" s="29"/>
      <c r="I481" s="29"/>
      <c r="J481" s="29"/>
      <c r="K481" s="29"/>
    </row>
    <row r="482" spans="2:11" s="11" customFormat="1">
      <c r="B482" s="29"/>
      <c r="C482" s="29"/>
      <c r="D482" s="29"/>
      <c r="E482" s="29"/>
      <c r="F482" s="29"/>
      <c r="G482" s="29"/>
      <c r="H482" s="29"/>
      <c r="I482" s="29"/>
      <c r="J482" s="29"/>
      <c r="K482" s="29"/>
    </row>
    <row r="483" spans="2:11" s="11" customFormat="1">
      <c r="B483" s="29"/>
      <c r="C483" s="29"/>
      <c r="D483" s="29"/>
      <c r="E483" s="29"/>
      <c r="F483" s="29"/>
      <c r="G483" s="29"/>
      <c r="H483" s="29"/>
      <c r="I483" s="29"/>
      <c r="J483" s="29"/>
      <c r="K483" s="29"/>
    </row>
    <row r="484" spans="2:11" s="11" customFormat="1">
      <c r="B484" s="29"/>
      <c r="C484" s="29"/>
      <c r="D484" s="29"/>
      <c r="E484" s="29"/>
      <c r="F484" s="29"/>
      <c r="G484" s="29"/>
      <c r="H484" s="29"/>
      <c r="I484" s="29"/>
      <c r="J484" s="29"/>
      <c r="K484" s="29"/>
    </row>
    <row r="485" spans="2:11" s="11" customFormat="1">
      <c r="B485" s="29"/>
      <c r="C485" s="29"/>
      <c r="D485" s="29"/>
      <c r="E485" s="29"/>
      <c r="F485" s="29"/>
      <c r="G485" s="29"/>
      <c r="H485" s="29"/>
      <c r="I485" s="29"/>
      <c r="J485" s="29"/>
      <c r="K485" s="29"/>
    </row>
    <row r="486" spans="2:11" s="11" customFormat="1">
      <c r="B486" s="29"/>
      <c r="C486" s="29"/>
      <c r="D486" s="29"/>
      <c r="E486" s="29"/>
      <c r="F486" s="29"/>
      <c r="G486" s="29"/>
      <c r="H486" s="29"/>
      <c r="I486" s="29"/>
      <c r="J486" s="29"/>
      <c r="K486" s="29"/>
    </row>
    <row r="487" spans="2:11" s="11" customFormat="1">
      <c r="B487" s="29"/>
      <c r="C487" s="29"/>
      <c r="D487" s="29"/>
      <c r="E487" s="29"/>
      <c r="F487" s="29"/>
      <c r="G487" s="29"/>
      <c r="H487" s="29"/>
      <c r="I487" s="29"/>
      <c r="J487" s="29"/>
      <c r="K487" s="29"/>
    </row>
    <row r="488" spans="2:11" s="11" customFormat="1">
      <c r="B488" s="29"/>
      <c r="C488" s="29"/>
      <c r="D488" s="29"/>
      <c r="E488" s="29"/>
      <c r="F488" s="29"/>
      <c r="G488" s="29"/>
      <c r="H488" s="29"/>
      <c r="I488" s="29"/>
      <c r="J488" s="29"/>
      <c r="K488" s="29"/>
    </row>
    <row r="489" spans="2:11" s="11" customFormat="1">
      <c r="B489" s="29"/>
      <c r="C489" s="29"/>
      <c r="D489" s="29"/>
      <c r="E489" s="29"/>
      <c r="F489" s="29"/>
      <c r="G489" s="29"/>
      <c r="H489" s="29"/>
      <c r="I489" s="29"/>
      <c r="J489" s="29"/>
      <c r="K489" s="29"/>
    </row>
    <row r="490" spans="2:11" s="11" customFormat="1">
      <c r="B490" s="29"/>
      <c r="C490" s="29"/>
      <c r="D490" s="29"/>
      <c r="E490" s="29"/>
      <c r="F490" s="29"/>
      <c r="G490" s="29"/>
      <c r="H490" s="29"/>
      <c r="I490" s="29"/>
      <c r="J490" s="29"/>
      <c r="K490" s="29"/>
    </row>
    <row r="491" spans="2:11" s="11" customFormat="1">
      <c r="B491" s="29"/>
      <c r="C491" s="29"/>
      <c r="D491" s="29"/>
      <c r="E491" s="29"/>
      <c r="F491" s="29"/>
      <c r="G491" s="29"/>
      <c r="H491" s="29"/>
      <c r="I491" s="29"/>
      <c r="J491" s="29"/>
      <c r="K491" s="29"/>
    </row>
    <row r="492" spans="2:11" s="11" customFormat="1">
      <c r="B492" s="29"/>
      <c r="C492" s="29"/>
      <c r="D492" s="29"/>
      <c r="E492" s="29"/>
      <c r="F492" s="29"/>
      <c r="G492" s="29"/>
      <c r="H492" s="29"/>
      <c r="I492" s="29"/>
      <c r="J492" s="29"/>
      <c r="K492" s="29"/>
    </row>
    <row r="493" spans="2:11" s="11" customFormat="1">
      <c r="B493" s="29"/>
      <c r="C493" s="29"/>
      <c r="D493" s="29"/>
      <c r="E493" s="29"/>
      <c r="F493" s="29"/>
      <c r="G493" s="29"/>
      <c r="H493" s="29"/>
      <c r="I493" s="29"/>
      <c r="J493" s="29"/>
      <c r="K493" s="29"/>
    </row>
    <row r="494" spans="2:11" s="11" customFormat="1">
      <c r="B494" s="29"/>
      <c r="C494" s="29"/>
      <c r="D494" s="29"/>
      <c r="E494" s="29"/>
      <c r="F494" s="29"/>
      <c r="G494" s="29"/>
      <c r="H494" s="29"/>
      <c r="I494" s="29"/>
      <c r="J494" s="29"/>
      <c r="K494" s="29"/>
    </row>
    <row r="495" spans="2:11" s="11" customFormat="1">
      <c r="B495" s="29"/>
      <c r="C495" s="29"/>
      <c r="D495" s="29"/>
      <c r="E495" s="29"/>
      <c r="F495" s="29"/>
      <c r="G495" s="29"/>
      <c r="H495" s="29"/>
      <c r="I495" s="29"/>
      <c r="J495" s="29"/>
      <c r="K495" s="29"/>
    </row>
    <row r="496" spans="2:11" s="11" customFormat="1">
      <c r="B496" s="29"/>
      <c r="C496" s="29"/>
      <c r="D496" s="29"/>
      <c r="E496" s="29"/>
      <c r="F496" s="29"/>
      <c r="G496" s="29"/>
      <c r="H496" s="29"/>
      <c r="I496" s="29"/>
      <c r="J496" s="29"/>
      <c r="K496" s="29"/>
    </row>
    <row r="497" spans="2:11" s="11" customFormat="1">
      <c r="B497" s="29"/>
      <c r="C497" s="29"/>
      <c r="D497" s="29"/>
      <c r="E497" s="29"/>
      <c r="F497" s="29"/>
      <c r="G497" s="29"/>
      <c r="H497" s="29"/>
      <c r="I497" s="29"/>
      <c r="J497" s="29"/>
      <c r="K497" s="29"/>
    </row>
    <row r="498" spans="2:11" s="11" customFormat="1">
      <c r="B498" s="29"/>
      <c r="C498" s="29"/>
      <c r="D498" s="29"/>
      <c r="E498" s="29"/>
      <c r="F498" s="29"/>
      <c r="G498" s="29"/>
      <c r="H498" s="29"/>
      <c r="I498" s="29"/>
      <c r="J498" s="29"/>
      <c r="K498" s="29"/>
    </row>
    <row r="499" spans="2:11" s="11" customFormat="1">
      <c r="B499" s="29"/>
      <c r="C499" s="29"/>
      <c r="D499" s="29"/>
      <c r="E499" s="29"/>
      <c r="F499" s="29"/>
      <c r="G499" s="29"/>
      <c r="H499" s="29"/>
      <c r="I499" s="29"/>
      <c r="J499" s="29"/>
      <c r="K499" s="29"/>
    </row>
    <row r="500" spans="2:11" s="11" customFormat="1">
      <c r="B500" s="29"/>
      <c r="C500" s="29"/>
      <c r="D500" s="29"/>
      <c r="E500" s="29"/>
      <c r="F500" s="29"/>
      <c r="G500" s="29"/>
      <c r="H500" s="29"/>
      <c r="I500" s="29"/>
      <c r="J500" s="29"/>
      <c r="K500" s="29"/>
    </row>
    <row r="501" spans="2:11" s="11" customFormat="1">
      <c r="B501" s="29"/>
      <c r="C501" s="29"/>
      <c r="D501" s="29"/>
      <c r="E501" s="29"/>
      <c r="F501" s="29"/>
      <c r="G501" s="29"/>
      <c r="H501" s="29"/>
      <c r="I501" s="29"/>
      <c r="J501" s="29"/>
      <c r="K501" s="29"/>
    </row>
    <row r="502" spans="2:11" s="11" customFormat="1">
      <c r="B502" s="29"/>
      <c r="C502" s="29"/>
      <c r="D502" s="29"/>
      <c r="E502" s="29"/>
      <c r="F502" s="29"/>
      <c r="G502" s="29"/>
      <c r="H502" s="29"/>
      <c r="I502" s="29"/>
      <c r="J502" s="29"/>
      <c r="K502" s="29"/>
    </row>
    <row r="503" spans="2:11" s="11" customFormat="1">
      <c r="B503" s="29"/>
      <c r="C503" s="29"/>
      <c r="D503" s="29"/>
      <c r="E503" s="29"/>
      <c r="F503" s="29"/>
      <c r="G503" s="29"/>
      <c r="H503" s="29"/>
      <c r="I503" s="29"/>
      <c r="J503" s="29"/>
      <c r="K503" s="29"/>
    </row>
    <row r="504" spans="2:11" s="11" customFormat="1">
      <c r="B504" s="29"/>
      <c r="C504" s="29"/>
      <c r="D504" s="29"/>
      <c r="E504" s="29"/>
      <c r="F504" s="29"/>
      <c r="G504" s="29"/>
      <c r="H504" s="29"/>
      <c r="I504" s="29"/>
      <c r="J504" s="29"/>
      <c r="K504" s="29"/>
    </row>
    <row r="505" spans="2:11" s="11" customFormat="1">
      <c r="B505" s="29"/>
      <c r="C505" s="29"/>
      <c r="D505" s="29"/>
      <c r="E505" s="29"/>
      <c r="F505" s="29"/>
      <c r="G505" s="29"/>
      <c r="H505" s="29"/>
      <c r="I505" s="29"/>
      <c r="J505" s="29"/>
      <c r="K505" s="29"/>
    </row>
    <row r="506" spans="2:11" s="11" customFormat="1">
      <c r="B506" s="29"/>
      <c r="C506" s="29"/>
      <c r="D506" s="29"/>
      <c r="E506" s="29"/>
      <c r="F506" s="29"/>
      <c r="G506" s="29"/>
      <c r="H506" s="29"/>
      <c r="I506" s="29"/>
      <c r="J506" s="29"/>
      <c r="K506" s="29"/>
    </row>
    <row r="507" spans="2:11" s="11" customFormat="1">
      <c r="B507" s="29"/>
      <c r="C507" s="29"/>
      <c r="D507" s="29"/>
      <c r="E507" s="29"/>
      <c r="F507" s="29"/>
      <c r="G507" s="29"/>
      <c r="H507" s="29"/>
      <c r="I507" s="29"/>
      <c r="J507" s="29"/>
      <c r="K507" s="29"/>
    </row>
    <row r="508" spans="2:11" s="11" customFormat="1">
      <c r="B508" s="29"/>
      <c r="C508" s="29"/>
      <c r="D508" s="29"/>
      <c r="E508" s="29"/>
      <c r="F508" s="29"/>
      <c r="G508" s="29"/>
      <c r="H508" s="29"/>
      <c r="I508" s="29"/>
      <c r="J508" s="29"/>
      <c r="K508" s="29"/>
    </row>
    <row r="509" spans="2:11" s="11" customFormat="1">
      <c r="B509" s="29"/>
      <c r="C509" s="29"/>
      <c r="D509" s="29"/>
      <c r="E509" s="29"/>
      <c r="F509" s="29"/>
      <c r="G509" s="29"/>
      <c r="H509" s="29"/>
      <c r="I509" s="29"/>
      <c r="J509" s="29"/>
      <c r="K509" s="29"/>
    </row>
    <row r="510" spans="2:11" s="11" customFormat="1">
      <c r="B510" s="29"/>
      <c r="C510" s="29"/>
      <c r="D510" s="29"/>
      <c r="E510" s="29"/>
      <c r="F510" s="29"/>
      <c r="G510" s="29"/>
      <c r="H510" s="29"/>
      <c r="I510" s="29"/>
      <c r="J510" s="29"/>
      <c r="K510" s="29"/>
    </row>
    <row r="511" spans="2:11" s="11" customFormat="1">
      <c r="B511" s="29"/>
      <c r="C511" s="29"/>
      <c r="D511" s="29"/>
      <c r="E511" s="29"/>
      <c r="F511" s="29"/>
      <c r="G511" s="29"/>
      <c r="H511" s="29"/>
      <c r="I511" s="29"/>
      <c r="J511" s="29"/>
      <c r="K511" s="29"/>
    </row>
    <row r="512" spans="2:11" s="11" customFormat="1">
      <c r="B512" s="29"/>
      <c r="C512" s="29"/>
      <c r="D512" s="29"/>
      <c r="E512" s="29"/>
      <c r="F512" s="29"/>
      <c r="G512" s="29"/>
      <c r="H512" s="29"/>
      <c r="I512" s="29"/>
      <c r="J512" s="29"/>
      <c r="K512" s="29"/>
    </row>
    <row r="513" spans="2:11" s="11" customFormat="1">
      <c r="B513" s="29"/>
      <c r="C513" s="29"/>
      <c r="D513" s="29"/>
      <c r="E513" s="29"/>
      <c r="F513" s="29"/>
      <c r="G513" s="29"/>
      <c r="H513" s="29"/>
      <c r="I513" s="29"/>
      <c r="J513" s="29"/>
      <c r="K513" s="29"/>
    </row>
    <row r="514" spans="2:11" s="11" customFormat="1">
      <c r="B514" s="29"/>
      <c r="C514" s="29"/>
      <c r="D514" s="29"/>
      <c r="E514" s="29"/>
      <c r="F514" s="29"/>
      <c r="G514" s="29"/>
      <c r="H514" s="29"/>
      <c r="I514" s="29"/>
      <c r="J514" s="29"/>
      <c r="K514" s="29"/>
    </row>
    <row r="515" spans="2:11" s="11" customFormat="1">
      <c r="B515" s="29"/>
      <c r="C515" s="29"/>
      <c r="D515" s="29"/>
      <c r="E515" s="29"/>
      <c r="F515" s="29"/>
      <c r="G515" s="29"/>
      <c r="H515" s="29"/>
      <c r="I515" s="29"/>
      <c r="J515" s="29"/>
      <c r="K515" s="29"/>
    </row>
    <row r="516" spans="2:11" s="11" customFormat="1">
      <c r="B516" s="29"/>
      <c r="C516" s="29"/>
      <c r="D516" s="29"/>
      <c r="E516" s="29"/>
      <c r="F516" s="29"/>
      <c r="G516" s="29"/>
      <c r="H516" s="29"/>
      <c r="I516" s="29"/>
      <c r="J516" s="29"/>
      <c r="K516" s="29"/>
    </row>
    <row r="517" spans="2:11" s="11" customFormat="1">
      <c r="B517" s="29"/>
      <c r="C517" s="29"/>
      <c r="D517" s="29"/>
      <c r="E517" s="29"/>
      <c r="F517" s="29"/>
      <c r="G517" s="29"/>
      <c r="H517" s="29"/>
      <c r="I517" s="29"/>
      <c r="J517" s="29"/>
      <c r="K517" s="29"/>
    </row>
    <row r="518" spans="2:11" s="11" customFormat="1">
      <c r="B518" s="29"/>
      <c r="C518" s="29"/>
      <c r="D518" s="29"/>
      <c r="E518" s="29"/>
      <c r="F518" s="29"/>
      <c r="G518" s="29"/>
      <c r="H518" s="29"/>
      <c r="I518" s="29"/>
      <c r="J518" s="29"/>
      <c r="K518" s="29"/>
    </row>
    <row r="519" spans="2:11" s="11" customFormat="1">
      <c r="B519" s="29"/>
      <c r="C519" s="29"/>
      <c r="D519" s="29"/>
      <c r="E519" s="29"/>
      <c r="F519" s="29"/>
      <c r="G519" s="29"/>
      <c r="H519" s="29"/>
      <c r="I519" s="29"/>
      <c r="J519" s="29"/>
      <c r="K519" s="29"/>
    </row>
    <row r="520" spans="2:11" s="11" customFormat="1">
      <c r="B520" s="29"/>
      <c r="C520" s="29"/>
      <c r="D520" s="29"/>
      <c r="E520" s="29"/>
      <c r="F520" s="29"/>
      <c r="G520" s="29"/>
      <c r="H520" s="29"/>
      <c r="I520" s="29"/>
      <c r="J520" s="29"/>
      <c r="K520" s="29"/>
    </row>
    <row r="521" spans="2:11" s="11" customFormat="1">
      <c r="B521" s="29"/>
      <c r="C521" s="29"/>
      <c r="D521" s="29"/>
      <c r="E521" s="29"/>
      <c r="F521" s="29"/>
      <c r="G521" s="29"/>
      <c r="H521" s="29"/>
      <c r="I521" s="29"/>
      <c r="J521" s="29"/>
      <c r="K521" s="29"/>
    </row>
    <row r="522" spans="2:11" s="11" customFormat="1">
      <c r="B522" s="29"/>
      <c r="C522" s="29"/>
      <c r="D522" s="29"/>
      <c r="E522" s="29"/>
      <c r="F522" s="29"/>
      <c r="G522" s="29"/>
      <c r="H522" s="29"/>
      <c r="I522" s="29"/>
      <c r="J522" s="29"/>
      <c r="K522" s="29"/>
    </row>
    <row r="523" spans="2:11" s="11" customFormat="1">
      <c r="B523" s="29"/>
      <c r="C523" s="29"/>
      <c r="D523" s="29"/>
      <c r="E523" s="29"/>
      <c r="F523" s="29"/>
      <c r="G523" s="29"/>
      <c r="H523" s="29"/>
      <c r="I523" s="29"/>
      <c r="J523" s="29"/>
      <c r="K523" s="29"/>
    </row>
    <row r="524" spans="2:11" s="11" customFormat="1">
      <c r="B524" s="29"/>
      <c r="C524" s="29"/>
      <c r="D524" s="29"/>
      <c r="E524" s="29"/>
      <c r="F524" s="29"/>
      <c r="G524" s="29"/>
      <c r="H524" s="29"/>
      <c r="I524" s="29"/>
      <c r="J524" s="29"/>
      <c r="K524" s="29"/>
    </row>
    <row r="525" spans="2:11" s="11" customFormat="1">
      <c r="B525" s="29"/>
      <c r="C525" s="29"/>
      <c r="D525" s="29"/>
      <c r="E525" s="29"/>
      <c r="F525" s="29"/>
      <c r="G525" s="29"/>
      <c r="H525" s="29"/>
      <c r="I525" s="29"/>
      <c r="J525" s="29"/>
      <c r="K525" s="29"/>
    </row>
    <row r="526" spans="2:11" s="11" customFormat="1">
      <c r="B526" s="29"/>
      <c r="C526" s="29"/>
      <c r="D526" s="29"/>
      <c r="E526" s="29"/>
      <c r="F526" s="29"/>
      <c r="G526" s="29"/>
      <c r="H526" s="29"/>
      <c r="I526" s="29"/>
      <c r="J526" s="29"/>
      <c r="K526" s="29"/>
    </row>
    <row r="527" spans="2:11" s="11" customFormat="1">
      <c r="B527" s="29"/>
      <c r="C527" s="29"/>
      <c r="D527" s="29"/>
      <c r="E527" s="29"/>
      <c r="F527" s="29"/>
      <c r="G527" s="29"/>
      <c r="H527" s="29"/>
      <c r="I527" s="29"/>
      <c r="J527" s="29"/>
      <c r="K527" s="29"/>
    </row>
    <row r="528" spans="2:11" s="11" customFormat="1">
      <c r="B528" s="29"/>
      <c r="C528" s="29"/>
      <c r="D528" s="29"/>
      <c r="E528" s="29"/>
      <c r="F528" s="29"/>
      <c r="G528" s="29"/>
      <c r="H528" s="29"/>
      <c r="I528" s="29"/>
      <c r="J528" s="29"/>
      <c r="K528" s="29"/>
    </row>
    <row r="529" spans="2:11" s="11" customFormat="1">
      <c r="B529" s="29"/>
      <c r="C529" s="29"/>
      <c r="D529" s="29"/>
      <c r="E529" s="29"/>
      <c r="F529" s="29"/>
      <c r="G529" s="29"/>
      <c r="H529" s="29"/>
      <c r="I529" s="29"/>
      <c r="J529" s="29"/>
      <c r="K529" s="29"/>
    </row>
    <row r="530" spans="2:11" s="11" customFormat="1">
      <c r="B530" s="29"/>
      <c r="C530" s="29"/>
      <c r="D530" s="29"/>
      <c r="E530" s="29"/>
      <c r="F530" s="29"/>
      <c r="G530" s="29"/>
      <c r="H530" s="29"/>
      <c r="I530" s="29"/>
      <c r="J530" s="29"/>
      <c r="K530" s="29"/>
    </row>
    <row r="531" spans="2:11" s="11" customFormat="1">
      <c r="B531" s="29"/>
      <c r="C531" s="29"/>
      <c r="D531" s="29"/>
      <c r="E531" s="29"/>
      <c r="F531" s="29"/>
      <c r="G531" s="29"/>
      <c r="H531" s="29"/>
      <c r="I531" s="29"/>
      <c r="J531" s="29"/>
      <c r="K531" s="29"/>
    </row>
    <row r="532" spans="2:11" s="11" customFormat="1">
      <c r="B532" s="29"/>
      <c r="C532" s="29"/>
      <c r="D532" s="29"/>
      <c r="E532" s="29"/>
      <c r="F532" s="29"/>
      <c r="G532" s="29"/>
      <c r="H532" s="29"/>
      <c r="I532" s="29"/>
      <c r="J532" s="29"/>
      <c r="K532" s="29"/>
    </row>
    <row r="533" spans="2:11" s="11" customFormat="1">
      <c r="B533" s="29"/>
      <c r="C533" s="29"/>
      <c r="D533" s="29"/>
      <c r="E533" s="29"/>
      <c r="F533" s="29"/>
      <c r="G533" s="29"/>
      <c r="H533" s="29"/>
      <c r="I533" s="29"/>
      <c r="J533" s="29"/>
      <c r="K533" s="29"/>
    </row>
    <row r="534" spans="2:11" s="11" customFormat="1">
      <c r="B534" s="29"/>
      <c r="C534" s="29"/>
      <c r="D534" s="29"/>
      <c r="E534" s="29"/>
      <c r="F534" s="29"/>
      <c r="G534" s="29"/>
      <c r="H534" s="29"/>
      <c r="I534" s="29"/>
      <c r="J534" s="29"/>
      <c r="K534" s="29"/>
    </row>
    <row r="535" spans="2:11" s="11" customFormat="1">
      <c r="B535" s="29"/>
      <c r="C535" s="29"/>
      <c r="D535" s="29"/>
      <c r="E535" s="29"/>
      <c r="F535" s="29"/>
      <c r="G535" s="29"/>
      <c r="H535" s="29"/>
      <c r="I535" s="29"/>
      <c r="J535" s="29"/>
      <c r="K535" s="29"/>
    </row>
    <row r="536" spans="2:11" s="11" customFormat="1">
      <c r="B536" s="29"/>
      <c r="C536" s="29"/>
      <c r="D536" s="29"/>
      <c r="E536" s="29"/>
      <c r="F536" s="29"/>
      <c r="G536" s="29"/>
      <c r="H536" s="29"/>
      <c r="I536" s="29"/>
      <c r="J536" s="29"/>
      <c r="K536" s="29"/>
    </row>
    <row r="537" spans="2:11" s="11" customFormat="1">
      <c r="B537" s="29"/>
      <c r="C537" s="29"/>
      <c r="D537" s="29"/>
      <c r="E537" s="29"/>
      <c r="F537" s="29"/>
      <c r="G537" s="29"/>
      <c r="H537" s="29"/>
      <c r="I537" s="29"/>
      <c r="J537" s="29"/>
      <c r="K537" s="29"/>
    </row>
    <row r="538" spans="2:11" s="11" customFormat="1">
      <c r="B538" s="29"/>
      <c r="C538" s="29"/>
      <c r="D538" s="29"/>
      <c r="E538" s="29"/>
      <c r="F538" s="29"/>
      <c r="G538" s="29"/>
      <c r="H538" s="29"/>
      <c r="I538" s="29"/>
      <c r="J538" s="29"/>
      <c r="K538" s="29"/>
    </row>
    <row r="539" spans="2:11" s="11" customFormat="1">
      <c r="B539" s="29"/>
      <c r="C539" s="29"/>
      <c r="D539" s="29"/>
      <c r="E539" s="29"/>
      <c r="F539" s="29"/>
      <c r="G539" s="29"/>
      <c r="H539" s="29"/>
      <c r="I539" s="29"/>
      <c r="J539" s="29"/>
      <c r="K539" s="29"/>
    </row>
    <row r="540" spans="2:11" s="11" customFormat="1">
      <c r="B540" s="29"/>
      <c r="C540" s="29"/>
      <c r="D540" s="29"/>
      <c r="E540" s="29"/>
      <c r="F540" s="29"/>
      <c r="G540" s="29"/>
      <c r="H540" s="29"/>
      <c r="I540" s="29"/>
      <c r="J540" s="29"/>
      <c r="K540" s="29"/>
    </row>
    <row r="541" spans="2:11" s="11" customFormat="1">
      <c r="B541" s="29"/>
      <c r="C541" s="29"/>
      <c r="D541" s="29"/>
      <c r="E541" s="29"/>
      <c r="F541" s="29"/>
      <c r="G541" s="29"/>
      <c r="H541" s="29"/>
      <c r="I541" s="29"/>
      <c r="J541" s="29"/>
      <c r="K541" s="29"/>
    </row>
    <row r="542" spans="2:11" s="11" customFormat="1">
      <c r="B542" s="29"/>
      <c r="C542" s="29"/>
      <c r="D542" s="29"/>
      <c r="E542" s="29"/>
      <c r="F542" s="29"/>
      <c r="G542" s="29"/>
      <c r="H542" s="29"/>
      <c r="I542" s="29"/>
      <c r="J542" s="29"/>
      <c r="K542" s="29"/>
    </row>
    <row r="543" spans="2:11" s="11" customFormat="1">
      <c r="B543" s="29"/>
      <c r="C543" s="29"/>
      <c r="D543" s="29"/>
      <c r="E543" s="29"/>
      <c r="F543" s="29"/>
      <c r="G543" s="29"/>
      <c r="H543" s="29"/>
      <c r="I543" s="29"/>
      <c r="J543" s="29"/>
      <c r="K543" s="29"/>
    </row>
    <row r="544" spans="2:11" s="11" customFormat="1">
      <c r="B544" s="29"/>
      <c r="C544" s="29"/>
      <c r="D544" s="29"/>
      <c r="E544" s="29"/>
      <c r="F544" s="29"/>
      <c r="G544" s="29"/>
      <c r="H544" s="29"/>
      <c r="I544" s="29"/>
      <c r="J544" s="29"/>
      <c r="K544" s="29"/>
    </row>
    <row r="545" spans="2:11" s="11" customFormat="1">
      <c r="B545" s="29"/>
      <c r="C545" s="29"/>
      <c r="D545" s="29"/>
      <c r="E545" s="29"/>
      <c r="F545" s="29"/>
      <c r="G545" s="29"/>
      <c r="H545" s="29"/>
      <c r="I545" s="29"/>
      <c r="J545" s="29"/>
      <c r="K545" s="29"/>
    </row>
    <row r="546" spans="2:11" s="11" customFormat="1">
      <c r="B546" s="29"/>
      <c r="C546" s="29"/>
      <c r="D546" s="29"/>
      <c r="E546" s="29"/>
      <c r="F546" s="29"/>
      <c r="G546" s="29"/>
      <c r="H546" s="29"/>
      <c r="I546" s="29"/>
      <c r="J546" s="29"/>
      <c r="K546" s="29"/>
    </row>
    <row r="547" spans="2:11" s="11" customFormat="1">
      <c r="B547" s="29"/>
      <c r="C547" s="29"/>
      <c r="D547" s="29"/>
      <c r="E547" s="29"/>
      <c r="F547" s="29"/>
      <c r="G547" s="29"/>
      <c r="H547" s="29"/>
      <c r="I547" s="29"/>
      <c r="J547" s="29"/>
      <c r="K547" s="29"/>
    </row>
    <row r="548" spans="2:11" s="11" customFormat="1">
      <c r="B548" s="29"/>
      <c r="C548" s="29"/>
      <c r="D548" s="29"/>
      <c r="E548" s="29"/>
      <c r="F548" s="29"/>
      <c r="G548" s="29"/>
      <c r="H548" s="29"/>
      <c r="I548" s="29"/>
      <c r="J548" s="29"/>
      <c r="K548" s="29"/>
    </row>
    <row r="549" spans="2:11" s="11" customFormat="1">
      <c r="B549" s="29"/>
      <c r="C549" s="29"/>
      <c r="D549" s="29"/>
      <c r="E549" s="29"/>
      <c r="F549" s="29"/>
      <c r="G549" s="29"/>
      <c r="H549" s="29"/>
      <c r="I549" s="29"/>
      <c r="J549" s="29"/>
      <c r="K549" s="29"/>
    </row>
    <row r="550" spans="2:11" s="11" customFormat="1">
      <c r="B550" s="29"/>
      <c r="C550" s="29"/>
      <c r="D550" s="29"/>
      <c r="E550" s="29"/>
      <c r="F550" s="29"/>
      <c r="G550" s="29"/>
      <c r="H550" s="29"/>
      <c r="I550" s="29"/>
      <c r="J550" s="29"/>
      <c r="K550" s="29"/>
    </row>
    <row r="551" spans="2:11" s="11" customFormat="1">
      <c r="B551" s="29"/>
      <c r="C551" s="29"/>
      <c r="D551" s="29"/>
      <c r="E551" s="29"/>
      <c r="F551" s="29"/>
      <c r="G551" s="29"/>
      <c r="H551" s="29"/>
      <c r="I551" s="29"/>
      <c r="J551" s="29"/>
      <c r="K551" s="29"/>
    </row>
    <row r="552" spans="2:11" s="11" customFormat="1">
      <c r="B552" s="29"/>
      <c r="C552" s="29"/>
      <c r="D552" s="29"/>
      <c r="E552" s="29"/>
      <c r="F552" s="29"/>
      <c r="G552" s="29"/>
      <c r="H552" s="29"/>
      <c r="I552" s="29"/>
      <c r="J552" s="29"/>
      <c r="K552" s="29"/>
    </row>
    <row r="553" spans="2:11" s="11" customFormat="1">
      <c r="B553" s="29"/>
      <c r="C553" s="29"/>
      <c r="D553" s="29"/>
      <c r="E553" s="29"/>
      <c r="F553" s="29"/>
      <c r="G553" s="29"/>
      <c r="H553" s="29"/>
      <c r="I553" s="29"/>
      <c r="J553" s="29"/>
      <c r="K553" s="29"/>
    </row>
    <row r="554" spans="2:11" s="11" customFormat="1">
      <c r="B554" s="29"/>
      <c r="C554" s="29"/>
      <c r="D554" s="29"/>
      <c r="E554" s="29"/>
      <c r="F554" s="29"/>
      <c r="G554" s="29"/>
      <c r="H554" s="29"/>
      <c r="I554" s="29"/>
      <c r="J554" s="29"/>
      <c r="K554" s="29"/>
    </row>
    <row r="555" spans="2:11" s="11" customFormat="1">
      <c r="B555" s="29"/>
      <c r="C555" s="29"/>
      <c r="D555" s="29"/>
      <c r="E555" s="29"/>
      <c r="F555" s="29"/>
      <c r="G555" s="29"/>
      <c r="H555" s="29"/>
      <c r="I555" s="29"/>
      <c r="J555" s="29"/>
      <c r="K555" s="29"/>
    </row>
    <row r="556" spans="2:11" s="11" customFormat="1">
      <c r="B556" s="29"/>
      <c r="C556" s="29"/>
      <c r="D556" s="29"/>
      <c r="E556" s="29"/>
      <c r="F556" s="29"/>
      <c r="G556" s="29"/>
      <c r="H556" s="29"/>
      <c r="I556" s="29"/>
      <c r="J556" s="29"/>
      <c r="K556" s="29"/>
    </row>
    <row r="557" spans="2:11" s="11" customFormat="1">
      <c r="B557" s="29"/>
      <c r="C557" s="29"/>
      <c r="D557" s="29"/>
      <c r="E557" s="29"/>
      <c r="F557" s="29"/>
      <c r="G557" s="29"/>
      <c r="H557" s="29"/>
      <c r="I557" s="29"/>
      <c r="J557" s="29"/>
      <c r="K557" s="29"/>
    </row>
    <row r="558" spans="2:11" s="11" customFormat="1">
      <c r="B558" s="29"/>
      <c r="C558" s="29"/>
      <c r="D558" s="29"/>
      <c r="E558" s="29"/>
      <c r="F558" s="29"/>
      <c r="G558" s="29"/>
      <c r="H558" s="29"/>
      <c r="I558" s="29"/>
      <c r="J558" s="29"/>
      <c r="K558" s="29"/>
    </row>
    <row r="559" spans="2:11" s="11" customFormat="1">
      <c r="B559" s="29"/>
      <c r="C559" s="29"/>
      <c r="D559" s="29"/>
      <c r="E559" s="29"/>
      <c r="F559" s="29"/>
      <c r="G559" s="29"/>
      <c r="H559" s="29"/>
      <c r="I559" s="29"/>
      <c r="J559" s="29"/>
      <c r="K559" s="29"/>
    </row>
    <row r="560" spans="2:11" s="11" customFormat="1">
      <c r="B560" s="29"/>
      <c r="C560" s="29"/>
      <c r="D560" s="29"/>
      <c r="E560" s="29"/>
      <c r="F560" s="29"/>
      <c r="G560" s="29"/>
      <c r="H560" s="29"/>
      <c r="I560" s="29"/>
      <c r="J560" s="29"/>
      <c r="K560" s="29"/>
    </row>
    <row r="561" spans="2:11" s="11" customFormat="1">
      <c r="B561" s="29"/>
      <c r="C561" s="29"/>
      <c r="D561" s="29"/>
      <c r="E561" s="29"/>
      <c r="F561" s="29"/>
      <c r="G561" s="29"/>
      <c r="H561" s="29"/>
      <c r="I561" s="29"/>
      <c r="J561" s="29"/>
      <c r="K561" s="29"/>
    </row>
    <row r="562" spans="2:11" s="11" customFormat="1">
      <c r="B562" s="29"/>
      <c r="C562" s="29"/>
      <c r="D562" s="29"/>
      <c r="E562" s="29"/>
      <c r="F562" s="29"/>
      <c r="G562" s="29"/>
      <c r="H562" s="29"/>
      <c r="I562" s="29"/>
      <c r="J562" s="29"/>
      <c r="K562" s="29"/>
    </row>
    <row r="563" spans="2:11" s="11" customFormat="1">
      <c r="B563" s="29"/>
      <c r="C563" s="29"/>
      <c r="D563" s="29"/>
      <c r="E563" s="29"/>
      <c r="F563" s="29"/>
      <c r="G563" s="29"/>
      <c r="H563" s="29"/>
      <c r="I563" s="29"/>
      <c r="J563" s="29"/>
      <c r="K563" s="29"/>
    </row>
    <row r="564" spans="2:11" s="11" customFormat="1">
      <c r="B564" s="29"/>
      <c r="C564" s="29"/>
      <c r="D564" s="29"/>
      <c r="E564" s="29"/>
      <c r="F564" s="29"/>
      <c r="G564" s="29"/>
      <c r="H564" s="29"/>
      <c r="I564" s="29"/>
      <c r="J564" s="29"/>
      <c r="K564" s="29"/>
    </row>
    <row r="565" spans="2:11" s="11" customFormat="1">
      <c r="B565" s="29"/>
      <c r="C565" s="29"/>
      <c r="D565" s="29"/>
      <c r="E565" s="29"/>
      <c r="F565" s="29"/>
      <c r="G565" s="29"/>
      <c r="H565" s="29"/>
      <c r="I565" s="29"/>
      <c r="J565" s="29"/>
      <c r="K565" s="29"/>
    </row>
    <row r="566" spans="2:11" s="11" customFormat="1">
      <c r="B566" s="29"/>
      <c r="C566" s="29"/>
      <c r="D566" s="29"/>
      <c r="E566" s="29"/>
      <c r="F566" s="29"/>
      <c r="G566" s="29"/>
      <c r="H566" s="29"/>
      <c r="I566" s="29"/>
      <c r="J566" s="29"/>
      <c r="K566" s="29"/>
    </row>
    <row r="567" spans="2:11" s="11" customFormat="1">
      <c r="B567" s="29"/>
      <c r="C567" s="29"/>
      <c r="D567" s="29"/>
      <c r="E567" s="29"/>
      <c r="F567" s="29"/>
      <c r="G567" s="29"/>
      <c r="H567" s="29"/>
      <c r="I567" s="29"/>
      <c r="J567" s="29"/>
      <c r="K567" s="29"/>
    </row>
    <row r="568" spans="2:11" s="11" customFormat="1">
      <c r="B568" s="29"/>
      <c r="C568" s="29"/>
      <c r="D568" s="29"/>
      <c r="E568" s="29"/>
      <c r="F568" s="29"/>
      <c r="G568" s="29"/>
      <c r="H568" s="29"/>
      <c r="I568" s="29"/>
      <c r="J568" s="29"/>
      <c r="K568" s="29"/>
    </row>
    <row r="569" spans="2:11" s="11" customFormat="1">
      <c r="B569" s="29"/>
      <c r="C569" s="29"/>
      <c r="D569" s="29"/>
      <c r="E569" s="29"/>
      <c r="F569" s="29"/>
      <c r="G569" s="29"/>
      <c r="H569" s="29"/>
      <c r="I569" s="29"/>
      <c r="J569" s="29"/>
      <c r="K569" s="29"/>
    </row>
    <row r="570" spans="2:11" s="11" customFormat="1">
      <c r="B570" s="29"/>
      <c r="C570" s="29"/>
      <c r="D570" s="29"/>
      <c r="E570" s="29"/>
      <c r="F570" s="29"/>
      <c r="G570" s="29"/>
      <c r="H570" s="29"/>
      <c r="I570" s="29"/>
      <c r="J570" s="29"/>
      <c r="K570" s="29"/>
    </row>
    <row r="571" spans="2:11" s="11" customFormat="1">
      <c r="B571" s="29"/>
      <c r="C571" s="29"/>
      <c r="D571" s="29"/>
      <c r="E571" s="29"/>
      <c r="F571" s="29"/>
      <c r="G571" s="29"/>
      <c r="H571" s="29"/>
      <c r="I571" s="29"/>
      <c r="J571" s="29"/>
      <c r="K571" s="29"/>
    </row>
    <row r="572" spans="2:11" s="11" customFormat="1">
      <c r="B572" s="29"/>
      <c r="C572" s="29"/>
      <c r="D572" s="29"/>
      <c r="E572" s="29"/>
      <c r="F572" s="29"/>
      <c r="G572" s="29"/>
      <c r="H572" s="29"/>
      <c r="I572" s="29"/>
      <c r="J572" s="29"/>
      <c r="K572" s="29"/>
    </row>
    <row r="573" spans="2:11" s="11" customFormat="1">
      <c r="B573" s="29"/>
      <c r="C573" s="29"/>
      <c r="D573" s="29"/>
      <c r="E573" s="29"/>
      <c r="F573" s="29"/>
      <c r="G573" s="29"/>
      <c r="H573" s="29"/>
      <c r="I573" s="29"/>
      <c r="J573" s="29"/>
      <c r="K573" s="29"/>
    </row>
    <row r="574" spans="2:11" s="11" customFormat="1">
      <c r="B574" s="29"/>
      <c r="C574" s="29"/>
      <c r="D574" s="29"/>
      <c r="E574" s="29"/>
      <c r="F574" s="29"/>
      <c r="G574" s="29"/>
      <c r="H574" s="29"/>
      <c r="I574" s="29"/>
      <c r="J574" s="29"/>
      <c r="K574" s="29"/>
    </row>
    <row r="575" spans="2:11" s="11" customFormat="1">
      <c r="B575" s="29"/>
      <c r="C575" s="29"/>
      <c r="D575" s="29"/>
      <c r="E575" s="29"/>
      <c r="F575" s="29"/>
      <c r="G575" s="29"/>
      <c r="H575" s="29"/>
      <c r="I575" s="29"/>
      <c r="J575" s="29"/>
      <c r="K575" s="29"/>
    </row>
    <row r="576" spans="2:11" s="11" customFormat="1">
      <c r="B576" s="29"/>
      <c r="C576" s="29"/>
      <c r="D576" s="29"/>
      <c r="E576" s="29"/>
      <c r="F576" s="29"/>
      <c r="G576" s="29"/>
      <c r="H576" s="29"/>
      <c r="I576" s="29"/>
      <c r="J576" s="29"/>
      <c r="K576" s="29"/>
    </row>
    <row r="577" spans="2:11" s="11" customFormat="1">
      <c r="B577" s="29"/>
      <c r="C577" s="29"/>
      <c r="D577" s="29"/>
      <c r="E577" s="29"/>
      <c r="F577" s="29"/>
      <c r="G577" s="29"/>
      <c r="H577" s="29"/>
      <c r="I577" s="29"/>
      <c r="J577" s="29"/>
      <c r="K577" s="29"/>
    </row>
    <row r="578" spans="2:11" s="11" customFormat="1">
      <c r="B578" s="29"/>
      <c r="C578" s="29"/>
      <c r="D578" s="29"/>
      <c r="E578" s="29"/>
      <c r="F578" s="29"/>
      <c r="G578" s="29"/>
      <c r="H578" s="29"/>
      <c r="I578" s="29"/>
      <c r="J578" s="29"/>
      <c r="K578" s="29"/>
    </row>
    <row r="579" spans="2:11" s="11" customFormat="1">
      <c r="B579" s="29"/>
      <c r="C579" s="29"/>
      <c r="D579" s="29"/>
      <c r="E579" s="29"/>
      <c r="F579" s="29"/>
      <c r="G579" s="29"/>
      <c r="H579" s="29"/>
      <c r="I579" s="29"/>
      <c r="J579" s="29"/>
      <c r="K579" s="29"/>
    </row>
    <row r="580" spans="2:11" s="11" customFormat="1">
      <c r="B580" s="29"/>
      <c r="C580" s="29"/>
      <c r="D580" s="29"/>
      <c r="E580" s="29"/>
      <c r="F580" s="29"/>
      <c r="G580" s="29"/>
      <c r="H580" s="29"/>
      <c r="I580" s="29"/>
      <c r="J580" s="29"/>
      <c r="K580" s="29"/>
    </row>
    <row r="581" spans="2:11" s="11" customFormat="1">
      <c r="B581" s="29"/>
      <c r="C581" s="29"/>
      <c r="D581" s="29"/>
      <c r="E581" s="29"/>
      <c r="F581" s="29"/>
      <c r="G581" s="29"/>
      <c r="H581" s="29"/>
      <c r="I581" s="29"/>
      <c r="J581" s="29"/>
      <c r="K581" s="29"/>
    </row>
    <row r="582" spans="2:11" s="11" customFormat="1">
      <c r="B582" s="29"/>
      <c r="C582" s="29"/>
      <c r="D582" s="29"/>
      <c r="E582" s="29"/>
      <c r="F582" s="29"/>
      <c r="G582" s="29"/>
      <c r="H582" s="29"/>
      <c r="I582" s="29"/>
      <c r="J582" s="29"/>
      <c r="K582" s="29"/>
    </row>
    <row r="583" spans="2:11" s="11" customFormat="1">
      <c r="B583" s="29"/>
      <c r="C583" s="29"/>
      <c r="D583" s="29"/>
      <c r="E583" s="29"/>
      <c r="F583" s="29"/>
      <c r="G583" s="29"/>
      <c r="H583" s="29"/>
      <c r="I583" s="29"/>
      <c r="J583" s="29"/>
      <c r="K583" s="29"/>
    </row>
    <row r="584" spans="2:11" s="11" customFormat="1">
      <c r="B584" s="29"/>
      <c r="C584" s="29"/>
      <c r="D584" s="29"/>
      <c r="E584" s="29"/>
      <c r="F584" s="29"/>
      <c r="G584" s="29"/>
      <c r="H584" s="29"/>
      <c r="I584" s="29"/>
      <c r="J584" s="29"/>
      <c r="K584" s="29"/>
    </row>
    <row r="585" spans="2:11" s="11" customFormat="1">
      <c r="B585" s="29"/>
      <c r="C585" s="29"/>
      <c r="D585" s="29"/>
      <c r="E585" s="29"/>
      <c r="F585" s="29"/>
      <c r="G585" s="29"/>
      <c r="H585" s="29"/>
      <c r="I585" s="29"/>
      <c r="J585" s="29"/>
      <c r="K585" s="29"/>
    </row>
    <row r="586" spans="2:11" s="11" customFormat="1">
      <c r="B586" s="29"/>
      <c r="C586" s="29"/>
      <c r="D586" s="29"/>
      <c r="E586" s="29"/>
      <c r="F586" s="29"/>
      <c r="G586" s="29"/>
      <c r="H586" s="29"/>
      <c r="I586" s="29"/>
      <c r="J586" s="29"/>
      <c r="K586" s="29"/>
    </row>
    <row r="587" spans="2:11" s="11" customFormat="1">
      <c r="B587" s="29"/>
      <c r="C587" s="29"/>
      <c r="D587" s="29"/>
      <c r="E587" s="29"/>
      <c r="F587" s="29"/>
      <c r="G587" s="29"/>
      <c r="H587" s="29"/>
      <c r="I587" s="29"/>
      <c r="J587" s="29"/>
      <c r="K587" s="29"/>
    </row>
    <row r="588" spans="2:11" s="11" customFormat="1">
      <c r="B588" s="29"/>
      <c r="C588" s="29"/>
      <c r="D588" s="29"/>
      <c r="E588" s="29"/>
      <c r="F588" s="29"/>
      <c r="G588" s="29"/>
      <c r="H588" s="29"/>
      <c r="I588" s="29"/>
      <c r="J588" s="29"/>
      <c r="K588" s="29"/>
    </row>
    <row r="589" spans="2:11" s="11" customFormat="1">
      <c r="B589" s="29"/>
      <c r="C589" s="29"/>
      <c r="D589" s="29"/>
      <c r="E589" s="29"/>
      <c r="F589" s="29"/>
      <c r="G589" s="29"/>
      <c r="H589" s="29"/>
      <c r="I589" s="29"/>
      <c r="J589" s="29"/>
      <c r="K589" s="29"/>
    </row>
    <row r="590" spans="2:11" s="11" customFormat="1">
      <c r="B590" s="29"/>
      <c r="C590" s="29"/>
      <c r="D590" s="29"/>
      <c r="E590" s="29"/>
      <c r="F590" s="29"/>
      <c r="G590" s="29"/>
      <c r="H590" s="29"/>
      <c r="I590" s="29"/>
      <c r="J590" s="29"/>
      <c r="K590" s="29"/>
    </row>
    <row r="591" spans="2:11" s="11" customFormat="1">
      <c r="B591" s="29"/>
      <c r="C591" s="29"/>
      <c r="D591" s="29"/>
      <c r="E591" s="29"/>
      <c r="F591" s="29"/>
      <c r="G591" s="29"/>
      <c r="H591" s="29"/>
      <c r="I591" s="29"/>
      <c r="J591" s="29"/>
      <c r="K591" s="29"/>
    </row>
    <row r="592" spans="2:11" s="11" customFormat="1">
      <c r="B592" s="29"/>
      <c r="C592" s="29"/>
      <c r="D592" s="29"/>
      <c r="E592" s="29"/>
      <c r="F592" s="29"/>
      <c r="G592" s="29"/>
      <c r="H592" s="29"/>
      <c r="I592" s="29"/>
      <c r="J592" s="29"/>
      <c r="K592" s="29"/>
    </row>
    <row r="593" spans="2:11" s="11" customFormat="1">
      <c r="B593" s="29"/>
      <c r="C593" s="29"/>
      <c r="D593" s="29"/>
      <c r="E593" s="29"/>
      <c r="F593" s="29"/>
      <c r="G593" s="29"/>
      <c r="H593" s="29"/>
      <c r="I593" s="29"/>
      <c r="J593" s="29"/>
      <c r="K593" s="29"/>
    </row>
    <row r="594" spans="2:11" s="11" customFormat="1">
      <c r="B594" s="29"/>
      <c r="C594" s="29"/>
      <c r="D594" s="29"/>
      <c r="E594" s="29"/>
      <c r="F594" s="29"/>
      <c r="G594" s="29"/>
      <c r="H594" s="29"/>
      <c r="I594" s="29"/>
      <c r="J594" s="29"/>
      <c r="K594" s="29"/>
    </row>
    <row r="595" spans="2:11" s="11" customFormat="1">
      <c r="B595" s="29"/>
      <c r="C595" s="29"/>
      <c r="D595" s="29"/>
      <c r="E595" s="29"/>
      <c r="F595" s="29"/>
      <c r="G595" s="29"/>
      <c r="H595" s="29"/>
      <c r="I595" s="29"/>
      <c r="J595" s="29"/>
      <c r="K595" s="29"/>
    </row>
    <row r="596" spans="2:11" s="11" customFormat="1">
      <c r="B596" s="29"/>
      <c r="C596" s="29"/>
      <c r="D596" s="29"/>
      <c r="E596" s="29"/>
      <c r="F596" s="29"/>
      <c r="G596" s="29"/>
      <c r="H596" s="29"/>
      <c r="I596" s="29"/>
      <c r="J596" s="29"/>
      <c r="K596" s="29"/>
    </row>
    <row r="597" spans="2:11" s="11" customFormat="1">
      <c r="B597" s="29"/>
      <c r="C597" s="29"/>
      <c r="D597" s="29"/>
      <c r="E597" s="29"/>
      <c r="F597" s="29"/>
      <c r="G597" s="29"/>
      <c r="H597" s="29"/>
      <c r="I597" s="29"/>
      <c r="J597" s="29"/>
      <c r="K597" s="29"/>
    </row>
    <row r="598" spans="2:11" s="11" customFormat="1">
      <c r="B598" s="29"/>
      <c r="C598" s="29"/>
      <c r="D598" s="29"/>
      <c r="E598" s="29"/>
      <c r="F598" s="29"/>
      <c r="G598" s="29"/>
      <c r="H598" s="29"/>
      <c r="I598" s="29"/>
      <c r="J598" s="29"/>
      <c r="K598" s="29"/>
    </row>
    <row r="599" spans="2:11" s="11" customFormat="1">
      <c r="B599" s="29"/>
      <c r="C599" s="29"/>
      <c r="D599" s="29"/>
      <c r="E599" s="29"/>
      <c r="F599" s="29"/>
      <c r="G599" s="29"/>
      <c r="H599" s="29"/>
      <c r="I599" s="29"/>
      <c r="J599" s="29"/>
      <c r="K599" s="29"/>
    </row>
    <row r="600" spans="2:11" s="11" customFormat="1">
      <c r="B600" s="29"/>
      <c r="C600" s="29"/>
      <c r="D600" s="29"/>
      <c r="E600" s="29"/>
      <c r="F600" s="29"/>
      <c r="G600" s="29"/>
      <c r="H600" s="29"/>
      <c r="I600" s="29"/>
      <c r="J600" s="29"/>
      <c r="K600" s="29"/>
    </row>
    <row r="601" spans="2:11" s="11" customFormat="1">
      <c r="B601" s="29"/>
      <c r="C601" s="29"/>
      <c r="D601" s="29"/>
      <c r="E601" s="29"/>
      <c r="F601" s="29"/>
      <c r="G601" s="29"/>
      <c r="H601" s="29"/>
      <c r="I601" s="29"/>
      <c r="J601" s="29"/>
      <c r="K601" s="29"/>
    </row>
    <row r="602" spans="2:11" s="11" customFormat="1">
      <c r="B602" s="29"/>
      <c r="C602" s="29"/>
      <c r="D602" s="29"/>
      <c r="E602" s="29"/>
      <c r="F602" s="29"/>
      <c r="G602" s="29"/>
      <c r="H602" s="29"/>
      <c r="I602" s="29"/>
      <c r="J602" s="29"/>
      <c r="K602" s="29"/>
    </row>
    <row r="603" spans="2:11" s="11" customFormat="1">
      <c r="B603" s="29"/>
      <c r="C603" s="29"/>
      <c r="D603" s="29"/>
      <c r="E603" s="29"/>
      <c r="F603" s="29"/>
      <c r="G603" s="29"/>
      <c r="H603" s="29"/>
      <c r="I603" s="29"/>
      <c r="J603" s="29"/>
      <c r="K603" s="29"/>
    </row>
    <row r="604" spans="2:11" s="11" customFormat="1">
      <c r="B604" s="29"/>
      <c r="C604" s="29"/>
      <c r="D604" s="29"/>
      <c r="E604" s="29"/>
      <c r="F604" s="29"/>
      <c r="G604" s="29"/>
      <c r="H604" s="29"/>
      <c r="I604" s="29"/>
      <c r="J604" s="29"/>
      <c r="K604" s="29"/>
    </row>
    <row r="605" spans="2:11" s="11" customFormat="1">
      <c r="B605" s="29"/>
      <c r="C605" s="29"/>
      <c r="D605" s="29"/>
      <c r="E605" s="29"/>
      <c r="F605" s="29"/>
      <c r="G605" s="29"/>
      <c r="H605" s="29"/>
      <c r="I605" s="29"/>
      <c r="J605" s="29"/>
      <c r="K605" s="29"/>
    </row>
    <row r="606" spans="2:11" s="11" customFormat="1">
      <c r="B606" s="29"/>
      <c r="C606" s="29"/>
      <c r="D606" s="29"/>
      <c r="E606" s="29"/>
      <c r="F606" s="29"/>
      <c r="G606" s="29"/>
      <c r="H606" s="29"/>
      <c r="I606" s="29"/>
      <c r="J606" s="29"/>
      <c r="K606" s="29"/>
    </row>
    <row r="607" spans="2:11" s="11" customFormat="1">
      <c r="B607" s="29"/>
      <c r="C607" s="29"/>
      <c r="D607" s="29"/>
      <c r="E607" s="29"/>
      <c r="F607" s="29"/>
      <c r="G607" s="29"/>
      <c r="H607" s="29"/>
      <c r="I607" s="29"/>
      <c r="J607" s="29"/>
      <c r="K607" s="29"/>
    </row>
    <row r="608" spans="2:11" s="11" customFormat="1">
      <c r="B608" s="29"/>
      <c r="C608" s="29"/>
      <c r="D608" s="29"/>
      <c r="E608" s="29"/>
      <c r="F608" s="29"/>
      <c r="G608" s="29"/>
      <c r="H608" s="29"/>
      <c r="I608" s="29"/>
      <c r="J608" s="29"/>
      <c r="K608" s="29"/>
    </row>
    <row r="609" spans="2:11" s="11" customFormat="1">
      <c r="B609" s="29"/>
      <c r="C609" s="29"/>
      <c r="D609" s="29"/>
      <c r="E609" s="29"/>
      <c r="F609" s="29"/>
      <c r="G609" s="29"/>
      <c r="H609" s="29"/>
      <c r="I609" s="29"/>
      <c r="J609" s="29"/>
      <c r="K609" s="29"/>
    </row>
    <row r="610" spans="2:11" s="11" customFormat="1">
      <c r="B610" s="29"/>
      <c r="C610" s="29"/>
      <c r="D610" s="29"/>
      <c r="E610" s="29"/>
      <c r="F610" s="29"/>
      <c r="G610" s="29"/>
      <c r="H610" s="29"/>
      <c r="I610" s="29"/>
      <c r="J610" s="29"/>
      <c r="K610" s="29"/>
    </row>
    <row r="611" spans="2:11" s="11" customFormat="1">
      <c r="B611" s="29"/>
      <c r="C611" s="29"/>
      <c r="D611" s="29"/>
      <c r="E611" s="29"/>
      <c r="F611" s="29"/>
      <c r="G611" s="29"/>
      <c r="H611" s="29"/>
      <c r="I611" s="29"/>
      <c r="J611" s="29"/>
      <c r="K611" s="29"/>
    </row>
    <row r="612" spans="2:11" s="11" customFormat="1">
      <c r="B612" s="29"/>
      <c r="C612" s="29"/>
      <c r="D612" s="29"/>
      <c r="E612" s="29"/>
      <c r="F612" s="29"/>
      <c r="G612" s="29"/>
      <c r="H612" s="29"/>
      <c r="I612" s="29"/>
      <c r="J612" s="29"/>
      <c r="K612" s="29"/>
    </row>
    <row r="613" spans="2:11" s="11" customFormat="1">
      <c r="B613" s="29"/>
      <c r="C613" s="29"/>
      <c r="D613" s="29"/>
      <c r="E613" s="29"/>
      <c r="F613" s="29"/>
      <c r="G613" s="29"/>
      <c r="H613" s="29"/>
      <c r="I613" s="29"/>
      <c r="J613" s="29"/>
      <c r="K613" s="29"/>
    </row>
    <row r="614" spans="2:11" s="11" customFormat="1">
      <c r="B614" s="29"/>
      <c r="C614" s="29"/>
      <c r="D614" s="29"/>
      <c r="E614" s="29"/>
      <c r="F614" s="29"/>
      <c r="G614" s="29"/>
      <c r="H614" s="29"/>
      <c r="I614" s="29"/>
      <c r="J614" s="29"/>
      <c r="K614" s="29"/>
    </row>
    <row r="615" spans="2:11" s="11" customFormat="1">
      <c r="B615" s="29"/>
      <c r="C615" s="29"/>
      <c r="D615" s="29"/>
      <c r="E615" s="29"/>
      <c r="F615" s="29"/>
      <c r="G615" s="29"/>
      <c r="H615" s="29"/>
      <c r="I615" s="29"/>
      <c r="J615" s="29"/>
      <c r="K615" s="29"/>
    </row>
    <row r="616" spans="2:11" s="11" customFormat="1">
      <c r="B616" s="29"/>
      <c r="C616" s="29"/>
      <c r="D616" s="29"/>
      <c r="E616" s="29"/>
      <c r="F616" s="29"/>
      <c r="G616" s="29"/>
      <c r="H616" s="29"/>
      <c r="I616" s="29"/>
      <c r="J616" s="29"/>
      <c r="K616" s="29"/>
    </row>
    <row r="617" spans="2:11" s="11" customFormat="1">
      <c r="B617" s="29"/>
      <c r="C617" s="29"/>
      <c r="D617" s="29"/>
      <c r="E617" s="29"/>
      <c r="F617" s="29"/>
      <c r="G617" s="29"/>
      <c r="H617" s="29"/>
      <c r="I617" s="29"/>
      <c r="J617" s="29"/>
      <c r="K617" s="29"/>
    </row>
    <row r="618" spans="2:11" s="11" customFormat="1">
      <c r="B618" s="29"/>
      <c r="C618" s="29"/>
      <c r="D618" s="29"/>
      <c r="E618" s="29"/>
      <c r="F618" s="29"/>
      <c r="G618" s="29"/>
      <c r="H618" s="29"/>
      <c r="I618" s="29"/>
      <c r="J618" s="29"/>
      <c r="K618" s="29"/>
    </row>
    <row r="619" spans="2:11" s="11" customFormat="1">
      <c r="B619" s="29"/>
      <c r="C619" s="29"/>
      <c r="D619" s="29"/>
      <c r="E619" s="29"/>
      <c r="F619" s="29"/>
      <c r="G619" s="29"/>
      <c r="H619" s="29"/>
      <c r="I619" s="29"/>
      <c r="J619" s="29"/>
      <c r="K619" s="29"/>
    </row>
    <row r="620" spans="2:11" s="11" customFormat="1">
      <c r="B620" s="29"/>
      <c r="C620" s="29"/>
      <c r="D620" s="29"/>
      <c r="E620" s="29"/>
      <c r="F620" s="29"/>
      <c r="G620" s="29"/>
      <c r="H620" s="29"/>
      <c r="I620" s="29"/>
      <c r="J620" s="29"/>
      <c r="K620" s="29"/>
    </row>
    <row r="621" spans="2:11" s="11" customFormat="1">
      <c r="B621" s="29"/>
      <c r="C621" s="29"/>
      <c r="D621" s="29"/>
      <c r="E621" s="29"/>
      <c r="F621" s="29"/>
      <c r="G621" s="29"/>
      <c r="H621" s="29"/>
      <c r="I621" s="29"/>
      <c r="J621" s="29"/>
      <c r="K621" s="29"/>
    </row>
    <row r="622" spans="2:11" s="11" customFormat="1">
      <c r="B622" s="29"/>
      <c r="C622" s="29"/>
      <c r="D622" s="29"/>
      <c r="E622" s="29"/>
      <c r="F622" s="29"/>
      <c r="G622" s="29"/>
      <c r="H622" s="29"/>
      <c r="I622" s="29"/>
      <c r="J622" s="29"/>
      <c r="K622" s="29"/>
    </row>
    <row r="623" spans="2:11" s="11" customFormat="1">
      <c r="B623" s="29"/>
      <c r="C623" s="29"/>
      <c r="D623" s="29"/>
      <c r="E623" s="29"/>
      <c r="F623" s="29"/>
      <c r="G623" s="29"/>
      <c r="H623" s="29"/>
      <c r="I623" s="29"/>
      <c r="J623" s="29"/>
      <c r="K623" s="29"/>
    </row>
    <row r="624" spans="2:11" s="11" customFormat="1">
      <c r="B624" s="29"/>
      <c r="C624" s="29"/>
      <c r="D624" s="29"/>
      <c r="E624" s="29"/>
      <c r="F624" s="29"/>
      <c r="G624" s="29"/>
      <c r="H624" s="29"/>
      <c r="I624" s="29"/>
      <c r="J624" s="29"/>
      <c r="K624" s="29"/>
    </row>
    <row r="625" spans="2:11" s="11" customFormat="1">
      <c r="B625" s="29"/>
      <c r="C625" s="29"/>
      <c r="D625" s="29"/>
      <c r="E625" s="29"/>
      <c r="F625" s="29"/>
      <c r="G625" s="29"/>
      <c r="H625" s="29"/>
      <c r="I625" s="29"/>
      <c r="J625" s="29"/>
      <c r="K625" s="29"/>
    </row>
    <row r="626" spans="2:11" s="11" customFormat="1">
      <c r="B626" s="29"/>
      <c r="C626" s="29"/>
      <c r="D626" s="29"/>
      <c r="E626" s="29"/>
      <c r="F626" s="29"/>
      <c r="G626" s="29"/>
      <c r="H626" s="29"/>
      <c r="I626" s="29"/>
      <c r="J626" s="29"/>
      <c r="K626" s="29"/>
    </row>
    <row r="627" spans="2:11" s="11" customFormat="1">
      <c r="B627" s="29"/>
      <c r="C627" s="29"/>
      <c r="D627" s="29"/>
      <c r="E627" s="29"/>
      <c r="F627" s="29"/>
      <c r="G627" s="29"/>
      <c r="H627" s="29"/>
      <c r="I627" s="29"/>
      <c r="J627" s="29"/>
      <c r="K627" s="29"/>
    </row>
    <row r="628" spans="2:11" s="11" customFormat="1">
      <c r="B628" s="29"/>
      <c r="C628" s="29"/>
      <c r="D628" s="29"/>
      <c r="E628" s="29"/>
      <c r="F628" s="29"/>
      <c r="G628" s="29"/>
      <c r="H628" s="29"/>
      <c r="I628" s="29"/>
      <c r="J628" s="29"/>
      <c r="K628" s="29"/>
    </row>
    <row r="629" spans="2:11" s="11" customFormat="1">
      <c r="B629" s="29"/>
      <c r="C629" s="29"/>
      <c r="D629" s="29"/>
      <c r="E629" s="29"/>
      <c r="F629" s="29"/>
      <c r="G629" s="29"/>
      <c r="H629" s="29"/>
      <c r="I629" s="29"/>
      <c r="J629" s="29"/>
      <c r="K629" s="29"/>
    </row>
    <row r="630" spans="2:11" s="11" customFormat="1">
      <c r="B630" s="29"/>
      <c r="C630" s="29"/>
      <c r="D630" s="29"/>
      <c r="E630" s="29"/>
      <c r="F630" s="29"/>
      <c r="G630" s="29"/>
      <c r="H630" s="29"/>
      <c r="I630" s="29"/>
      <c r="J630" s="29"/>
      <c r="K630" s="29"/>
    </row>
    <row r="631" spans="2:11" s="11" customFormat="1">
      <c r="B631" s="29"/>
      <c r="C631" s="29"/>
      <c r="D631" s="29"/>
      <c r="E631" s="29"/>
      <c r="F631" s="29"/>
      <c r="G631" s="29"/>
      <c r="H631" s="29"/>
      <c r="I631" s="29"/>
      <c r="J631" s="29"/>
      <c r="K631" s="29"/>
    </row>
    <row r="632" spans="2:11" s="11" customFormat="1">
      <c r="B632" s="29"/>
      <c r="C632" s="29"/>
      <c r="D632" s="29"/>
      <c r="E632" s="29"/>
      <c r="F632" s="29"/>
      <c r="G632" s="29"/>
      <c r="H632" s="29"/>
      <c r="I632" s="29"/>
      <c r="J632" s="29"/>
      <c r="K632" s="29"/>
    </row>
    <row r="633" spans="2:11" s="11" customFormat="1">
      <c r="B633" s="29"/>
      <c r="C633" s="29"/>
      <c r="D633" s="29"/>
      <c r="E633" s="29"/>
      <c r="F633" s="29"/>
      <c r="G633" s="29"/>
      <c r="H633" s="29"/>
      <c r="I633" s="29"/>
      <c r="J633" s="29"/>
      <c r="K633" s="29"/>
    </row>
    <row r="634" spans="2:11" s="11" customFormat="1">
      <c r="B634" s="29"/>
      <c r="C634" s="29"/>
      <c r="D634" s="29"/>
      <c r="E634" s="29"/>
      <c r="F634" s="29"/>
      <c r="G634" s="29"/>
      <c r="H634" s="29"/>
      <c r="I634" s="29"/>
      <c r="J634" s="29"/>
      <c r="K634" s="29"/>
    </row>
    <row r="635" spans="2:11" s="11" customFormat="1">
      <c r="B635" s="29"/>
      <c r="C635" s="29"/>
      <c r="D635" s="29"/>
      <c r="E635" s="29"/>
      <c r="F635" s="29"/>
      <c r="G635" s="29"/>
      <c r="H635" s="29"/>
      <c r="I635" s="29"/>
      <c r="J635" s="29"/>
      <c r="K635" s="29"/>
    </row>
    <row r="636" spans="2:11" s="11" customFormat="1">
      <c r="B636" s="29"/>
      <c r="C636" s="29"/>
      <c r="D636" s="29"/>
      <c r="E636" s="29"/>
      <c r="F636" s="29"/>
      <c r="G636" s="29"/>
      <c r="H636" s="29"/>
      <c r="I636" s="29"/>
      <c r="J636" s="29"/>
      <c r="K636" s="29"/>
    </row>
    <row r="637" spans="2:11" s="11" customFormat="1">
      <c r="B637" s="29"/>
      <c r="C637" s="29"/>
      <c r="D637" s="29"/>
      <c r="E637" s="29"/>
      <c r="F637" s="29"/>
      <c r="G637" s="29"/>
      <c r="H637" s="29"/>
      <c r="I637" s="29"/>
      <c r="J637" s="29"/>
      <c r="K637" s="29"/>
    </row>
    <row r="638" spans="2:11" s="11" customFormat="1">
      <c r="B638" s="29"/>
      <c r="C638" s="29"/>
      <c r="D638" s="29"/>
      <c r="E638" s="29"/>
      <c r="F638" s="29"/>
      <c r="G638" s="29"/>
      <c r="H638" s="29"/>
      <c r="I638" s="29"/>
      <c r="J638" s="29"/>
      <c r="K638" s="29"/>
    </row>
    <row r="639" spans="2:11" s="11" customFormat="1">
      <c r="B639" s="29"/>
      <c r="C639" s="29"/>
      <c r="D639" s="29"/>
      <c r="E639" s="29"/>
      <c r="F639" s="29"/>
      <c r="G639" s="29"/>
      <c r="H639" s="29"/>
      <c r="I639" s="29"/>
      <c r="J639" s="29"/>
      <c r="K639" s="29"/>
    </row>
    <row r="640" spans="2:11" s="11" customFormat="1">
      <c r="B640" s="29"/>
      <c r="C640" s="29"/>
      <c r="D640" s="29"/>
      <c r="E640" s="29"/>
      <c r="F640" s="29"/>
      <c r="G640" s="29"/>
      <c r="H640" s="29"/>
      <c r="I640" s="29"/>
      <c r="J640" s="29"/>
      <c r="K640" s="29"/>
    </row>
    <row r="641" spans="2:11" s="11" customFormat="1">
      <c r="B641" s="29"/>
      <c r="C641" s="29"/>
      <c r="D641" s="29"/>
      <c r="E641" s="29"/>
      <c r="F641" s="29"/>
      <c r="G641" s="29"/>
      <c r="H641" s="29"/>
      <c r="I641" s="29"/>
      <c r="J641" s="29"/>
      <c r="K641" s="29"/>
    </row>
    <row r="642" spans="2:11" s="11" customFormat="1">
      <c r="B642" s="29"/>
      <c r="C642" s="29"/>
      <c r="D642" s="29"/>
      <c r="E642" s="29"/>
      <c r="F642" s="29"/>
      <c r="G642" s="29"/>
      <c r="H642" s="29"/>
      <c r="I642" s="29"/>
      <c r="J642" s="29"/>
      <c r="K642" s="29"/>
    </row>
    <row r="643" spans="2:11" s="11" customFormat="1">
      <c r="B643" s="29"/>
      <c r="C643" s="29"/>
      <c r="D643" s="29"/>
      <c r="E643" s="29"/>
      <c r="F643" s="29"/>
      <c r="G643" s="29"/>
      <c r="H643" s="29"/>
      <c r="I643" s="29"/>
      <c r="J643" s="29"/>
      <c r="K643" s="29"/>
    </row>
    <row r="644" spans="2:11" s="11" customFormat="1">
      <c r="B644" s="29"/>
      <c r="C644" s="29"/>
      <c r="D644" s="29"/>
      <c r="E644" s="29"/>
      <c r="F644" s="29"/>
      <c r="G644" s="29"/>
      <c r="H644" s="29"/>
      <c r="I644" s="29"/>
      <c r="J644" s="29"/>
      <c r="K644" s="29"/>
    </row>
    <row r="645" spans="2:11" s="11" customFormat="1">
      <c r="B645" s="29"/>
      <c r="C645" s="29"/>
      <c r="D645" s="29"/>
      <c r="E645" s="29"/>
      <c r="F645" s="29"/>
      <c r="G645" s="29"/>
      <c r="H645" s="29"/>
      <c r="I645" s="29"/>
      <c r="J645" s="29"/>
      <c r="K645" s="29"/>
    </row>
    <row r="646" spans="2:11" s="11" customFormat="1">
      <c r="B646" s="29"/>
      <c r="C646" s="29"/>
      <c r="D646" s="29"/>
      <c r="E646" s="29"/>
      <c r="F646" s="29"/>
      <c r="G646" s="29"/>
      <c r="H646" s="29"/>
      <c r="I646" s="29"/>
      <c r="J646" s="29"/>
      <c r="K646" s="29"/>
    </row>
    <row r="647" spans="2:11" s="11" customFormat="1">
      <c r="B647" s="29"/>
      <c r="C647" s="29"/>
      <c r="D647" s="29"/>
      <c r="E647" s="29"/>
      <c r="F647" s="29"/>
      <c r="G647" s="29"/>
      <c r="H647" s="29"/>
      <c r="I647" s="29"/>
      <c r="J647" s="29"/>
      <c r="K647" s="29"/>
    </row>
    <row r="648" spans="2:11" s="11" customFormat="1">
      <c r="B648" s="29"/>
      <c r="C648" s="29"/>
      <c r="D648" s="29"/>
      <c r="E648" s="29"/>
      <c r="F648" s="29"/>
      <c r="G648" s="29"/>
      <c r="H648" s="29"/>
      <c r="I648" s="29"/>
      <c r="J648" s="29"/>
      <c r="K648" s="29"/>
    </row>
    <row r="649" spans="2:11" s="11" customFormat="1">
      <c r="B649" s="29"/>
      <c r="C649" s="29"/>
      <c r="D649" s="29"/>
      <c r="E649" s="29"/>
      <c r="F649" s="29"/>
      <c r="G649" s="29"/>
      <c r="H649" s="29"/>
      <c r="I649" s="29"/>
      <c r="J649" s="29"/>
      <c r="K649" s="29"/>
    </row>
    <row r="650" spans="2:11" s="11" customFormat="1">
      <c r="B650" s="29"/>
      <c r="C650" s="29"/>
      <c r="D650" s="29"/>
      <c r="E650" s="29"/>
      <c r="F650" s="29"/>
      <c r="G650" s="29"/>
      <c r="H650" s="29"/>
      <c r="I650" s="29"/>
      <c r="J650" s="29"/>
      <c r="K650" s="29"/>
    </row>
    <row r="651" spans="2:11" s="11" customFormat="1">
      <c r="B651" s="29"/>
      <c r="C651" s="29"/>
      <c r="D651" s="29"/>
      <c r="E651" s="29"/>
      <c r="F651" s="29"/>
      <c r="G651" s="29"/>
      <c r="H651" s="29"/>
      <c r="I651" s="29"/>
      <c r="J651" s="29"/>
      <c r="K651" s="29"/>
    </row>
    <row r="652" spans="2:11" s="11" customFormat="1">
      <c r="B652" s="29"/>
      <c r="C652" s="29"/>
      <c r="D652" s="29"/>
      <c r="E652" s="29"/>
      <c r="F652" s="29"/>
      <c r="G652" s="29"/>
      <c r="H652" s="29"/>
      <c r="I652" s="29"/>
      <c r="J652" s="29"/>
      <c r="K652" s="29"/>
    </row>
    <row r="653" spans="2:11" s="11" customFormat="1">
      <c r="B653" s="29"/>
      <c r="C653" s="29"/>
      <c r="D653" s="29"/>
      <c r="E653" s="29"/>
      <c r="F653" s="29"/>
      <c r="G653" s="29"/>
      <c r="H653" s="29"/>
      <c r="I653" s="29"/>
      <c r="J653" s="29"/>
      <c r="K653" s="29"/>
    </row>
    <row r="654" spans="2:11" s="11" customFormat="1">
      <c r="B654" s="29"/>
      <c r="C654" s="29"/>
      <c r="D654" s="29"/>
      <c r="E654" s="29"/>
      <c r="F654" s="29"/>
      <c r="G654" s="29"/>
      <c r="H654" s="29"/>
      <c r="I654" s="29"/>
      <c r="J654" s="29"/>
      <c r="K654" s="29"/>
    </row>
    <row r="655" spans="2:11" s="11" customFormat="1">
      <c r="B655" s="29"/>
      <c r="C655" s="29"/>
      <c r="D655" s="29"/>
      <c r="E655" s="29"/>
      <c r="F655" s="29"/>
      <c r="G655" s="29"/>
      <c r="H655" s="29"/>
      <c r="I655" s="29"/>
      <c r="J655" s="29"/>
      <c r="K655" s="29"/>
    </row>
    <row r="656" spans="2:11" s="11" customFormat="1">
      <c r="B656" s="29"/>
      <c r="C656" s="29"/>
      <c r="D656" s="29"/>
      <c r="E656" s="29"/>
      <c r="F656" s="29"/>
      <c r="G656" s="29"/>
      <c r="H656" s="29"/>
      <c r="I656" s="29"/>
      <c r="J656" s="29"/>
      <c r="K656" s="29"/>
    </row>
    <row r="657" spans="2:11" s="11" customFormat="1">
      <c r="B657" s="29"/>
      <c r="C657" s="29"/>
      <c r="D657" s="29"/>
      <c r="E657" s="29"/>
      <c r="F657" s="29"/>
      <c r="G657" s="29"/>
      <c r="H657" s="29"/>
      <c r="I657" s="29"/>
      <c r="J657" s="29"/>
      <c r="K657" s="29"/>
    </row>
    <row r="658" spans="2:11" s="11" customFormat="1">
      <c r="B658" s="29"/>
      <c r="C658" s="29"/>
      <c r="D658" s="29"/>
      <c r="E658" s="29"/>
      <c r="F658" s="29"/>
      <c r="G658" s="29"/>
      <c r="H658" s="29"/>
      <c r="I658" s="29"/>
      <c r="J658" s="29"/>
      <c r="K658" s="29"/>
    </row>
    <row r="659" spans="2:11" s="11" customFormat="1">
      <c r="B659" s="29"/>
      <c r="C659" s="29"/>
      <c r="D659" s="29"/>
      <c r="E659" s="29"/>
      <c r="F659" s="29"/>
      <c r="G659" s="29"/>
      <c r="H659" s="29"/>
      <c r="I659" s="29"/>
      <c r="J659" s="29"/>
      <c r="K659" s="29"/>
    </row>
    <row r="660" spans="2:11" s="11" customFormat="1">
      <c r="B660" s="29"/>
      <c r="C660" s="29"/>
      <c r="D660" s="29"/>
      <c r="E660" s="29"/>
      <c r="F660" s="29"/>
      <c r="G660" s="29"/>
      <c r="H660" s="29"/>
      <c r="I660" s="29"/>
      <c r="J660" s="29"/>
      <c r="K660" s="29"/>
    </row>
    <row r="661" spans="2:11" s="11" customFormat="1">
      <c r="B661" s="29"/>
      <c r="C661" s="29"/>
      <c r="D661" s="29"/>
      <c r="E661" s="29"/>
      <c r="F661" s="29"/>
      <c r="G661" s="29"/>
      <c r="H661" s="29"/>
      <c r="I661" s="29"/>
      <c r="J661" s="29"/>
      <c r="K661" s="29"/>
    </row>
    <row r="662" spans="2:11" s="11" customFormat="1">
      <c r="B662" s="29"/>
      <c r="C662" s="29"/>
      <c r="D662" s="29"/>
      <c r="E662" s="29"/>
      <c r="F662" s="29"/>
      <c r="G662" s="29"/>
      <c r="H662" s="29"/>
      <c r="I662" s="29"/>
      <c r="J662" s="29"/>
      <c r="K662" s="29"/>
    </row>
    <row r="663" spans="2:11" s="11" customFormat="1">
      <c r="B663" s="29"/>
      <c r="C663" s="29"/>
      <c r="D663" s="29"/>
      <c r="E663" s="29"/>
      <c r="F663" s="29"/>
      <c r="G663" s="29"/>
      <c r="H663" s="29"/>
      <c r="I663" s="29"/>
      <c r="J663" s="29"/>
      <c r="K663" s="29"/>
    </row>
    <row r="664" spans="2:11" s="11" customFormat="1">
      <c r="B664" s="29"/>
      <c r="C664" s="29"/>
      <c r="D664" s="29"/>
      <c r="E664" s="29"/>
      <c r="F664" s="29"/>
      <c r="G664" s="29"/>
      <c r="H664" s="29"/>
      <c r="I664" s="29"/>
      <c r="J664" s="29"/>
      <c r="K664" s="29"/>
    </row>
    <row r="665" spans="2:11" s="11" customFormat="1">
      <c r="B665" s="29"/>
      <c r="C665" s="29"/>
      <c r="D665" s="29"/>
      <c r="E665" s="29"/>
      <c r="F665" s="29"/>
      <c r="G665" s="29"/>
      <c r="H665" s="29"/>
      <c r="I665" s="29"/>
      <c r="J665" s="29"/>
      <c r="K665" s="29"/>
    </row>
    <row r="666" spans="2:11" s="11" customFormat="1">
      <c r="B666" s="29"/>
      <c r="C666" s="29"/>
      <c r="D666" s="29"/>
      <c r="E666" s="29"/>
      <c r="F666" s="29"/>
      <c r="G666" s="29"/>
      <c r="H666" s="29"/>
      <c r="I666" s="29"/>
      <c r="J666" s="29"/>
      <c r="K666" s="29"/>
    </row>
    <row r="667" spans="2:11" s="11" customFormat="1">
      <c r="B667" s="29"/>
      <c r="C667" s="29"/>
      <c r="D667" s="29"/>
      <c r="E667" s="29"/>
      <c r="F667" s="29"/>
      <c r="G667" s="29"/>
      <c r="H667" s="29"/>
      <c r="I667" s="29"/>
      <c r="J667" s="29"/>
      <c r="K667" s="29"/>
    </row>
    <row r="668" spans="2:11" s="11" customFormat="1">
      <c r="B668" s="29"/>
      <c r="C668" s="29"/>
      <c r="D668" s="29"/>
      <c r="E668" s="29"/>
      <c r="F668" s="29"/>
      <c r="G668" s="29"/>
      <c r="H668" s="29"/>
      <c r="I668" s="29"/>
      <c r="J668" s="29"/>
      <c r="K668" s="29"/>
    </row>
    <row r="669" spans="2:11" s="11" customFormat="1">
      <c r="B669" s="29"/>
      <c r="C669" s="29"/>
      <c r="D669" s="29"/>
      <c r="E669" s="29"/>
      <c r="F669" s="29"/>
      <c r="G669" s="29"/>
      <c r="H669" s="29"/>
      <c r="I669" s="29"/>
      <c r="J669" s="29"/>
      <c r="K669" s="29"/>
    </row>
    <row r="670" spans="2:11" s="11" customFormat="1">
      <c r="B670" s="29"/>
      <c r="C670" s="29"/>
      <c r="D670" s="29"/>
      <c r="E670" s="29"/>
      <c r="F670" s="29"/>
      <c r="G670" s="29"/>
      <c r="H670" s="29"/>
      <c r="I670" s="29"/>
      <c r="J670" s="29"/>
      <c r="K670" s="29"/>
    </row>
    <row r="671" spans="2:11" s="11" customFormat="1">
      <c r="B671" s="29"/>
      <c r="C671" s="29"/>
      <c r="D671" s="29"/>
      <c r="E671" s="29"/>
      <c r="F671" s="29"/>
      <c r="G671" s="29"/>
      <c r="H671" s="29"/>
      <c r="I671" s="29"/>
      <c r="J671" s="29"/>
      <c r="K671" s="29"/>
    </row>
    <row r="672" spans="2:11" s="11" customFormat="1">
      <c r="B672" s="29"/>
      <c r="C672" s="29"/>
      <c r="D672" s="29"/>
      <c r="E672" s="29"/>
      <c r="F672" s="29"/>
      <c r="G672" s="29"/>
      <c r="H672" s="29"/>
      <c r="I672" s="29"/>
      <c r="J672" s="29"/>
      <c r="K672" s="29"/>
    </row>
    <row r="673" spans="2:11" s="11" customFormat="1">
      <c r="B673" s="29"/>
      <c r="C673" s="29"/>
      <c r="D673" s="29"/>
      <c r="E673" s="29"/>
      <c r="F673" s="29"/>
      <c r="G673" s="29"/>
      <c r="H673" s="29"/>
      <c r="I673" s="29"/>
      <c r="J673" s="29"/>
      <c r="K673" s="29"/>
    </row>
    <row r="674" spans="2:11" s="11" customFormat="1">
      <c r="B674" s="29"/>
      <c r="C674" s="29"/>
      <c r="D674" s="29"/>
      <c r="E674" s="29"/>
      <c r="F674" s="29"/>
      <c r="G674" s="29"/>
      <c r="H674" s="29"/>
      <c r="I674" s="29"/>
      <c r="J674" s="29"/>
      <c r="K674" s="29"/>
    </row>
    <row r="675" spans="2:11" s="11" customFormat="1">
      <c r="B675" s="29"/>
      <c r="C675" s="29"/>
      <c r="D675" s="29"/>
      <c r="E675" s="29"/>
      <c r="F675" s="29"/>
      <c r="G675" s="29"/>
      <c r="H675" s="29"/>
      <c r="I675" s="29"/>
      <c r="J675" s="29"/>
      <c r="K675" s="29"/>
    </row>
    <row r="676" spans="2:11" s="11" customFormat="1">
      <c r="B676" s="29"/>
      <c r="C676" s="29"/>
      <c r="D676" s="29"/>
      <c r="E676" s="29"/>
      <c r="F676" s="29"/>
      <c r="G676" s="29"/>
      <c r="H676" s="29"/>
      <c r="I676" s="29"/>
      <c r="J676" s="29"/>
      <c r="K676" s="29"/>
    </row>
    <row r="677" spans="2:11" s="11" customFormat="1">
      <c r="B677" s="29"/>
      <c r="C677" s="29"/>
      <c r="D677" s="29"/>
      <c r="E677" s="29"/>
      <c r="F677" s="29"/>
      <c r="G677" s="29"/>
      <c r="H677" s="29"/>
      <c r="I677" s="29"/>
      <c r="J677" s="29"/>
      <c r="K677" s="29"/>
    </row>
    <row r="678" spans="2:11" s="11" customFormat="1">
      <c r="B678" s="29"/>
      <c r="C678" s="29"/>
      <c r="D678" s="29"/>
      <c r="E678" s="29"/>
      <c r="F678" s="29"/>
      <c r="G678" s="29"/>
      <c r="H678" s="29"/>
      <c r="I678" s="29"/>
      <c r="J678" s="29"/>
      <c r="K678" s="29"/>
    </row>
    <row r="679" spans="2:11" s="11" customFormat="1">
      <c r="B679" s="29"/>
      <c r="C679" s="29"/>
      <c r="D679" s="29"/>
      <c r="E679" s="29"/>
      <c r="F679" s="29"/>
      <c r="G679" s="29"/>
      <c r="H679" s="29"/>
      <c r="I679" s="29"/>
      <c r="J679" s="29"/>
      <c r="K679" s="29"/>
    </row>
    <row r="680" spans="2:11" s="11" customFormat="1">
      <c r="B680" s="29"/>
      <c r="C680" s="29"/>
      <c r="D680" s="29"/>
      <c r="E680" s="29"/>
      <c r="F680" s="29"/>
      <c r="G680" s="29"/>
      <c r="H680" s="29"/>
      <c r="I680" s="29"/>
      <c r="J680" s="29"/>
      <c r="K680" s="29"/>
    </row>
    <row r="681" spans="2:11" s="11" customFormat="1">
      <c r="B681" s="29"/>
      <c r="C681" s="29"/>
      <c r="D681" s="29"/>
      <c r="E681" s="29"/>
      <c r="F681" s="29"/>
      <c r="G681" s="29"/>
      <c r="H681" s="29"/>
      <c r="I681" s="29"/>
      <c r="J681" s="29"/>
      <c r="K681" s="29"/>
    </row>
    <row r="682" spans="2:11" s="11" customFormat="1">
      <c r="B682" s="29"/>
      <c r="C682" s="29"/>
      <c r="D682" s="29"/>
      <c r="E682" s="29"/>
      <c r="F682" s="29"/>
      <c r="G682" s="29"/>
      <c r="H682" s="29"/>
      <c r="I682" s="29"/>
      <c r="J682" s="29"/>
      <c r="K682" s="29"/>
    </row>
    <row r="683" spans="2:11" s="11" customFormat="1">
      <c r="B683" s="29"/>
      <c r="C683" s="29"/>
      <c r="D683" s="29"/>
      <c r="E683" s="29"/>
      <c r="F683" s="29"/>
      <c r="G683" s="29"/>
      <c r="H683" s="29"/>
      <c r="I683" s="29"/>
      <c r="J683" s="29"/>
      <c r="K683" s="29"/>
    </row>
    <row r="684" spans="2:11" s="11" customFormat="1">
      <c r="B684" s="29"/>
      <c r="C684" s="29"/>
      <c r="D684" s="29"/>
      <c r="E684" s="29"/>
      <c r="F684" s="29"/>
      <c r="G684" s="29"/>
      <c r="H684" s="29"/>
      <c r="I684" s="29"/>
      <c r="J684" s="29"/>
      <c r="K684" s="29"/>
    </row>
    <row r="685" spans="2:11" s="11" customFormat="1">
      <c r="B685" s="29"/>
      <c r="C685" s="29"/>
      <c r="D685" s="29"/>
      <c r="E685" s="29"/>
      <c r="F685" s="29"/>
      <c r="G685" s="29"/>
      <c r="H685" s="29"/>
      <c r="I685" s="29"/>
      <c r="J685" s="29"/>
      <c r="K685" s="29"/>
    </row>
    <row r="686" spans="2:11" s="11" customFormat="1">
      <c r="B686" s="29"/>
      <c r="C686" s="29"/>
      <c r="D686" s="29"/>
      <c r="E686" s="29"/>
      <c r="F686" s="29"/>
      <c r="G686" s="29"/>
      <c r="H686" s="29"/>
      <c r="I686" s="29"/>
      <c r="J686" s="29"/>
      <c r="K686" s="29"/>
    </row>
    <row r="687" spans="2:11" s="11" customFormat="1">
      <c r="B687" s="29"/>
      <c r="C687" s="29"/>
      <c r="D687" s="29"/>
      <c r="E687" s="29"/>
      <c r="F687" s="29"/>
      <c r="G687" s="29"/>
      <c r="H687" s="29"/>
      <c r="I687" s="29"/>
      <c r="J687" s="29"/>
      <c r="K687" s="29"/>
    </row>
    <row r="688" spans="2:11" s="11" customFormat="1">
      <c r="B688" s="29"/>
      <c r="C688" s="29"/>
      <c r="D688" s="29"/>
      <c r="E688" s="29"/>
      <c r="F688" s="29"/>
      <c r="G688" s="29"/>
      <c r="H688" s="29"/>
      <c r="I688" s="29"/>
      <c r="J688" s="29"/>
      <c r="K688" s="29"/>
    </row>
    <row r="689" spans="2:11" s="11" customFormat="1">
      <c r="B689" s="29"/>
      <c r="C689" s="29"/>
      <c r="D689" s="29"/>
      <c r="E689" s="29"/>
      <c r="F689" s="29"/>
      <c r="G689" s="29"/>
      <c r="H689" s="29"/>
      <c r="I689" s="29"/>
      <c r="J689" s="29"/>
      <c r="K689" s="29"/>
    </row>
    <row r="690" spans="2:11" s="11" customFormat="1">
      <c r="B690" s="29"/>
      <c r="C690" s="29"/>
      <c r="D690" s="29"/>
      <c r="E690" s="29"/>
      <c r="F690" s="29"/>
      <c r="G690" s="29"/>
      <c r="H690" s="29"/>
      <c r="I690" s="29"/>
      <c r="J690" s="29"/>
      <c r="K690" s="29"/>
    </row>
    <row r="691" spans="2:11" s="11" customFormat="1">
      <c r="B691" s="29"/>
      <c r="C691" s="29"/>
      <c r="D691" s="29"/>
      <c r="E691" s="29"/>
      <c r="F691" s="29"/>
      <c r="G691" s="29"/>
      <c r="H691" s="29"/>
      <c r="I691" s="29"/>
      <c r="J691" s="29"/>
      <c r="K691" s="29"/>
    </row>
    <row r="692" spans="2:11" s="11" customFormat="1">
      <c r="B692" s="29"/>
      <c r="C692" s="29"/>
      <c r="D692" s="29"/>
      <c r="E692" s="29"/>
      <c r="F692" s="29"/>
      <c r="G692" s="29"/>
      <c r="H692" s="29"/>
      <c r="I692" s="29"/>
      <c r="J692" s="29"/>
      <c r="K692" s="29"/>
    </row>
    <row r="693" spans="2:11" s="11" customFormat="1">
      <c r="B693" s="29"/>
      <c r="C693" s="29"/>
      <c r="D693" s="29"/>
      <c r="E693" s="29"/>
      <c r="F693" s="29"/>
      <c r="G693" s="29"/>
      <c r="H693" s="29"/>
      <c r="I693" s="29"/>
      <c r="J693" s="29"/>
      <c r="K693" s="29"/>
    </row>
    <row r="694" spans="2:11" s="11" customFormat="1">
      <c r="B694" s="29"/>
      <c r="C694" s="29"/>
      <c r="D694" s="29"/>
      <c r="E694" s="29"/>
      <c r="F694" s="29"/>
      <c r="G694" s="29"/>
      <c r="H694" s="29"/>
      <c r="I694" s="29"/>
      <c r="J694" s="29"/>
      <c r="K694" s="29"/>
    </row>
    <row r="695" spans="2:11" s="11" customFormat="1">
      <c r="B695" s="29"/>
      <c r="C695" s="29"/>
      <c r="D695" s="29"/>
      <c r="E695" s="29"/>
      <c r="F695" s="29"/>
      <c r="G695" s="29"/>
      <c r="H695" s="29"/>
      <c r="I695" s="29"/>
      <c r="J695" s="29"/>
      <c r="K695" s="29"/>
    </row>
    <row r="696" spans="2:11" s="11" customFormat="1">
      <c r="B696" s="29"/>
      <c r="C696" s="29"/>
      <c r="D696" s="29"/>
      <c r="E696" s="29"/>
      <c r="F696" s="29"/>
      <c r="G696" s="29"/>
      <c r="H696" s="29"/>
      <c r="I696" s="29"/>
      <c r="J696" s="29"/>
      <c r="K696" s="29"/>
    </row>
    <row r="697" spans="2:11" s="11" customFormat="1">
      <c r="B697" s="29"/>
      <c r="C697" s="29"/>
      <c r="D697" s="29"/>
      <c r="E697" s="29"/>
      <c r="F697" s="29"/>
      <c r="G697" s="29"/>
      <c r="H697" s="29"/>
      <c r="I697" s="29"/>
      <c r="J697" s="29"/>
      <c r="K697" s="29"/>
    </row>
    <row r="698" spans="2:11" s="11" customFormat="1">
      <c r="B698" s="29"/>
      <c r="C698" s="29"/>
      <c r="D698" s="29"/>
      <c r="E698" s="29"/>
      <c r="F698" s="29"/>
      <c r="G698" s="29"/>
      <c r="H698" s="29"/>
      <c r="I698" s="29"/>
      <c r="J698" s="29"/>
      <c r="K698" s="29"/>
    </row>
    <row r="699" spans="2:11" s="11" customFormat="1">
      <c r="B699" s="29"/>
      <c r="C699" s="29"/>
      <c r="D699" s="29"/>
      <c r="E699" s="29"/>
      <c r="F699" s="29"/>
      <c r="G699" s="29"/>
      <c r="H699" s="29"/>
      <c r="I699" s="29"/>
      <c r="J699" s="29"/>
      <c r="K699" s="29"/>
    </row>
    <row r="700" spans="2:11" s="11" customFormat="1">
      <c r="B700" s="29"/>
      <c r="C700" s="29"/>
      <c r="D700" s="29"/>
      <c r="E700" s="29"/>
      <c r="F700" s="29"/>
      <c r="G700" s="29"/>
      <c r="H700" s="29"/>
      <c r="I700" s="29"/>
      <c r="J700" s="29"/>
      <c r="K700" s="29"/>
    </row>
    <row r="701" spans="2:11" s="11" customFormat="1">
      <c r="B701" s="29"/>
      <c r="C701" s="29"/>
      <c r="D701" s="29"/>
      <c r="E701" s="29"/>
      <c r="F701" s="29"/>
      <c r="G701" s="29"/>
      <c r="H701" s="29"/>
      <c r="I701" s="29"/>
      <c r="J701" s="29"/>
      <c r="K701" s="29"/>
    </row>
    <row r="702" spans="2:11" s="11" customFormat="1">
      <c r="B702" s="29"/>
      <c r="C702" s="29"/>
      <c r="D702" s="29"/>
      <c r="E702" s="29"/>
      <c r="F702" s="29"/>
      <c r="G702" s="29"/>
      <c r="H702" s="29"/>
      <c r="I702" s="29"/>
      <c r="J702" s="29"/>
      <c r="K702" s="29"/>
    </row>
    <row r="703" spans="2:11" s="11" customFormat="1">
      <c r="B703" s="29"/>
      <c r="C703" s="29"/>
      <c r="D703" s="29"/>
      <c r="E703" s="29"/>
      <c r="F703" s="29"/>
      <c r="G703" s="29"/>
      <c r="H703" s="29"/>
      <c r="I703" s="29"/>
      <c r="J703" s="29"/>
      <c r="K703" s="29"/>
    </row>
    <row r="704" spans="2:11" s="11" customFormat="1">
      <c r="B704" s="29"/>
      <c r="C704" s="29"/>
      <c r="D704" s="29"/>
      <c r="E704" s="29"/>
      <c r="F704" s="29"/>
      <c r="G704" s="29"/>
      <c r="H704" s="29"/>
      <c r="I704" s="29"/>
      <c r="J704" s="29"/>
      <c r="K704" s="29"/>
    </row>
    <row r="705" spans="2:11" s="11" customFormat="1">
      <c r="B705" s="29"/>
      <c r="C705" s="29"/>
      <c r="D705" s="29"/>
      <c r="E705" s="29"/>
      <c r="F705" s="29"/>
      <c r="G705" s="29"/>
      <c r="H705" s="29"/>
      <c r="I705" s="29"/>
      <c r="J705" s="29"/>
      <c r="K705" s="29"/>
    </row>
    <row r="706" spans="2:11" s="11" customFormat="1">
      <c r="B706" s="29"/>
      <c r="C706" s="29"/>
      <c r="D706" s="29"/>
      <c r="E706" s="29"/>
      <c r="F706" s="29"/>
      <c r="G706" s="29"/>
      <c r="H706" s="29"/>
      <c r="I706" s="29"/>
      <c r="J706" s="29"/>
      <c r="K706" s="29"/>
    </row>
    <row r="707" spans="2:11" s="11" customFormat="1">
      <c r="B707" s="29"/>
      <c r="C707" s="29"/>
      <c r="D707" s="29"/>
      <c r="E707" s="29"/>
      <c r="F707" s="29"/>
      <c r="G707" s="29"/>
      <c r="H707" s="29"/>
      <c r="I707" s="29"/>
      <c r="J707" s="29"/>
      <c r="K707" s="29"/>
    </row>
    <row r="708" spans="2:11" s="11" customFormat="1">
      <c r="B708" s="29"/>
      <c r="C708" s="29"/>
      <c r="D708" s="29"/>
      <c r="E708" s="29"/>
      <c r="F708" s="29"/>
      <c r="G708" s="29"/>
      <c r="H708" s="29"/>
      <c r="I708" s="29"/>
      <c r="J708" s="29"/>
      <c r="K708" s="29"/>
    </row>
    <row r="709" spans="2:11" s="11" customFormat="1">
      <c r="B709" s="29"/>
      <c r="C709" s="29"/>
      <c r="D709" s="29"/>
      <c r="E709" s="29"/>
      <c r="F709" s="29"/>
      <c r="G709" s="29"/>
      <c r="H709" s="29"/>
      <c r="I709" s="29"/>
      <c r="J709" s="29"/>
      <c r="K709" s="29"/>
    </row>
    <row r="710" spans="2:11" s="11" customFormat="1">
      <c r="B710" s="29"/>
      <c r="C710" s="29"/>
      <c r="D710" s="29"/>
      <c r="E710" s="29"/>
      <c r="F710" s="29"/>
      <c r="G710" s="29"/>
      <c r="H710" s="29"/>
      <c r="I710" s="29"/>
      <c r="J710" s="29"/>
      <c r="K710" s="29"/>
    </row>
    <row r="711" spans="2:11" s="11" customFormat="1">
      <c r="B711" s="29"/>
      <c r="C711" s="29"/>
      <c r="D711" s="29"/>
      <c r="E711" s="29"/>
      <c r="F711" s="29"/>
      <c r="G711" s="29"/>
      <c r="H711" s="29"/>
      <c r="I711" s="29"/>
      <c r="J711" s="29"/>
      <c r="K711" s="29"/>
    </row>
    <row r="712" spans="2:11" s="11" customFormat="1">
      <c r="B712" s="29"/>
      <c r="C712" s="29"/>
      <c r="D712" s="29"/>
      <c r="E712" s="29"/>
      <c r="F712" s="29"/>
      <c r="G712" s="29"/>
      <c r="H712" s="29"/>
      <c r="I712" s="29"/>
      <c r="J712" s="29"/>
      <c r="K712" s="29"/>
    </row>
    <row r="713" spans="2:11" s="11" customFormat="1">
      <c r="B713" s="29"/>
      <c r="C713" s="29"/>
      <c r="D713" s="29"/>
      <c r="E713" s="29"/>
      <c r="F713" s="29"/>
      <c r="G713" s="29"/>
      <c r="H713" s="29"/>
      <c r="I713" s="29"/>
      <c r="J713" s="29"/>
      <c r="K713" s="29"/>
    </row>
    <row r="714" spans="2:11" s="11" customFormat="1">
      <c r="B714" s="29"/>
      <c r="C714" s="29"/>
      <c r="D714" s="29"/>
      <c r="E714" s="29"/>
      <c r="F714" s="29"/>
      <c r="G714" s="29"/>
      <c r="H714" s="29"/>
      <c r="I714" s="29"/>
      <c r="J714" s="29"/>
      <c r="K714" s="29"/>
    </row>
    <row r="715" spans="2:11" s="11" customFormat="1">
      <c r="B715" s="29"/>
      <c r="C715" s="29"/>
      <c r="D715" s="29"/>
      <c r="E715" s="29"/>
      <c r="F715" s="29"/>
      <c r="G715" s="29"/>
      <c r="H715" s="29"/>
      <c r="I715" s="29"/>
      <c r="J715" s="29"/>
      <c r="K715" s="29"/>
    </row>
    <row r="716" spans="2:11" s="11" customFormat="1">
      <c r="B716" s="29"/>
      <c r="C716" s="29"/>
      <c r="D716" s="29"/>
      <c r="E716" s="29"/>
      <c r="F716" s="29"/>
      <c r="G716" s="29"/>
      <c r="H716" s="29"/>
      <c r="I716" s="29"/>
      <c r="J716" s="29"/>
      <c r="K716" s="29"/>
    </row>
    <row r="717" spans="2:11" s="11" customFormat="1">
      <c r="B717" s="29"/>
      <c r="C717" s="29"/>
      <c r="D717" s="29"/>
      <c r="E717" s="29"/>
      <c r="F717" s="29"/>
      <c r="G717" s="29"/>
      <c r="H717" s="29"/>
      <c r="I717" s="29"/>
      <c r="J717" s="29"/>
      <c r="K717" s="29"/>
    </row>
    <row r="718" spans="2:11" s="11" customFormat="1">
      <c r="B718" s="29"/>
      <c r="C718" s="29"/>
      <c r="D718" s="29"/>
      <c r="E718" s="29"/>
      <c r="F718" s="29"/>
      <c r="G718" s="29"/>
      <c r="H718" s="29"/>
      <c r="I718" s="29"/>
      <c r="J718" s="29"/>
      <c r="K718" s="29"/>
    </row>
    <row r="719" spans="2:11" s="11" customFormat="1">
      <c r="B719" s="29"/>
      <c r="C719" s="29"/>
      <c r="D719" s="29"/>
      <c r="E719" s="29"/>
      <c r="F719" s="29"/>
      <c r="G719" s="29"/>
      <c r="H719" s="29"/>
      <c r="I719" s="29"/>
      <c r="J719" s="29"/>
      <c r="K719" s="29"/>
    </row>
    <row r="720" spans="2:11" s="11" customFormat="1">
      <c r="B720" s="29"/>
      <c r="C720" s="29"/>
      <c r="D720" s="29"/>
      <c r="E720" s="29"/>
      <c r="F720" s="29"/>
      <c r="G720" s="29"/>
      <c r="H720" s="29"/>
      <c r="I720" s="29"/>
      <c r="J720" s="29"/>
      <c r="K720" s="29"/>
    </row>
    <row r="721" spans="2:11" s="11" customFormat="1">
      <c r="B721" s="29"/>
      <c r="C721" s="29"/>
      <c r="D721" s="29"/>
      <c r="E721" s="29"/>
      <c r="F721" s="29"/>
      <c r="G721" s="29"/>
      <c r="H721" s="29"/>
      <c r="I721" s="29"/>
      <c r="J721" s="29"/>
      <c r="K721" s="29"/>
    </row>
    <row r="722" spans="2:11" s="11" customFormat="1">
      <c r="B722" s="29"/>
      <c r="C722" s="29"/>
      <c r="D722" s="29"/>
      <c r="E722" s="29"/>
      <c r="F722" s="29"/>
      <c r="G722" s="29"/>
      <c r="H722" s="29"/>
      <c r="I722" s="29"/>
      <c r="J722" s="29"/>
      <c r="K722" s="29"/>
    </row>
    <row r="723" spans="2:11" s="11" customFormat="1">
      <c r="B723" s="29"/>
      <c r="C723" s="29"/>
      <c r="D723" s="29"/>
      <c r="E723" s="29"/>
      <c r="F723" s="29"/>
      <c r="G723" s="29"/>
      <c r="H723" s="29"/>
      <c r="I723" s="29"/>
      <c r="J723" s="29"/>
      <c r="K723" s="29"/>
    </row>
    <row r="724" spans="2:11" s="11" customFormat="1">
      <c r="B724" s="29"/>
      <c r="C724" s="29"/>
      <c r="D724" s="29"/>
      <c r="E724" s="29"/>
      <c r="F724" s="29"/>
      <c r="G724" s="29"/>
      <c r="H724" s="29"/>
      <c r="I724" s="29"/>
      <c r="J724" s="29"/>
      <c r="K724" s="29"/>
    </row>
    <row r="725" spans="2:11" s="11" customFormat="1">
      <c r="B725" s="29"/>
      <c r="C725" s="29"/>
      <c r="D725" s="29"/>
      <c r="E725" s="29"/>
      <c r="F725" s="29"/>
      <c r="G725" s="29"/>
      <c r="H725" s="29"/>
      <c r="I725" s="29"/>
      <c r="J725" s="29"/>
      <c r="K725" s="29"/>
    </row>
    <row r="726" spans="2:11" s="11" customFormat="1">
      <c r="B726" s="29"/>
      <c r="C726" s="29"/>
      <c r="D726" s="29"/>
      <c r="E726" s="29"/>
      <c r="F726" s="29"/>
      <c r="G726" s="29"/>
      <c r="H726" s="29"/>
      <c r="I726" s="29"/>
      <c r="J726" s="29"/>
      <c r="K726" s="29"/>
    </row>
    <row r="727" spans="2:11" s="11" customFormat="1">
      <c r="B727" s="29"/>
      <c r="C727" s="29"/>
      <c r="D727" s="29"/>
      <c r="E727" s="29"/>
      <c r="F727" s="29"/>
      <c r="G727" s="29"/>
      <c r="H727" s="29"/>
      <c r="I727" s="29"/>
      <c r="J727" s="29"/>
      <c r="K727" s="29"/>
    </row>
    <row r="728" spans="2:11" s="11" customFormat="1">
      <c r="B728" s="29"/>
      <c r="C728" s="29"/>
      <c r="D728" s="29"/>
      <c r="E728" s="29"/>
      <c r="F728" s="29"/>
      <c r="G728" s="29"/>
      <c r="H728" s="29"/>
      <c r="I728" s="29"/>
      <c r="J728" s="29"/>
      <c r="K728" s="29"/>
    </row>
    <row r="729" spans="2:11" s="11" customFormat="1">
      <c r="B729" s="29"/>
      <c r="C729" s="29"/>
      <c r="D729" s="29"/>
      <c r="E729" s="29"/>
      <c r="F729" s="29"/>
      <c r="G729" s="29"/>
      <c r="H729" s="29"/>
      <c r="I729" s="29"/>
      <c r="J729" s="29"/>
      <c r="K729" s="29"/>
    </row>
    <row r="730" spans="2:11" s="11" customFormat="1">
      <c r="B730" s="29"/>
      <c r="C730" s="29"/>
      <c r="D730" s="29"/>
      <c r="E730" s="29"/>
      <c r="F730" s="29"/>
      <c r="G730" s="29"/>
      <c r="H730" s="29"/>
      <c r="I730" s="29"/>
      <c r="J730" s="29"/>
      <c r="K730" s="29"/>
    </row>
    <row r="731" spans="2:11" s="11" customFormat="1">
      <c r="B731" s="29"/>
      <c r="C731" s="29"/>
      <c r="D731" s="29"/>
      <c r="E731" s="29"/>
      <c r="F731" s="29"/>
      <c r="G731" s="29"/>
      <c r="H731" s="29"/>
      <c r="I731" s="29"/>
      <c r="J731" s="29"/>
      <c r="K731" s="29"/>
    </row>
    <row r="732" spans="2:11" s="11" customFormat="1">
      <c r="B732" s="29"/>
      <c r="C732" s="29"/>
      <c r="D732" s="29"/>
      <c r="E732" s="29"/>
      <c r="F732" s="29"/>
      <c r="G732" s="29"/>
      <c r="H732" s="29"/>
      <c r="I732" s="29"/>
      <c r="J732" s="29"/>
      <c r="K732" s="29"/>
    </row>
    <row r="733" spans="2:11" s="11" customFormat="1">
      <c r="B733" s="29"/>
      <c r="C733" s="29"/>
      <c r="D733" s="29"/>
      <c r="E733" s="29"/>
      <c r="F733" s="29"/>
      <c r="G733" s="29"/>
      <c r="H733" s="29"/>
      <c r="I733" s="29"/>
      <c r="J733" s="29"/>
      <c r="K733" s="29"/>
    </row>
    <row r="734" spans="2:11" s="11" customFormat="1">
      <c r="B734" s="29"/>
      <c r="C734" s="29"/>
      <c r="D734" s="29"/>
      <c r="E734" s="29"/>
      <c r="F734" s="29"/>
      <c r="G734" s="29"/>
      <c r="H734" s="29"/>
      <c r="I734" s="29"/>
      <c r="J734" s="29"/>
      <c r="K734" s="29"/>
    </row>
    <row r="735" spans="2:11" s="11" customFormat="1">
      <c r="B735" s="29"/>
      <c r="C735" s="29"/>
      <c r="D735" s="29"/>
      <c r="E735" s="29"/>
      <c r="F735" s="29"/>
      <c r="G735" s="29"/>
      <c r="H735" s="29"/>
      <c r="I735" s="29"/>
      <c r="J735" s="29"/>
      <c r="K735" s="29"/>
    </row>
    <row r="736" spans="2:11" s="11" customFormat="1">
      <c r="B736" s="29"/>
      <c r="C736" s="29"/>
      <c r="D736" s="29"/>
      <c r="E736" s="29"/>
      <c r="F736" s="29"/>
      <c r="G736" s="29"/>
      <c r="H736" s="29"/>
      <c r="I736" s="29"/>
      <c r="J736" s="29"/>
      <c r="K736" s="29"/>
    </row>
    <row r="737" spans="2:11" s="11" customFormat="1">
      <c r="B737" s="29"/>
      <c r="C737" s="29"/>
      <c r="D737" s="29"/>
      <c r="E737" s="29"/>
      <c r="F737" s="29"/>
      <c r="G737" s="29"/>
      <c r="H737" s="29"/>
      <c r="I737" s="29"/>
      <c r="J737" s="29"/>
      <c r="K737" s="29"/>
    </row>
    <row r="738" spans="2:11" s="11" customFormat="1">
      <c r="B738" s="29"/>
      <c r="C738" s="29"/>
      <c r="D738" s="29"/>
      <c r="E738" s="29"/>
      <c r="F738" s="29"/>
      <c r="G738" s="29"/>
      <c r="H738" s="29"/>
      <c r="I738" s="29"/>
      <c r="J738" s="29"/>
      <c r="K738" s="29"/>
    </row>
    <row r="739" spans="2:11" s="11" customFormat="1">
      <c r="B739" s="29"/>
      <c r="C739" s="29"/>
      <c r="D739" s="29"/>
      <c r="E739" s="29"/>
      <c r="F739" s="29"/>
      <c r="G739" s="29"/>
      <c r="H739" s="29"/>
      <c r="I739" s="29"/>
      <c r="J739" s="29"/>
      <c r="K739" s="29"/>
    </row>
    <row r="740" spans="2:11" s="11" customFormat="1">
      <c r="B740" s="29"/>
      <c r="C740" s="29"/>
      <c r="D740" s="29"/>
      <c r="E740" s="29"/>
      <c r="F740" s="29"/>
      <c r="G740" s="29"/>
      <c r="H740" s="29"/>
      <c r="I740" s="29"/>
      <c r="J740" s="29"/>
      <c r="K740" s="29"/>
    </row>
    <row r="741" spans="2:11" s="11" customFormat="1">
      <c r="B741" s="29"/>
      <c r="C741" s="29"/>
      <c r="D741" s="29"/>
      <c r="E741" s="29"/>
      <c r="F741" s="29"/>
      <c r="G741" s="29"/>
      <c r="H741" s="29"/>
      <c r="I741" s="29"/>
      <c r="J741" s="29"/>
      <c r="K741" s="29"/>
    </row>
    <row r="742" spans="2:11" s="11" customFormat="1">
      <c r="B742" s="29"/>
      <c r="C742" s="29"/>
      <c r="D742" s="29"/>
      <c r="E742" s="29"/>
      <c r="F742" s="29"/>
      <c r="G742" s="29"/>
      <c r="H742" s="29"/>
      <c r="I742" s="29"/>
      <c r="J742" s="29"/>
      <c r="K742" s="29"/>
    </row>
    <row r="743" spans="2:11" s="11" customFormat="1">
      <c r="B743" s="29"/>
      <c r="C743" s="29"/>
      <c r="D743" s="29"/>
      <c r="E743" s="29"/>
      <c r="F743" s="29"/>
      <c r="G743" s="29"/>
      <c r="H743" s="29"/>
      <c r="I743" s="29"/>
      <c r="J743" s="29"/>
      <c r="K743" s="29"/>
    </row>
    <row r="744" spans="2:11" s="11" customFormat="1">
      <c r="B744" s="29"/>
      <c r="C744" s="29"/>
      <c r="D744" s="29"/>
      <c r="E744" s="29"/>
      <c r="F744" s="29"/>
      <c r="G744" s="29"/>
      <c r="H744" s="29"/>
      <c r="I744" s="29"/>
      <c r="J744" s="29"/>
      <c r="K744" s="29"/>
    </row>
    <row r="745" spans="2:11" s="11" customFormat="1">
      <c r="B745" s="29"/>
      <c r="C745" s="29"/>
      <c r="D745" s="29"/>
      <c r="E745" s="29"/>
      <c r="F745" s="29"/>
      <c r="G745" s="29"/>
      <c r="H745" s="29"/>
      <c r="I745" s="29"/>
      <c r="J745" s="29"/>
      <c r="K745" s="29"/>
    </row>
    <row r="746" spans="2:11" s="11" customFormat="1">
      <c r="B746" s="29"/>
      <c r="C746" s="29"/>
      <c r="D746" s="29"/>
      <c r="E746" s="29"/>
      <c r="F746" s="29"/>
      <c r="G746" s="29"/>
      <c r="H746" s="29"/>
      <c r="I746" s="29"/>
      <c r="J746" s="29"/>
      <c r="K746" s="29"/>
    </row>
    <row r="747" spans="2:11" s="11" customFormat="1">
      <c r="B747" s="29"/>
      <c r="C747" s="29"/>
      <c r="D747" s="29"/>
      <c r="E747" s="29"/>
      <c r="F747" s="29"/>
      <c r="G747" s="29"/>
      <c r="H747" s="29"/>
      <c r="I747" s="29"/>
      <c r="J747" s="29"/>
      <c r="K747" s="29"/>
    </row>
    <row r="748" spans="2:11" s="11" customFormat="1">
      <c r="B748" s="29"/>
      <c r="C748" s="29"/>
      <c r="D748" s="29"/>
      <c r="E748" s="29"/>
      <c r="F748" s="29"/>
      <c r="G748" s="29"/>
      <c r="H748" s="29"/>
      <c r="I748" s="29"/>
      <c r="J748" s="29"/>
      <c r="K748" s="29"/>
    </row>
    <row r="749" spans="2:11" s="11" customFormat="1">
      <c r="B749" s="29"/>
      <c r="C749" s="29"/>
      <c r="D749" s="29"/>
      <c r="E749" s="29"/>
      <c r="F749" s="29"/>
      <c r="G749" s="29"/>
      <c r="H749" s="29"/>
      <c r="I749" s="29"/>
      <c r="J749" s="29"/>
      <c r="K749" s="29"/>
    </row>
    <row r="750" spans="2:11" s="11" customFormat="1">
      <c r="B750" s="29"/>
      <c r="C750" s="29"/>
      <c r="D750" s="29"/>
      <c r="E750" s="29"/>
      <c r="F750" s="29"/>
      <c r="G750" s="29"/>
      <c r="H750" s="29"/>
      <c r="I750" s="29"/>
      <c r="J750" s="29"/>
      <c r="K750" s="29"/>
    </row>
    <row r="751" spans="2:11" s="11" customFormat="1">
      <c r="B751" s="29"/>
      <c r="C751" s="29"/>
      <c r="D751" s="29"/>
      <c r="E751" s="29"/>
      <c r="F751" s="29"/>
      <c r="G751" s="29"/>
      <c r="H751" s="29"/>
      <c r="I751" s="29"/>
      <c r="J751" s="29"/>
      <c r="K751" s="29"/>
    </row>
    <row r="752" spans="2:11" s="11" customFormat="1">
      <c r="B752" s="29"/>
      <c r="C752" s="29"/>
      <c r="D752" s="29"/>
      <c r="E752" s="29"/>
      <c r="F752" s="29"/>
      <c r="G752" s="29"/>
      <c r="H752" s="29"/>
      <c r="I752" s="29"/>
      <c r="J752" s="29"/>
      <c r="K752" s="29"/>
    </row>
    <row r="753" spans="2:11" s="11" customFormat="1">
      <c r="B753" s="29"/>
      <c r="C753" s="29"/>
      <c r="D753" s="29"/>
      <c r="E753" s="29"/>
      <c r="F753" s="29"/>
      <c r="G753" s="29"/>
      <c r="H753" s="29"/>
      <c r="I753" s="29"/>
      <c r="J753" s="29"/>
      <c r="K753" s="29"/>
    </row>
    <row r="754" spans="2:11" s="11" customFormat="1">
      <c r="B754" s="29"/>
      <c r="C754" s="29"/>
      <c r="D754" s="29"/>
      <c r="E754" s="29"/>
      <c r="F754" s="29"/>
      <c r="G754" s="29"/>
      <c r="H754" s="29"/>
      <c r="I754" s="29"/>
      <c r="J754" s="29"/>
      <c r="K754" s="29"/>
    </row>
    <row r="755" spans="2:11" s="11" customFormat="1">
      <c r="B755" s="29"/>
      <c r="C755" s="29"/>
      <c r="D755" s="29"/>
      <c r="E755" s="29"/>
      <c r="F755" s="29"/>
      <c r="G755" s="29"/>
      <c r="H755" s="29"/>
      <c r="I755" s="29"/>
      <c r="J755" s="29"/>
      <c r="K755" s="29"/>
    </row>
    <row r="756" spans="2:11" s="11" customFormat="1">
      <c r="B756" s="29"/>
      <c r="C756" s="29"/>
      <c r="D756" s="29"/>
      <c r="E756" s="29"/>
      <c r="F756" s="29"/>
      <c r="G756" s="29"/>
      <c r="H756" s="29"/>
      <c r="I756" s="29"/>
      <c r="J756" s="29"/>
      <c r="K756" s="29"/>
    </row>
    <row r="757" spans="2:11" s="11" customFormat="1">
      <c r="B757" s="29"/>
      <c r="C757" s="29"/>
      <c r="D757" s="29"/>
      <c r="E757" s="29"/>
      <c r="F757" s="29"/>
      <c r="G757" s="29"/>
      <c r="H757" s="29"/>
      <c r="I757" s="29"/>
      <c r="J757" s="29"/>
      <c r="K757" s="29"/>
    </row>
    <row r="758" spans="2:11" s="11" customFormat="1">
      <c r="B758" s="29"/>
      <c r="C758" s="29"/>
      <c r="D758" s="29"/>
      <c r="E758" s="29"/>
      <c r="F758" s="29"/>
      <c r="G758" s="29"/>
      <c r="H758" s="29"/>
      <c r="I758" s="29"/>
      <c r="J758" s="29"/>
      <c r="K758" s="29"/>
    </row>
    <row r="759" spans="2:11" s="11" customFormat="1">
      <c r="B759" s="29"/>
      <c r="C759" s="29"/>
      <c r="D759" s="29"/>
      <c r="E759" s="29"/>
      <c r="F759" s="29"/>
      <c r="G759" s="29"/>
      <c r="H759" s="29"/>
      <c r="I759" s="29"/>
      <c r="J759" s="29"/>
      <c r="K759" s="29"/>
    </row>
    <row r="760" spans="2:11" s="11" customFormat="1">
      <c r="B760" s="29"/>
      <c r="C760" s="29"/>
      <c r="D760" s="29"/>
      <c r="E760" s="29"/>
      <c r="F760" s="29"/>
      <c r="G760" s="29"/>
      <c r="H760" s="29"/>
      <c r="I760" s="29"/>
      <c r="J760" s="29"/>
      <c r="K760" s="29"/>
    </row>
    <row r="761" spans="2:11" s="11" customFormat="1">
      <c r="B761" s="29"/>
      <c r="C761" s="29"/>
      <c r="D761" s="29"/>
      <c r="E761" s="29"/>
      <c r="F761" s="29"/>
      <c r="G761" s="29"/>
      <c r="H761" s="29"/>
      <c r="I761" s="29"/>
      <c r="J761" s="29"/>
      <c r="K761" s="29"/>
    </row>
    <row r="762" spans="2:11" s="11" customFormat="1">
      <c r="B762" s="29"/>
      <c r="C762" s="29"/>
      <c r="D762" s="29"/>
      <c r="E762" s="29"/>
      <c r="F762" s="29"/>
      <c r="G762" s="29"/>
      <c r="H762" s="29"/>
      <c r="I762" s="29"/>
      <c r="J762" s="29"/>
      <c r="K762" s="29"/>
    </row>
    <row r="763" spans="2:11" s="11" customFormat="1">
      <c r="B763" s="29"/>
      <c r="C763" s="29"/>
      <c r="D763" s="29"/>
      <c r="E763" s="29"/>
      <c r="F763" s="29"/>
      <c r="G763" s="29"/>
      <c r="H763" s="29"/>
      <c r="I763" s="29"/>
      <c r="J763" s="29"/>
      <c r="K763" s="29"/>
    </row>
    <row r="764" spans="2:11" s="11" customFormat="1">
      <c r="B764" s="29"/>
      <c r="C764" s="29"/>
      <c r="D764" s="29"/>
      <c r="E764" s="29"/>
      <c r="F764" s="29"/>
      <c r="G764" s="29"/>
      <c r="H764" s="29"/>
      <c r="I764" s="29"/>
      <c r="J764" s="29"/>
      <c r="K764" s="29"/>
    </row>
    <row r="765" spans="2:11" s="11" customFormat="1">
      <c r="B765" s="29"/>
      <c r="C765" s="29"/>
      <c r="D765" s="29"/>
      <c r="E765" s="29"/>
      <c r="F765" s="29"/>
      <c r="G765" s="29"/>
      <c r="H765" s="29"/>
      <c r="I765" s="29"/>
      <c r="J765" s="29"/>
      <c r="K765" s="29"/>
    </row>
    <row r="766" spans="2:11" s="11" customFormat="1">
      <c r="B766" s="29"/>
      <c r="C766" s="29"/>
      <c r="D766" s="29"/>
      <c r="E766" s="29"/>
      <c r="F766" s="29"/>
      <c r="G766" s="29"/>
      <c r="H766" s="29"/>
      <c r="I766" s="29"/>
      <c r="J766" s="29"/>
      <c r="K766" s="29"/>
    </row>
    <row r="767" spans="2:11" s="11" customFormat="1">
      <c r="B767" s="29"/>
      <c r="C767" s="29"/>
      <c r="D767" s="29"/>
      <c r="E767" s="29"/>
      <c r="F767" s="29"/>
      <c r="G767" s="29"/>
      <c r="H767" s="29"/>
      <c r="I767" s="29"/>
      <c r="J767" s="29"/>
      <c r="K767" s="29"/>
    </row>
    <row r="768" spans="2:11" s="11" customFormat="1">
      <c r="B768" s="29"/>
      <c r="C768" s="29"/>
      <c r="D768" s="29"/>
      <c r="E768" s="29"/>
      <c r="F768" s="29"/>
      <c r="G768" s="29"/>
      <c r="H768" s="29"/>
      <c r="I768" s="29"/>
      <c r="J768" s="29"/>
      <c r="K768" s="29"/>
    </row>
    <row r="769" spans="2:11" s="11" customFormat="1">
      <c r="B769" s="29"/>
      <c r="C769" s="29"/>
      <c r="D769" s="29"/>
      <c r="E769" s="29"/>
      <c r="F769" s="29"/>
      <c r="G769" s="29"/>
      <c r="H769" s="29"/>
      <c r="I769" s="29"/>
      <c r="J769" s="29"/>
      <c r="K769" s="29"/>
    </row>
    <row r="770" spans="2:11" s="11" customFormat="1">
      <c r="B770" s="29"/>
      <c r="C770" s="29"/>
      <c r="D770" s="29"/>
      <c r="E770" s="29"/>
      <c r="F770" s="29"/>
      <c r="G770" s="29"/>
      <c r="H770" s="29"/>
      <c r="I770" s="29"/>
      <c r="J770" s="29"/>
      <c r="K770" s="29"/>
    </row>
    <row r="771" spans="2:11" s="11" customFormat="1">
      <c r="B771" s="29"/>
      <c r="C771" s="29"/>
      <c r="D771" s="29"/>
      <c r="E771" s="29"/>
      <c r="F771" s="29"/>
      <c r="G771" s="29"/>
      <c r="H771" s="29"/>
      <c r="I771" s="29"/>
      <c r="J771" s="29"/>
      <c r="K771" s="29"/>
    </row>
    <row r="772" spans="2:11" s="11" customFormat="1">
      <c r="B772" s="29"/>
      <c r="C772" s="29"/>
      <c r="D772" s="29"/>
      <c r="E772" s="29"/>
      <c r="F772" s="29"/>
      <c r="G772" s="29"/>
      <c r="H772" s="29"/>
      <c r="I772" s="29"/>
      <c r="J772" s="29"/>
      <c r="K772" s="29"/>
    </row>
    <row r="773" spans="2:11" s="11" customFormat="1">
      <c r="B773" s="29"/>
      <c r="C773" s="29"/>
      <c r="D773" s="29"/>
      <c r="E773" s="29"/>
      <c r="F773" s="29"/>
      <c r="G773" s="29"/>
      <c r="H773" s="29"/>
      <c r="I773" s="29"/>
      <c r="J773" s="29"/>
      <c r="K773" s="29"/>
    </row>
    <row r="774" spans="2:11" s="11" customFormat="1">
      <c r="B774" s="29"/>
      <c r="C774" s="29"/>
      <c r="D774" s="29"/>
      <c r="E774" s="29"/>
      <c r="F774" s="29"/>
      <c r="G774" s="29"/>
      <c r="H774" s="29"/>
      <c r="I774" s="29"/>
      <c r="J774" s="29"/>
      <c r="K774" s="29"/>
    </row>
    <row r="775" spans="2:11" s="11" customFormat="1">
      <c r="B775" s="29"/>
      <c r="C775" s="29"/>
      <c r="D775" s="29"/>
      <c r="E775" s="29"/>
      <c r="F775" s="29"/>
      <c r="G775" s="29"/>
      <c r="H775" s="29"/>
      <c r="I775" s="29"/>
      <c r="J775" s="29"/>
      <c r="K775" s="29"/>
    </row>
    <row r="776" spans="2:11" s="11" customFormat="1">
      <c r="B776" s="29"/>
      <c r="C776" s="29"/>
      <c r="D776" s="29"/>
      <c r="E776" s="29"/>
      <c r="F776" s="29"/>
      <c r="G776" s="29"/>
      <c r="H776" s="29"/>
      <c r="I776" s="29"/>
      <c r="J776" s="29"/>
      <c r="K776" s="29"/>
    </row>
    <row r="777" spans="2:11" s="11" customFormat="1">
      <c r="B777" s="29"/>
      <c r="C777" s="29"/>
      <c r="D777" s="29"/>
      <c r="E777" s="29"/>
      <c r="F777" s="29"/>
      <c r="G777" s="29"/>
      <c r="H777" s="29"/>
      <c r="I777" s="29"/>
      <c r="J777" s="29"/>
      <c r="K777" s="29"/>
    </row>
    <row r="778" spans="2:11" s="11" customFormat="1">
      <c r="B778" s="29"/>
      <c r="C778" s="29"/>
      <c r="D778" s="29"/>
      <c r="E778" s="29"/>
      <c r="F778" s="29"/>
      <c r="G778" s="29"/>
      <c r="H778" s="29"/>
      <c r="I778" s="29"/>
      <c r="J778" s="29"/>
      <c r="K778" s="29"/>
    </row>
    <row r="779" spans="2:11" s="11" customFormat="1">
      <c r="B779" s="29"/>
      <c r="C779" s="29"/>
      <c r="D779" s="29"/>
      <c r="E779" s="29"/>
      <c r="F779" s="29"/>
      <c r="G779" s="29"/>
      <c r="H779" s="29"/>
      <c r="I779" s="29"/>
      <c r="J779" s="29"/>
      <c r="K779" s="29"/>
    </row>
    <row r="780" spans="2:11" s="11" customFormat="1">
      <c r="B780" s="29"/>
      <c r="C780" s="29"/>
      <c r="D780" s="29"/>
      <c r="E780" s="29"/>
      <c r="F780" s="29"/>
      <c r="G780" s="29"/>
      <c r="H780" s="29"/>
      <c r="I780" s="29"/>
      <c r="J780" s="29"/>
      <c r="K780" s="29"/>
    </row>
    <row r="781" spans="2:11" s="11" customFormat="1">
      <c r="B781" s="29"/>
      <c r="C781" s="29"/>
      <c r="D781" s="29"/>
      <c r="E781" s="29"/>
      <c r="F781" s="29"/>
      <c r="G781" s="29"/>
      <c r="H781" s="29"/>
      <c r="I781" s="29"/>
      <c r="J781" s="29"/>
      <c r="K781" s="29"/>
    </row>
    <row r="782" spans="2:11" s="11" customFormat="1">
      <c r="B782" s="29"/>
      <c r="C782" s="29"/>
      <c r="D782" s="29"/>
      <c r="E782" s="29"/>
      <c r="F782" s="29"/>
      <c r="G782" s="29"/>
      <c r="H782" s="29"/>
      <c r="I782" s="29"/>
      <c r="J782" s="29"/>
      <c r="K782" s="29"/>
    </row>
    <row r="783" spans="2:11" s="11" customFormat="1">
      <c r="B783" s="29"/>
      <c r="C783" s="29"/>
      <c r="D783" s="29"/>
      <c r="E783" s="29"/>
      <c r="F783" s="29"/>
      <c r="G783" s="29"/>
      <c r="H783" s="29"/>
      <c r="I783" s="29"/>
      <c r="J783" s="29"/>
      <c r="K783" s="29"/>
    </row>
    <row r="784" spans="2:11" s="11" customFormat="1">
      <c r="B784" s="29"/>
      <c r="C784" s="29"/>
      <c r="D784" s="29"/>
      <c r="E784" s="29"/>
      <c r="F784" s="29"/>
      <c r="G784" s="29"/>
      <c r="H784" s="29"/>
      <c r="I784" s="29"/>
      <c r="J784" s="29"/>
      <c r="K784" s="29"/>
    </row>
    <row r="785" spans="2:11" s="11" customFormat="1">
      <c r="B785" s="29"/>
      <c r="C785" s="29"/>
      <c r="D785" s="29"/>
      <c r="E785" s="29"/>
      <c r="F785" s="29"/>
      <c r="G785" s="29"/>
      <c r="H785" s="29"/>
      <c r="I785" s="29"/>
      <c r="J785" s="29"/>
      <c r="K785" s="29"/>
    </row>
    <row r="786" spans="2:11" s="11" customFormat="1">
      <c r="B786" s="29"/>
      <c r="C786" s="29"/>
      <c r="D786" s="29"/>
      <c r="E786" s="29"/>
      <c r="F786" s="29"/>
      <c r="G786" s="29"/>
      <c r="H786" s="29"/>
      <c r="I786" s="29"/>
      <c r="J786" s="29"/>
      <c r="K786" s="29"/>
    </row>
    <row r="787" spans="2:11" s="11" customFormat="1">
      <c r="B787" s="29"/>
      <c r="C787" s="29"/>
      <c r="D787" s="29"/>
      <c r="E787" s="29"/>
      <c r="F787" s="29"/>
      <c r="G787" s="29"/>
      <c r="H787" s="29"/>
      <c r="I787" s="29"/>
      <c r="J787" s="29"/>
      <c r="K787" s="29"/>
    </row>
    <row r="788" spans="2:11" s="11" customFormat="1">
      <c r="B788" s="29"/>
      <c r="C788" s="29"/>
      <c r="D788" s="29"/>
      <c r="E788" s="29"/>
      <c r="F788" s="29"/>
      <c r="G788" s="29"/>
      <c r="H788" s="29"/>
      <c r="I788" s="29"/>
      <c r="J788" s="29"/>
      <c r="K788" s="29"/>
    </row>
    <row r="789" spans="2:11" s="11" customFormat="1">
      <c r="B789" s="29"/>
      <c r="C789" s="29"/>
      <c r="D789" s="29"/>
      <c r="E789" s="29"/>
      <c r="F789" s="29"/>
      <c r="G789" s="29"/>
      <c r="H789" s="29"/>
      <c r="I789" s="29"/>
      <c r="J789" s="29"/>
      <c r="K789" s="29"/>
    </row>
    <row r="790" spans="2:11" s="11" customFormat="1">
      <c r="B790" s="29"/>
      <c r="C790" s="29"/>
      <c r="D790" s="29"/>
      <c r="E790" s="29"/>
      <c r="F790" s="29"/>
      <c r="G790" s="29"/>
      <c r="H790" s="29"/>
      <c r="I790" s="29"/>
      <c r="J790" s="29"/>
      <c r="K790" s="29"/>
    </row>
    <row r="791" spans="2:11" s="11" customFormat="1">
      <c r="B791" s="29"/>
      <c r="C791" s="29"/>
      <c r="D791" s="29"/>
      <c r="E791" s="29"/>
      <c r="F791" s="29"/>
      <c r="G791" s="29"/>
      <c r="H791" s="29"/>
      <c r="I791" s="29"/>
      <c r="J791" s="29"/>
      <c r="K791" s="29"/>
    </row>
    <row r="792" spans="2:11" s="11" customFormat="1">
      <c r="B792" s="29"/>
      <c r="C792" s="29"/>
      <c r="D792" s="29"/>
      <c r="E792" s="29"/>
      <c r="F792" s="29"/>
      <c r="G792" s="29"/>
      <c r="H792" s="29"/>
      <c r="I792" s="29"/>
      <c r="J792" s="29"/>
      <c r="K792" s="29"/>
    </row>
    <row r="793" spans="2:11" s="11" customFormat="1">
      <c r="B793" s="29"/>
      <c r="C793" s="29"/>
      <c r="D793" s="29"/>
      <c r="E793" s="29"/>
      <c r="F793" s="29"/>
      <c r="G793" s="29"/>
      <c r="H793" s="29"/>
      <c r="I793" s="29"/>
      <c r="J793" s="29"/>
      <c r="K793" s="29"/>
    </row>
    <row r="794" spans="2:11" s="11" customFormat="1">
      <c r="B794" s="29"/>
      <c r="C794" s="29"/>
      <c r="D794" s="29"/>
      <c r="E794" s="29"/>
      <c r="F794" s="29"/>
      <c r="G794" s="29"/>
      <c r="H794" s="29"/>
      <c r="I794" s="29"/>
      <c r="J794" s="29"/>
      <c r="K794" s="29"/>
    </row>
    <row r="795" spans="2:11" s="11" customFormat="1">
      <c r="B795" s="29"/>
      <c r="C795" s="29"/>
      <c r="D795" s="29"/>
      <c r="E795" s="29"/>
      <c r="F795" s="29"/>
      <c r="G795" s="29"/>
      <c r="H795" s="29"/>
      <c r="I795" s="29"/>
      <c r="J795" s="29"/>
      <c r="K795" s="29"/>
    </row>
    <row r="796" spans="2:11" s="11" customFormat="1">
      <c r="B796" s="29"/>
      <c r="C796" s="29"/>
      <c r="D796" s="29"/>
      <c r="E796" s="29"/>
      <c r="F796" s="29"/>
      <c r="G796" s="29"/>
      <c r="H796" s="29"/>
      <c r="I796" s="29"/>
      <c r="J796" s="29"/>
      <c r="K796" s="29"/>
    </row>
    <row r="797" spans="2:11" s="11" customFormat="1">
      <c r="B797" s="29"/>
      <c r="C797" s="29"/>
      <c r="D797" s="29"/>
      <c r="E797" s="29"/>
      <c r="F797" s="29"/>
      <c r="G797" s="29"/>
      <c r="H797" s="29"/>
      <c r="I797" s="29"/>
      <c r="J797" s="29"/>
      <c r="K797" s="29"/>
    </row>
    <row r="798" spans="2:11" s="11" customFormat="1">
      <c r="B798" s="29"/>
      <c r="C798" s="29"/>
      <c r="D798" s="29"/>
      <c r="E798" s="29"/>
      <c r="F798" s="29"/>
      <c r="G798" s="29"/>
      <c r="H798" s="29"/>
      <c r="I798" s="29"/>
      <c r="J798" s="29"/>
      <c r="K798" s="29"/>
    </row>
    <row r="799" spans="2:11" s="11" customFormat="1">
      <c r="B799" s="29"/>
      <c r="C799" s="29"/>
      <c r="D799" s="29"/>
      <c r="E799" s="29"/>
      <c r="F799" s="29"/>
      <c r="G799" s="29"/>
      <c r="H799" s="29"/>
      <c r="I799" s="29"/>
      <c r="J799" s="29"/>
      <c r="K799" s="29"/>
    </row>
    <row r="800" spans="2:11" s="11" customFormat="1">
      <c r="B800" s="29"/>
      <c r="C800" s="29"/>
      <c r="D800" s="29"/>
      <c r="E800" s="29"/>
      <c r="F800" s="29"/>
      <c r="G800" s="29"/>
      <c r="H800" s="29"/>
      <c r="I800" s="29"/>
      <c r="J800" s="29"/>
      <c r="K800" s="29"/>
    </row>
    <row r="801" spans="2:11" s="11" customFormat="1">
      <c r="B801" s="29"/>
      <c r="C801" s="29"/>
      <c r="D801" s="29"/>
      <c r="E801" s="29"/>
      <c r="F801" s="29"/>
      <c r="G801" s="29"/>
      <c r="H801" s="29"/>
      <c r="I801" s="29"/>
      <c r="J801" s="29"/>
      <c r="K801" s="29"/>
    </row>
    <row r="802" spans="2:11" s="11" customFormat="1">
      <c r="B802" s="29"/>
      <c r="C802" s="29"/>
      <c r="D802" s="29"/>
      <c r="E802" s="29"/>
      <c r="F802" s="29"/>
      <c r="G802" s="29"/>
      <c r="H802" s="29"/>
      <c r="I802" s="29"/>
      <c r="J802" s="29"/>
      <c r="K802" s="29"/>
    </row>
    <row r="803" spans="2:11" s="11" customFormat="1">
      <c r="B803" s="29"/>
      <c r="C803" s="29"/>
      <c r="D803" s="29"/>
      <c r="E803" s="29"/>
      <c r="F803" s="29"/>
      <c r="G803" s="29"/>
      <c r="H803" s="29"/>
      <c r="I803" s="29"/>
      <c r="J803" s="29"/>
      <c r="K803" s="29"/>
    </row>
    <row r="804" spans="2:11" s="11" customFormat="1">
      <c r="B804" s="29"/>
      <c r="C804" s="29"/>
      <c r="D804" s="29"/>
      <c r="E804" s="29"/>
      <c r="F804" s="29"/>
      <c r="G804" s="29"/>
      <c r="H804" s="29"/>
      <c r="I804" s="29"/>
      <c r="J804" s="29"/>
      <c r="K804" s="29"/>
    </row>
    <row r="805" spans="2:11" s="11" customFormat="1">
      <c r="B805" s="29"/>
      <c r="C805" s="29"/>
      <c r="D805" s="29"/>
      <c r="E805" s="29"/>
      <c r="F805" s="29"/>
      <c r="G805" s="29"/>
      <c r="H805" s="29"/>
      <c r="I805" s="29"/>
      <c r="J805" s="29"/>
      <c r="K805" s="29"/>
    </row>
    <row r="806" spans="2:11" s="11" customFormat="1">
      <c r="B806" s="29"/>
      <c r="C806" s="29"/>
      <c r="D806" s="29"/>
      <c r="E806" s="29"/>
      <c r="F806" s="29"/>
      <c r="G806" s="29"/>
      <c r="H806" s="29"/>
      <c r="I806" s="29"/>
      <c r="J806" s="29"/>
      <c r="K806" s="29"/>
    </row>
    <row r="807" spans="2:11" s="11" customFormat="1">
      <c r="B807" s="29"/>
      <c r="C807" s="29"/>
      <c r="D807" s="29"/>
      <c r="E807" s="29"/>
      <c r="F807" s="29"/>
      <c r="G807" s="29"/>
      <c r="H807" s="29"/>
      <c r="I807" s="29"/>
      <c r="J807" s="29"/>
      <c r="K807" s="29"/>
    </row>
    <row r="808" spans="2:11" s="11" customFormat="1">
      <c r="B808" s="29"/>
      <c r="C808" s="29"/>
      <c r="D808" s="29"/>
      <c r="E808" s="29"/>
      <c r="F808" s="29"/>
      <c r="G808" s="29"/>
      <c r="H808" s="29"/>
      <c r="I808" s="29"/>
      <c r="J808" s="29"/>
      <c r="K808" s="29"/>
    </row>
    <row r="809" spans="2:11" s="11" customFormat="1">
      <c r="B809" s="29"/>
      <c r="C809" s="29"/>
      <c r="D809" s="29"/>
      <c r="E809" s="29"/>
      <c r="F809" s="29"/>
      <c r="G809" s="29"/>
      <c r="H809" s="29"/>
      <c r="I809" s="29"/>
      <c r="J809" s="29"/>
      <c r="K809" s="29"/>
    </row>
    <row r="810" spans="2:11" s="11" customFormat="1">
      <c r="B810" s="29"/>
      <c r="C810" s="29"/>
      <c r="D810" s="29"/>
      <c r="E810" s="29"/>
      <c r="F810" s="29"/>
      <c r="G810" s="29"/>
      <c r="H810" s="29"/>
      <c r="I810" s="29"/>
      <c r="J810" s="29"/>
      <c r="K810" s="29"/>
    </row>
    <row r="811" spans="2:11" s="11" customFormat="1">
      <c r="B811" s="29"/>
      <c r="C811" s="29"/>
      <c r="D811" s="29"/>
      <c r="E811" s="29"/>
      <c r="F811" s="29"/>
      <c r="G811" s="29"/>
      <c r="H811" s="29"/>
      <c r="I811" s="29"/>
      <c r="J811" s="29"/>
      <c r="K811" s="29"/>
    </row>
    <row r="812" spans="2:11" s="11" customFormat="1">
      <c r="B812" s="29"/>
      <c r="C812" s="29"/>
      <c r="D812" s="29"/>
      <c r="E812" s="29"/>
      <c r="F812" s="29"/>
      <c r="G812" s="29"/>
      <c r="H812" s="29"/>
      <c r="I812" s="29"/>
      <c r="J812" s="29"/>
      <c r="K812" s="29"/>
    </row>
    <row r="813" spans="2:11" s="11" customFormat="1">
      <c r="B813" s="29"/>
      <c r="C813" s="29"/>
      <c r="D813" s="29"/>
      <c r="E813" s="29"/>
      <c r="F813" s="29"/>
      <c r="G813" s="29"/>
      <c r="H813" s="29"/>
      <c r="I813" s="29"/>
      <c r="J813" s="29"/>
      <c r="K813" s="29"/>
    </row>
    <row r="814" spans="2:11" s="11" customFormat="1">
      <c r="B814" s="29"/>
      <c r="C814" s="29"/>
      <c r="D814" s="29"/>
      <c r="E814" s="29"/>
      <c r="F814" s="29"/>
      <c r="G814" s="29"/>
      <c r="H814" s="29"/>
      <c r="I814" s="29"/>
      <c r="J814" s="29"/>
      <c r="K814" s="29"/>
    </row>
    <row r="815" spans="2:11" s="11" customFormat="1">
      <c r="B815" s="29"/>
      <c r="C815" s="29"/>
      <c r="D815" s="29"/>
      <c r="E815" s="29"/>
      <c r="F815" s="29"/>
      <c r="G815" s="29"/>
      <c r="H815" s="29"/>
      <c r="I815" s="29"/>
      <c r="J815" s="29"/>
      <c r="K815" s="29"/>
    </row>
    <row r="816" spans="2:11" s="11" customFormat="1">
      <c r="B816" s="29"/>
      <c r="C816" s="29"/>
      <c r="D816" s="29"/>
      <c r="E816" s="29"/>
      <c r="F816" s="29"/>
      <c r="G816" s="29"/>
      <c r="H816" s="29"/>
      <c r="I816" s="29"/>
      <c r="J816" s="29"/>
      <c r="K816" s="29"/>
    </row>
    <row r="817" spans="2:11" s="11" customFormat="1">
      <c r="B817" s="29"/>
      <c r="C817" s="29"/>
      <c r="D817" s="29"/>
      <c r="E817" s="29"/>
      <c r="F817" s="29"/>
      <c r="G817" s="29"/>
      <c r="H817" s="29"/>
      <c r="I817" s="29"/>
      <c r="J817" s="29"/>
      <c r="K817" s="29"/>
    </row>
    <row r="818" spans="2:11" s="11" customFormat="1">
      <c r="B818" s="29"/>
      <c r="C818" s="29"/>
      <c r="D818" s="29"/>
      <c r="E818" s="29"/>
      <c r="F818" s="29"/>
      <c r="G818" s="29"/>
      <c r="H818" s="29"/>
      <c r="I818" s="29"/>
      <c r="J818" s="29"/>
      <c r="K818" s="29"/>
    </row>
    <row r="819" spans="2:11" s="11" customFormat="1">
      <c r="B819" s="29"/>
      <c r="C819" s="29"/>
      <c r="D819" s="29"/>
      <c r="E819" s="29"/>
      <c r="F819" s="29"/>
      <c r="G819" s="29"/>
      <c r="H819" s="29"/>
      <c r="I819" s="29"/>
      <c r="J819" s="29"/>
      <c r="K819" s="29"/>
    </row>
    <row r="820" spans="2:11" s="11" customFormat="1">
      <c r="B820" s="29"/>
      <c r="C820" s="29"/>
      <c r="D820" s="29"/>
      <c r="E820" s="29"/>
      <c r="F820" s="29"/>
      <c r="G820" s="29"/>
      <c r="H820" s="29"/>
      <c r="I820" s="29"/>
      <c r="J820" s="29"/>
      <c r="K820" s="29"/>
    </row>
    <row r="821" spans="2:11" s="11" customFormat="1">
      <c r="B821" s="29"/>
      <c r="C821" s="29"/>
      <c r="D821" s="29"/>
      <c r="E821" s="29"/>
      <c r="F821" s="29"/>
      <c r="G821" s="29"/>
      <c r="H821" s="29"/>
      <c r="I821" s="29"/>
      <c r="J821" s="29"/>
      <c r="K821" s="29"/>
    </row>
    <row r="822" spans="2:11" s="11" customFormat="1">
      <c r="B822" s="29"/>
      <c r="C822" s="29"/>
      <c r="D822" s="29"/>
      <c r="E822" s="29"/>
      <c r="F822" s="29"/>
      <c r="G822" s="29"/>
      <c r="H822" s="29"/>
      <c r="I822" s="29"/>
      <c r="J822" s="29"/>
      <c r="K822" s="29"/>
    </row>
    <row r="823" spans="2:11" s="11" customFormat="1">
      <c r="B823" s="29"/>
      <c r="C823" s="29"/>
      <c r="D823" s="29"/>
      <c r="E823" s="29"/>
      <c r="F823" s="29"/>
      <c r="G823" s="29"/>
      <c r="H823" s="29"/>
      <c r="I823" s="29"/>
      <c r="J823" s="29"/>
      <c r="K823" s="29"/>
    </row>
    <row r="824" spans="2:11" s="11" customFormat="1">
      <c r="B824" s="29"/>
      <c r="C824" s="29"/>
      <c r="D824" s="29"/>
      <c r="E824" s="29"/>
      <c r="F824" s="29"/>
      <c r="G824" s="29"/>
      <c r="H824" s="29"/>
      <c r="I824" s="29"/>
      <c r="J824" s="29"/>
      <c r="K824" s="29"/>
    </row>
    <row r="825" spans="2:11" s="11" customFormat="1">
      <c r="B825" s="29"/>
      <c r="C825" s="29"/>
      <c r="D825" s="29"/>
      <c r="E825" s="29"/>
      <c r="F825" s="29"/>
      <c r="G825" s="29"/>
      <c r="H825" s="29"/>
      <c r="I825" s="29"/>
      <c r="J825" s="29"/>
      <c r="K825" s="29"/>
    </row>
    <row r="826" spans="2:11" s="11" customFormat="1">
      <c r="B826" s="29"/>
      <c r="C826" s="29"/>
      <c r="D826" s="29"/>
      <c r="E826" s="29"/>
      <c r="F826" s="29"/>
      <c r="G826" s="29"/>
      <c r="H826" s="29"/>
      <c r="I826" s="29"/>
      <c r="J826" s="29"/>
      <c r="K826" s="29"/>
    </row>
    <row r="827" spans="2:11" s="11" customFormat="1">
      <c r="B827" s="29"/>
      <c r="C827" s="29"/>
      <c r="D827" s="29"/>
      <c r="E827" s="29"/>
      <c r="F827" s="29"/>
      <c r="G827" s="29"/>
      <c r="H827" s="29"/>
      <c r="I827" s="29"/>
      <c r="J827" s="29"/>
      <c r="K827" s="29"/>
    </row>
    <row r="828" spans="2:11" s="11" customFormat="1">
      <c r="B828" s="29"/>
      <c r="C828" s="29"/>
      <c r="D828" s="29"/>
      <c r="E828" s="29"/>
      <c r="F828" s="29"/>
      <c r="G828" s="29"/>
      <c r="H828" s="29"/>
      <c r="I828" s="29"/>
      <c r="J828" s="29"/>
      <c r="K828" s="29"/>
    </row>
    <row r="829" spans="2:11" s="11" customFormat="1">
      <c r="B829" s="29"/>
      <c r="C829" s="29"/>
      <c r="D829" s="29"/>
      <c r="E829" s="29"/>
      <c r="F829" s="29"/>
      <c r="G829" s="29"/>
      <c r="H829" s="29"/>
      <c r="I829" s="29"/>
      <c r="J829" s="29"/>
      <c r="K829" s="29"/>
    </row>
    <row r="830" spans="2:11" s="11" customFormat="1">
      <c r="B830" s="29"/>
      <c r="C830" s="29"/>
      <c r="D830" s="29"/>
      <c r="E830" s="29"/>
      <c r="F830" s="29"/>
      <c r="G830" s="29"/>
      <c r="H830" s="29"/>
      <c r="I830" s="29"/>
      <c r="J830" s="29"/>
      <c r="K830" s="29"/>
    </row>
    <row r="831" spans="2:11" s="11" customFormat="1">
      <c r="B831" s="29"/>
      <c r="C831" s="29"/>
      <c r="D831" s="29"/>
      <c r="E831" s="29"/>
      <c r="F831" s="29"/>
      <c r="G831" s="29"/>
      <c r="H831" s="29"/>
      <c r="I831" s="29"/>
      <c r="J831" s="29"/>
      <c r="K831" s="29"/>
    </row>
    <row r="832" spans="2:11" s="11" customFormat="1">
      <c r="B832" s="29"/>
      <c r="C832" s="29"/>
      <c r="D832" s="29"/>
      <c r="E832" s="29"/>
      <c r="F832" s="29"/>
      <c r="G832" s="29"/>
      <c r="H832" s="29"/>
      <c r="I832" s="29"/>
      <c r="J832" s="29"/>
      <c r="K832" s="29"/>
    </row>
    <row r="833" spans="2:11" s="11" customFormat="1">
      <c r="B833" s="29"/>
      <c r="C833" s="29"/>
      <c r="D833" s="29"/>
      <c r="E833" s="29"/>
      <c r="F833" s="29"/>
      <c r="G833" s="29"/>
      <c r="H833" s="29"/>
      <c r="I833" s="29"/>
      <c r="J833" s="29"/>
      <c r="K833" s="29"/>
    </row>
    <row r="834" spans="2:11" s="11" customFormat="1">
      <c r="B834" s="29"/>
      <c r="C834" s="29"/>
      <c r="D834" s="29"/>
      <c r="E834" s="29"/>
      <c r="F834" s="29"/>
      <c r="G834" s="29"/>
      <c r="H834" s="29"/>
      <c r="I834" s="29"/>
      <c r="J834" s="29"/>
      <c r="K834" s="29"/>
    </row>
    <row r="835" spans="2:11" s="11" customFormat="1">
      <c r="B835" s="29"/>
      <c r="C835" s="29"/>
      <c r="D835" s="29"/>
      <c r="E835" s="29"/>
      <c r="F835" s="29"/>
      <c r="G835" s="29"/>
      <c r="H835" s="29"/>
      <c r="I835" s="29"/>
      <c r="J835" s="29"/>
      <c r="K835" s="29"/>
    </row>
    <row r="836" spans="2:11" s="11" customFormat="1">
      <c r="B836" s="29"/>
      <c r="C836" s="29"/>
      <c r="D836" s="29"/>
      <c r="E836" s="29"/>
      <c r="F836" s="29"/>
      <c r="G836" s="29"/>
      <c r="H836" s="29"/>
      <c r="I836" s="29"/>
      <c r="J836" s="29"/>
      <c r="K836" s="29"/>
    </row>
    <row r="837" spans="2:11" s="11" customFormat="1">
      <c r="B837" s="29"/>
      <c r="C837" s="29"/>
      <c r="D837" s="29"/>
      <c r="E837" s="29"/>
      <c r="F837" s="29"/>
      <c r="G837" s="29"/>
      <c r="H837" s="29"/>
      <c r="I837" s="29"/>
      <c r="J837" s="29"/>
      <c r="K837" s="29"/>
    </row>
    <row r="838" spans="2:11" s="11" customFormat="1">
      <c r="B838" s="29"/>
      <c r="C838" s="29"/>
      <c r="D838" s="29"/>
      <c r="E838" s="29"/>
      <c r="F838" s="29"/>
      <c r="G838" s="29"/>
      <c r="H838" s="29"/>
      <c r="I838" s="29"/>
      <c r="J838" s="29"/>
      <c r="K838" s="29"/>
    </row>
    <row r="839" spans="2:11" s="11" customFormat="1">
      <c r="B839" s="29"/>
      <c r="C839" s="29"/>
      <c r="D839" s="29"/>
      <c r="E839" s="29"/>
      <c r="F839" s="29"/>
      <c r="G839" s="29"/>
      <c r="H839" s="29"/>
      <c r="I839" s="29"/>
      <c r="J839" s="29"/>
      <c r="K839" s="29"/>
    </row>
    <row r="840" spans="2:11" s="11" customFormat="1">
      <c r="B840" s="29"/>
      <c r="C840" s="29"/>
      <c r="D840" s="29"/>
      <c r="E840" s="29"/>
      <c r="F840" s="29"/>
      <c r="G840" s="29"/>
      <c r="H840" s="29"/>
      <c r="I840" s="29"/>
      <c r="J840" s="29"/>
      <c r="K840" s="29"/>
    </row>
    <row r="841" spans="2:11" s="11" customFormat="1">
      <c r="B841" s="29"/>
      <c r="C841" s="29"/>
      <c r="D841" s="29"/>
      <c r="E841" s="29"/>
      <c r="F841" s="29"/>
      <c r="G841" s="29"/>
      <c r="H841" s="29"/>
      <c r="I841" s="29"/>
      <c r="J841" s="29"/>
      <c r="K841" s="29"/>
    </row>
    <row r="842" spans="2:11" s="11" customFormat="1">
      <c r="B842" s="29"/>
      <c r="C842" s="29"/>
      <c r="D842" s="29"/>
      <c r="E842" s="29"/>
      <c r="F842" s="29"/>
      <c r="G842" s="29"/>
      <c r="H842" s="29"/>
      <c r="I842" s="29"/>
      <c r="J842" s="29"/>
      <c r="K842" s="29"/>
    </row>
    <row r="843" spans="2:11" s="11" customFormat="1">
      <c r="B843" s="29"/>
      <c r="C843" s="29"/>
      <c r="D843" s="29"/>
      <c r="E843" s="29"/>
      <c r="F843" s="29"/>
      <c r="G843" s="29"/>
      <c r="H843" s="29"/>
      <c r="I843" s="29"/>
      <c r="J843" s="29"/>
      <c r="K843" s="29"/>
    </row>
    <row r="844" spans="2:11" s="11" customFormat="1">
      <c r="B844" s="29"/>
      <c r="C844" s="29"/>
      <c r="D844" s="29"/>
      <c r="E844" s="29"/>
      <c r="F844" s="29"/>
      <c r="G844" s="29"/>
      <c r="H844" s="29"/>
      <c r="I844" s="29"/>
      <c r="J844" s="29"/>
      <c r="K844" s="29"/>
    </row>
    <row r="845" spans="2:11" s="11" customFormat="1">
      <c r="B845" s="29"/>
      <c r="C845" s="29"/>
      <c r="D845" s="29"/>
      <c r="E845" s="29"/>
      <c r="F845" s="29"/>
      <c r="G845" s="29"/>
      <c r="H845" s="29"/>
      <c r="I845" s="29"/>
      <c r="J845" s="29"/>
      <c r="K845" s="29"/>
    </row>
    <row r="846" spans="2:11" s="11" customFormat="1">
      <c r="B846" s="29"/>
      <c r="C846" s="29"/>
      <c r="D846" s="29"/>
      <c r="E846" s="29"/>
      <c r="F846" s="29"/>
      <c r="G846" s="29"/>
      <c r="H846" s="29"/>
      <c r="I846" s="29"/>
      <c r="J846" s="29"/>
      <c r="K846" s="29"/>
    </row>
    <row r="847" spans="2:11" s="11" customFormat="1">
      <c r="B847" s="29"/>
      <c r="C847" s="29"/>
      <c r="D847" s="29"/>
      <c r="E847" s="29"/>
      <c r="F847" s="29"/>
      <c r="G847" s="29"/>
      <c r="H847" s="29"/>
      <c r="I847" s="29"/>
      <c r="J847" s="29"/>
      <c r="K847" s="29"/>
    </row>
    <row r="848" spans="2:11" s="11" customFormat="1">
      <c r="B848" s="29"/>
      <c r="C848" s="29"/>
      <c r="D848" s="29"/>
      <c r="E848" s="29"/>
      <c r="F848" s="29"/>
      <c r="G848" s="29"/>
      <c r="H848" s="29"/>
      <c r="I848" s="29"/>
      <c r="J848" s="29"/>
      <c r="K848" s="29"/>
    </row>
    <row r="849" spans="2:11" s="11" customFormat="1">
      <c r="B849" s="29"/>
      <c r="C849" s="29"/>
      <c r="D849" s="29"/>
      <c r="E849" s="29"/>
      <c r="F849" s="29"/>
      <c r="G849" s="29"/>
      <c r="H849" s="29"/>
      <c r="I849" s="29"/>
      <c r="J849" s="29"/>
      <c r="K849" s="29"/>
    </row>
    <row r="850" spans="2:11" s="11" customFormat="1">
      <c r="B850" s="29"/>
      <c r="C850" s="29"/>
      <c r="D850" s="29"/>
      <c r="E850" s="29"/>
      <c r="F850" s="29"/>
      <c r="G850" s="29"/>
      <c r="H850" s="29"/>
      <c r="I850" s="29"/>
      <c r="J850" s="29"/>
      <c r="K850" s="29"/>
    </row>
    <row r="851" spans="2:11" s="11" customFormat="1">
      <c r="B851" s="29"/>
      <c r="C851" s="29"/>
      <c r="D851" s="29"/>
      <c r="E851" s="29"/>
      <c r="F851" s="29"/>
      <c r="G851" s="29"/>
      <c r="H851" s="29"/>
      <c r="I851" s="29"/>
      <c r="J851" s="29"/>
      <c r="K851" s="29"/>
    </row>
    <row r="852" spans="2:11" s="11" customFormat="1">
      <c r="B852" s="29"/>
      <c r="C852" s="29"/>
      <c r="D852" s="29"/>
      <c r="E852" s="29"/>
      <c r="F852" s="29"/>
      <c r="G852" s="29"/>
      <c r="H852" s="29"/>
      <c r="I852" s="29"/>
      <c r="J852" s="29"/>
      <c r="K852" s="29"/>
    </row>
    <row r="853" spans="2:11" s="11" customFormat="1">
      <c r="B853" s="29"/>
      <c r="C853" s="29"/>
      <c r="D853" s="29"/>
      <c r="E853" s="29"/>
      <c r="F853" s="29"/>
      <c r="G853" s="29"/>
      <c r="H853" s="29"/>
      <c r="I853" s="29"/>
      <c r="J853" s="29"/>
      <c r="K853" s="29"/>
    </row>
    <row r="854" spans="2:11" s="11" customFormat="1">
      <c r="B854" s="29"/>
      <c r="C854" s="29"/>
      <c r="D854" s="29"/>
      <c r="E854" s="29"/>
      <c r="F854" s="29"/>
      <c r="G854" s="29"/>
      <c r="H854" s="29"/>
      <c r="I854" s="29"/>
      <c r="J854" s="29"/>
      <c r="K854" s="29"/>
    </row>
    <row r="855" spans="2:11" s="11" customFormat="1">
      <c r="B855" s="29"/>
      <c r="C855" s="29"/>
      <c r="D855" s="29"/>
      <c r="E855" s="29"/>
      <c r="F855" s="29"/>
      <c r="G855" s="29"/>
      <c r="H855" s="29"/>
      <c r="I855" s="29"/>
      <c r="J855" s="29"/>
      <c r="K855" s="29"/>
    </row>
    <row r="856" spans="2:11" s="11" customFormat="1">
      <c r="B856" s="29"/>
      <c r="C856" s="29"/>
      <c r="D856" s="29"/>
      <c r="E856" s="29"/>
      <c r="F856" s="29"/>
      <c r="G856" s="29"/>
      <c r="H856" s="29"/>
      <c r="I856" s="29"/>
      <c r="J856" s="29"/>
      <c r="K856" s="29"/>
    </row>
    <row r="857" spans="2:11" s="11" customFormat="1">
      <c r="B857" s="29"/>
      <c r="C857" s="29"/>
      <c r="D857" s="29"/>
      <c r="E857" s="29"/>
      <c r="F857" s="29"/>
      <c r="G857" s="29"/>
      <c r="H857" s="29"/>
      <c r="I857" s="29"/>
      <c r="J857" s="29"/>
      <c r="K857" s="29"/>
    </row>
    <row r="858" spans="2:11" s="11" customFormat="1">
      <c r="B858" s="29"/>
      <c r="C858" s="29"/>
      <c r="D858" s="29"/>
      <c r="E858" s="29"/>
      <c r="F858" s="29"/>
      <c r="G858" s="29"/>
      <c r="H858" s="29"/>
      <c r="I858" s="29"/>
      <c r="J858" s="29"/>
      <c r="K858" s="29"/>
    </row>
    <row r="859" spans="2:11" s="11" customFormat="1">
      <c r="B859" s="29"/>
      <c r="C859" s="29"/>
      <c r="D859" s="29"/>
      <c r="E859" s="29"/>
      <c r="F859" s="29"/>
      <c r="G859" s="29"/>
      <c r="H859" s="29"/>
      <c r="I859" s="29"/>
      <c r="J859" s="29"/>
      <c r="K859" s="29"/>
    </row>
    <row r="860" spans="2:11" s="11" customFormat="1">
      <c r="B860" s="29"/>
      <c r="C860" s="29"/>
      <c r="D860" s="29"/>
      <c r="E860" s="29"/>
      <c r="F860" s="29"/>
      <c r="G860" s="29"/>
      <c r="H860" s="29"/>
      <c r="I860" s="29"/>
      <c r="J860" s="29"/>
      <c r="K860" s="29"/>
    </row>
    <row r="861" spans="2:11" s="11" customFormat="1">
      <c r="B861" s="29"/>
      <c r="C861" s="29"/>
      <c r="D861" s="29"/>
      <c r="E861" s="29"/>
      <c r="F861" s="29"/>
      <c r="G861" s="29"/>
      <c r="H861" s="29"/>
      <c r="I861" s="29"/>
      <c r="J861" s="29"/>
      <c r="K861" s="29"/>
    </row>
    <row r="862" spans="2:11" s="11" customFormat="1">
      <c r="B862" s="29"/>
      <c r="C862" s="29"/>
      <c r="D862" s="29"/>
      <c r="E862" s="29"/>
      <c r="F862" s="29"/>
      <c r="G862" s="29"/>
      <c r="H862" s="29"/>
      <c r="I862" s="29"/>
      <c r="J862" s="29"/>
      <c r="K862" s="29"/>
    </row>
    <row r="863" spans="2:11" s="11" customFormat="1">
      <c r="B863" s="29"/>
      <c r="C863" s="29"/>
      <c r="D863" s="29"/>
      <c r="E863" s="29"/>
      <c r="F863" s="29"/>
      <c r="G863" s="29"/>
      <c r="H863" s="29"/>
      <c r="I863" s="29"/>
      <c r="J863" s="29"/>
      <c r="K863" s="29"/>
    </row>
    <row r="864" spans="2:11" s="11" customFormat="1">
      <c r="B864" s="29"/>
      <c r="C864" s="29"/>
      <c r="D864" s="29"/>
      <c r="E864" s="29"/>
      <c r="F864" s="29"/>
      <c r="G864" s="29"/>
      <c r="H864" s="29"/>
      <c r="I864" s="29"/>
      <c r="J864" s="29"/>
      <c r="K864" s="29"/>
    </row>
    <row r="865" spans="2:11" s="11" customFormat="1">
      <c r="B865" s="29"/>
      <c r="C865" s="29"/>
      <c r="D865" s="29"/>
      <c r="E865" s="29"/>
      <c r="F865" s="29"/>
      <c r="G865" s="29"/>
      <c r="H865" s="29"/>
      <c r="I865" s="29"/>
      <c r="J865" s="29"/>
      <c r="K865" s="29"/>
    </row>
    <row r="866" spans="2:11" s="11" customFormat="1">
      <c r="B866" s="29"/>
      <c r="C866" s="29"/>
      <c r="D866" s="29"/>
      <c r="E866" s="29"/>
      <c r="F866" s="29"/>
      <c r="G866" s="29"/>
      <c r="H866" s="29"/>
      <c r="I866" s="29"/>
      <c r="J866" s="29"/>
      <c r="K866" s="29"/>
    </row>
    <row r="867" spans="2:11" s="11" customFormat="1">
      <c r="B867" s="29"/>
      <c r="C867" s="29"/>
      <c r="D867" s="29"/>
      <c r="E867" s="29"/>
      <c r="F867" s="29"/>
      <c r="G867" s="29"/>
      <c r="H867" s="29"/>
      <c r="I867" s="29"/>
      <c r="J867" s="29"/>
      <c r="K867" s="29"/>
    </row>
    <row r="868" spans="2:11" s="11" customFormat="1">
      <c r="B868" s="29"/>
      <c r="C868" s="29"/>
      <c r="D868" s="29"/>
      <c r="E868" s="29"/>
      <c r="F868" s="29"/>
      <c r="G868" s="29"/>
      <c r="H868" s="29"/>
      <c r="I868" s="29"/>
      <c r="J868" s="29"/>
      <c r="K868" s="29"/>
    </row>
    <row r="869" spans="2:11" s="11" customFormat="1">
      <c r="B869" s="29"/>
      <c r="C869" s="29"/>
      <c r="D869" s="29"/>
      <c r="E869" s="29"/>
      <c r="F869" s="29"/>
      <c r="G869" s="29"/>
      <c r="H869" s="29"/>
      <c r="I869" s="29"/>
      <c r="J869" s="29"/>
      <c r="K869" s="29"/>
    </row>
    <row r="870" spans="2:11" s="11" customFormat="1">
      <c r="B870" s="29"/>
      <c r="C870" s="29"/>
      <c r="D870" s="29"/>
      <c r="E870" s="29"/>
      <c r="F870" s="29"/>
      <c r="G870" s="29"/>
      <c r="H870" s="29"/>
      <c r="I870" s="29"/>
      <c r="J870" s="29"/>
      <c r="K870" s="29"/>
    </row>
    <row r="871" spans="2:11" s="11" customFormat="1">
      <c r="B871" s="29"/>
      <c r="C871" s="29"/>
      <c r="D871" s="29"/>
      <c r="E871" s="29"/>
      <c r="F871" s="29"/>
      <c r="G871" s="29"/>
      <c r="H871" s="29"/>
      <c r="I871" s="29"/>
      <c r="J871" s="29"/>
      <c r="K871" s="29"/>
    </row>
    <row r="872" spans="2:11" s="11" customFormat="1">
      <c r="B872" s="29"/>
      <c r="C872" s="29"/>
      <c r="D872" s="29"/>
      <c r="E872" s="29"/>
      <c r="F872" s="29"/>
      <c r="G872" s="29"/>
      <c r="H872" s="29"/>
      <c r="I872" s="29"/>
      <c r="J872" s="29"/>
      <c r="K872" s="29"/>
    </row>
    <row r="873" spans="2:11" s="11" customFormat="1">
      <c r="B873" s="29"/>
      <c r="C873" s="29"/>
      <c r="D873" s="29"/>
      <c r="E873" s="29"/>
      <c r="F873" s="29"/>
      <c r="G873" s="29"/>
      <c r="H873" s="29"/>
      <c r="I873" s="29"/>
      <c r="J873" s="29"/>
      <c r="K873" s="29"/>
    </row>
    <row r="874" spans="2:11" s="11" customFormat="1">
      <c r="B874" s="29"/>
      <c r="C874" s="29"/>
      <c r="D874" s="29"/>
      <c r="E874" s="29"/>
      <c r="F874" s="29"/>
      <c r="G874" s="29"/>
      <c r="H874" s="29"/>
      <c r="I874" s="29"/>
      <c r="J874" s="29"/>
      <c r="K874" s="29"/>
    </row>
    <row r="875" spans="2:11" s="11" customFormat="1">
      <c r="B875" s="29"/>
      <c r="C875" s="29"/>
      <c r="D875" s="29"/>
      <c r="E875" s="29"/>
      <c r="F875" s="29"/>
      <c r="G875" s="29"/>
      <c r="H875" s="29"/>
      <c r="I875" s="29"/>
      <c r="J875" s="29"/>
      <c r="K875" s="29"/>
    </row>
    <row r="876" spans="2:11" s="11" customFormat="1">
      <c r="B876" s="29"/>
      <c r="C876" s="29"/>
      <c r="D876" s="29"/>
      <c r="E876" s="29"/>
      <c r="F876" s="29"/>
      <c r="G876" s="29"/>
      <c r="H876" s="29"/>
      <c r="I876" s="29"/>
      <c r="J876" s="29"/>
      <c r="K876" s="29"/>
    </row>
    <row r="877" spans="2:11" s="11" customFormat="1">
      <c r="B877" s="29"/>
      <c r="C877" s="29"/>
      <c r="D877" s="29"/>
      <c r="E877" s="29"/>
      <c r="F877" s="29"/>
      <c r="G877" s="29"/>
      <c r="H877" s="29"/>
      <c r="I877" s="29"/>
      <c r="J877" s="29"/>
      <c r="K877" s="29"/>
    </row>
    <row r="878" spans="2:11" s="11" customFormat="1">
      <c r="B878" s="29"/>
      <c r="C878" s="29"/>
      <c r="D878" s="29"/>
      <c r="E878" s="29"/>
      <c r="F878" s="29"/>
      <c r="G878" s="29"/>
      <c r="H878" s="29"/>
      <c r="I878" s="29"/>
      <c r="J878" s="29"/>
      <c r="K878" s="29"/>
    </row>
    <row r="879" spans="2:11" s="11" customFormat="1">
      <c r="B879" s="29"/>
      <c r="C879" s="29"/>
      <c r="D879" s="29"/>
      <c r="E879" s="29"/>
      <c r="F879" s="29"/>
      <c r="G879" s="29"/>
      <c r="H879" s="29"/>
      <c r="I879" s="29"/>
      <c r="J879" s="29"/>
      <c r="K879" s="29"/>
    </row>
    <row r="880" spans="2:11" s="11" customFormat="1">
      <c r="B880" s="29"/>
      <c r="C880" s="29"/>
      <c r="D880" s="29"/>
      <c r="E880" s="29"/>
      <c r="F880" s="29"/>
      <c r="G880" s="29"/>
      <c r="H880" s="29"/>
      <c r="I880" s="29"/>
      <c r="J880" s="29"/>
      <c r="K880" s="29"/>
    </row>
    <row r="881" spans="2:11" s="11" customFormat="1">
      <c r="B881" s="29"/>
      <c r="C881" s="29"/>
      <c r="D881" s="29"/>
      <c r="E881" s="29"/>
      <c r="F881" s="29"/>
      <c r="G881" s="29"/>
      <c r="H881" s="29"/>
      <c r="I881" s="29"/>
      <c r="J881" s="29"/>
      <c r="K881" s="29"/>
    </row>
    <row r="882" spans="2:11" s="11" customFormat="1">
      <c r="B882" s="29"/>
      <c r="C882" s="29"/>
      <c r="D882" s="29"/>
      <c r="E882" s="29"/>
      <c r="F882" s="29"/>
      <c r="G882" s="29"/>
      <c r="H882" s="29"/>
      <c r="I882" s="29"/>
      <c r="J882" s="29"/>
      <c r="K882" s="29"/>
    </row>
    <row r="883" spans="2:11" s="11" customFormat="1">
      <c r="B883" s="29"/>
      <c r="C883" s="29"/>
      <c r="D883" s="29"/>
      <c r="E883" s="29"/>
      <c r="F883" s="29"/>
      <c r="G883" s="29"/>
      <c r="H883" s="29"/>
      <c r="I883" s="29"/>
      <c r="J883" s="29"/>
      <c r="K883" s="29"/>
    </row>
    <row r="884" spans="2:11" s="11" customFormat="1">
      <c r="B884" s="29"/>
      <c r="C884" s="29"/>
      <c r="D884" s="29"/>
      <c r="E884" s="29"/>
      <c r="F884" s="29"/>
      <c r="G884" s="29"/>
      <c r="H884" s="29"/>
      <c r="I884" s="29"/>
      <c r="J884" s="29"/>
      <c r="K884" s="29"/>
    </row>
    <row r="885" spans="2:11" s="11" customFormat="1">
      <c r="B885" s="29"/>
      <c r="C885" s="29"/>
      <c r="D885" s="29"/>
      <c r="E885" s="29"/>
      <c r="F885" s="29"/>
      <c r="G885" s="29"/>
      <c r="H885" s="29"/>
      <c r="I885" s="29"/>
      <c r="J885" s="29"/>
      <c r="K885" s="29"/>
    </row>
    <row r="886" spans="2:11" s="11" customFormat="1">
      <c r="B886" s="29"/>
      <c r="C886" s="29"/>
      <c r="D886" s="29"/>
      <c r="E886" s="29"/>
      <c r="F886" s="29"/>
      <c r="G886" s="29"/>
      <c r="H886" s="29"/>
      <c r="I886" s="29"/>
      <c r="J886" s="29"/>
      <c r="K886" s="29"/>
    </row>
    <row r="887" spans="2:11" s="11" customFormat="1">
      <c r="B887" s="29"/>
      <c r="C887" s="29"/>
      <c r="D887" s="29"/>
      <c r="E887" s="29"/>
      <c r="F887" s="29"/>
      <c r="G887" s="29"/>
      <c r="H887" s="29"/>
      <c r="I887" s="29"/>
      <c r="J887" s="29"/>
      <c r="K887" s="29"/>
    </row>
    <row r="888" spans="2:11" s="11" customFormat="1">
      <c r="B888" s="29"/>
      <c r="C888" s="29"/>
      <c r="D888" s="29"/>
      <c r="E888" s="29"/>
      <c r="F888" s="29"/>
      <c r="G888" s="29"/>
      <c r="H888" s="29"/>
      <c r="I888" s="29"/>
      <c r="J888" s="29"/>
      <c r="K888" s="29"/>
    </row>
    <row r="889" spans="2:11" s="11" customFormat="1">
      <c r="B889" s="29"/>
      <c r="C889" s="29"/>
      <c r="D889" s="29"/>
      <c r="E889" s="29"/>
      <c r="F889" s="29"/>
      <c r="G889" s="29"/>
      <c r="H889" s="29"/>
      <c r="I889" s="29"/>
      <c r="J889" s="29"/>
      <c r="K889" s="29"/>
    </row>
    <row r="890" spans="2:11" s="11" customFormat="1">
      <c r="B890" s="29"/>
      <c r="C890" s="29"/>
      <c r="D890" s="29"/>
      <c r="E890" s="29"/>
      <c r="F890" s="29"/>
      <c r="G890" s="29"/>
      <c r="H890" s="29"/>
      <c r="I890" s="29"/>
      <c r="J890" s="29"/>
      <c r="K890" s="29"/>
    </row>
    <row r="891" spans="2:11" s="11" customFormat="1">
      <c r="B891" s="29"/>
      <c r="C891" s="29"/>
      <c r="D891" s="29"/>
      <c r="E891" s="29"/>
      <c r="F891" s="29"/>
      <c r="G891" s="29"/>
      <c r="H891" s="29"/>
      <c r="I891" s="29"/>
      <c r="J891" s="29"/>
      <c r="K891" s="29"/>
    </row>
    <row r="892" spans="2:11" s="11" customFormat="1">
      <c r="B892" s="29"/>
      <c r="C892" s="29"/>
      <c r="D892" s="29"/>
      <c r="E892" s="29"/>
      <c r="F892" s="29"/>
      <c r="G892" s="29"/>
      <c r="H892" s="29"/>
      <c r="I892" s="29"/>
      <c r="J892" s="29"/>
      <c r="K892" s="29"/>
    </row>
    <row r="893" spans="2:11" s="11" customFormat="1">
      <c r="B893" s="29"/>
      <c r="C893" s="29"/>
      <c r="D893" s="29"/>
      <c r="E893" s="29"/>
      <c r="F893" s="29"/>
      <c r="G893" s="29"/>
      <c r="H893" s="29"/>
      <c r="I893" s="29"/>
      <c r="J893" s="29"/>
      <c r="K893" s="29"/>
    </row>
    <row r="894" spans="2:11" s="11" customFormat="1">
      <c r="B894" s="29"/>
      <c r="C894" s="29"/>
      <c r="D894" s="29"/>
      <c r="E894" s="29"/>
      <c r="F894" s="29"/>
      <c r="G894" s="29"/>
      <c r="H894" s="29"/>
      <c r="I894" s="29"/>
      <c r="J894" s="29"/>
      <c r="K894" s="29"/>
    </row>
    <row r="895" spans="2:11" s="11" customFormat="1">
      <c r="B895" s="29"/>
      <c r="C895" s="29"/>
      <c r="D895" s="29"/>
      <c r="E895" s="29"/>
      <c r="F895" s="29"/>
      <c r="G895" s="29"/>
      <c r="H895" s="29"/>
      <c r="I895" s="29"/>
      <c r="J895" s="29"/>
      <c r="K895" s="29"/>
    </row>
    <row r="896" spans="2:11" s="11" customFormat="1">
      <c r="B896" s="29"/>
      <c r="C896" s="29"/>
      <c r="D896" s="29"/>
      <c r="E896" s="29"/>
      <c r="F896" s="29"/>
      <c r="G896" s="29"/>
      <c r="H896" s="29"/>
      <c r="I896" s="29"/>
      <c r="J896" s="29"/>
      <c r="K896" s="29"/>
    </row>
    <row r="897" spans="2:11" s="11" customFormat="1">
      <c r="B897" s="29"/>
      <c r="C897" s="29"/>
      <c r="D897" s="29"/>
      <c r="E897" s="29"/>
      <c r="F897" s="29"/>
      <c r="G897" s="29"/>
      <c r="H897" s="29"/>
      <c r="I897" s="29"/>
      <c r="J897" s="29"/>
      <c r="K897" s="29"/>
    </row>
    <row r="898" spans="2:11" s="11" customFormat="1">
      <c r="B898" s="29"/>
      <c r="C898" s="29"/>
      <c r="D898" s="29"/>
      <c r="E898" s="29"/>
      <c r="F898" s="29"/>
      <c r="G898" s="29"/>
      <c r="H898" s="29"/>
      <c r="I898" s="29"/>
      <c r="J898" s="29"/>
      <c r="K898" s="29"/>
    </row>
    <row r="899" spans="2:11" s="11" customFormat="1">
      <c r="B899" s="29"/>
      <c r="C899" s="29"/>
      <c r="D899" s="29"/>
      <c r="E899" s="29"/>
      <c r="F899" s="29"/>
      <c r="G899" s="29"/>
      <c r="H899" s="29"/>
      <c r="I899" s="29"/>
      <c r="J899" s="29"/>
      <c r="K899" s="29"/>
    </row>
    <row r="900" spans="2:11" s="11" customFormat="1">
      <c r="B900" s="29"/>
      <c r="C900" s="29"/>
      <c r="D900" s="29"/>
      <c r="E900" s="29"/>
      <c r="F900" s="29"/>
      <c r="G900" s="29"/>
      <c r="H900" s="29"/>
      <c r="I900" s="29"/>
      <c r="J900" s="29"/>
      <c r="K900" s="29"/>
    </row>
    <row r="901" spans="2:11" s="11" customFormat="1">
      <c r="B901" s="29"/>
      <c r="C901" s="29"/>
      <c r="D901" s="29"/>
      <c r="E901" s="29"/>
      <c r="F901" s="29"/>
      <c r="G901" s="29"/>
      <c r="H901" s="29"/>
      <c r="I901" s="29"/>
      <c r="J901" s="29"/>
      <c r="K901" s="29"/>
    </row>
    <row r="902" spans="2:11" s="11" customFormat="1">
      <c r="B902" s="29"/>
      <c r="C902" s="29"/>
      <c r="D902" s="29"/>
      <c r="E902" s="29"/>
      <c r="F902" s="29"/>
      <c r="G902" s="29"/>
      <c r="H902" s="29"/>
      <c r="I902" s="29"/>
      <c r="J902" s="29"/>
      <c r="K902" s="29"/>
    </row>
    <row r="903" spans="2:11" s="11" customFormat="1">
      <c r="B903" s="29"/>
      <c r="C903" s="29"/>
      <c r="D903" s="29"/>
      <c r="E903" s="29"/>
      <c r="F903" s="29"/>
      <c r="G903" s="29"/>
      <c r="H903" s="29"/>
      <c r="I903" s="29"/>
      <c r="J903" s="29"/>
      <c r="K903" s="29"/>
    </row>
    <row r="904" spans="2:11" s="11" customFormat="1">
      <c r="B904" s="29"/>
      <c r="C904" s="29"/>
      <c r="D904" s="29"/>
      <c r="E904" s="29"/>
      <c r="F904" s="29"/>
      <c r="G904" s="29"/>
      <c r="H904" s="29"/>
      <c r="I904" s="29"/>
      <c r="J904" s="29"/>
      <c r="K904" s="29"/>
    </row>
    <row r="905" spans="2:11" s="11" customFormat="1">
      <c r="B905" s="29"/>
      <c r="C905" s="29"/>
      <c r="D905" s="29"/>
      <c r="E905" s="29"/>
      <c r="F905" s="29"/>
      <c r="G905" s="29"/>
      <c r="H905" s="29"/>
      <c r="I905" s="29"/>
      <c r="J905" s="29"/>
      <c r="K905" s="29"/>
    </row>
    <row r="906" spans="2:11" s="11" customFormat="1">
      <c r="B906" s="29"/>
      <c r="C906" s="29"/>
      <c r="D906" s="29"/>
      <c r="E906" s="29"/>
      <c r="F906" s="29"/>
      <c r="G906" s="29"/>
      <c r="H906" s="29"/>
      <c r="I906" s="29"/>
      <c r="J906" s="29"/>
      <c r="K906" s="29"/>
    </row>
    <row r="907" spans="2:11" s="11" customFormat="1">
      <c r="B907" s="29"/>
      <c r="C907" s="29"/>
      <c r="D907" s="29"/>
      <c r="E907" s="29"/>
      <c r="F907" s="29"/>
      <c r="G907" s="29"/>
      <c r="H907" s="29"/>
      <c r="I907" s="29"/>
      <c r="J907" s="29"/>
      <c r="K907" s="29"/>
    </row>
    <row r="908" spans="2:11" s="11" customFormat="1">
      <c r="B908" s="29"/>
      <c r="C908" s="29"/>
      <c r="D908" s="29"/>
      <c r="E908" s="29"/>
      <c r="F908" s="29"/>
      <c r="G908" s="29"/>
      <c r="H908" s="29"/>
      <c r="I908" s="29"/>
      <c r="J908" s="29"/>
      <c r="K908" s="29"/>
    </row>
    <row r="909" spans="2:11" s="11" customFormat="1">
      <c r="B909" s="29"/>
      <c r="C909" s="29"/>
      <c r="D909" s="29"/>
      <c r="E909" s="29"/>
      <c r="F909" s="29"/>
      <c r="G909" s="29"/>
      <c r="H909" s="29"/>
      <c r="I909" s="29"/>
      <c r="J909" s="29"/>
      <c r="K909" s="29"/>
    </row>
    <row r="910" spans="2:11" s="11" customFormat="1">
      <c r="B910" s="29"/>
      <c r="C910" s="29"/>
      <c r="D910" s="29"/>
      <c r="E910" s="29"/>
      <c r="F910" s="29"/>
      <c r="G910" s="29"/>
      <c r="H910" s="29"/>
      <c r="I910" s="29"/>
      <c r="J910" s="29"/>
      <c r="K910" s="29"/>
    </row>
    <row r="911" spans="2:11" s="11" customFormat="1">
      <c r="B911" s="29"/>
      <c r="C911" s="29"/>
      <c r="D911" s="29"/>
      <c r="E911" s="29"/>
      <c r="F911" s="29"/>
      <c r="G911" s="29"/>
      <c r="H911" s="29"/>
      <c r="I911" s="29"/>
      <c r="J911" s="29"/>
      <c r="K911" s="29"/>
    </row>
    <row r="912" spans="2:11" s="11" customFormat="1">
      <c r="B912" s="29"/>
      <c r="C912" s="29"/>
      <c r="D912" s="29"/>
      <c r="E912" s="29"/>
      <c r="F912" s="29"/>
      <c r="G912" s="29"/>
      <c r="H912" s="29"/>
      <c r="I912" s="29"/>
      <c r="J912" s="29"/>
      <c r="K912" s="29"/>
    </row>
    <row r="913" spans="2:11" s="11" customFormat="1">
      <c r="B913" s="29"/>
      <c r="C913" s="29"/>
      <c r="D913" s="29"/>
      <c r="E913" s="29"/>
      <c r="F913" s="29"/>
      <c r="G913" s="29"/>
      <c r="H913" s="29"/>
      <c r="I913" s="29"/>
      <c r="J913" s="29"/>
      <c r="K913" s="29"/>
    </row>
    <row r="914" spans="2:11" s="11" customFormat="1">
      <c r="B914" s="29"/>
      <c r="C914" s="29"/>
      <c r="D914" s="29"/>
      <c r="E914" s="29"/>
      <c r="F914" s="29"/>
      <c r="G914" s="29"/>
      <c r="H914" s="29"/>
      <c r="I914" s="29"/>
      <c r="J914" s="29"/>
      <c r="K914" s="29"/>
    </row>
    <row r="915" spans="2:11" s="11" customFormat="1">
      <c r="B915" s="29"/>
      <c r="C915" s="29"/>
      <c r="D915" s="29"/>
      <c r="E915" s="29"/>
      <c r="F915" s="29"/>
      <c r="G915" s="29"/>
      <c r="H915" s="29"/>
      <c r="I915" s="29"/>
      <c r="J915" s="29"/>
      <c r="K915" s="29"/>
    </row>
    <row r="916" spans="2:11" s="11" customFormat="1">
      <c r="B916" s="29"/>
      <c r="C916" s="29"/>
      <c r="D916" s="29"/>
      <c r="E916" s="29"/>
      <c r="F916" s="29"/>
      <c r="G916" s="29"/>
      <c r="H916" s="29"/>
      <c r="I916" s="29"/>
      <c r="J916" s="29"/>
      <c r="K916" s="29"/>
    </row>
    <row r="917" spans="2:11" s="11" customFormat="1">
      <c r="B917" s="29"/>
      <c r="C917" s="29"/>
      <c r="D917" s="29"/>
      <c r="E917" s="29"/>
      <c r="F917" s="29"/>
      <c r="G917" s="29"/>
      <c r="H917" s="29"/>
      <c r="I917" s="29"/>
      <c r="J917" s="29"/>
      <c r="K917" s="29"/>
    </row>
    <row r="918" spans="2:11" s="11" customFormat="1">
      <c r="B918" s="29"/>
      <c r="C918" s="29"/>
      <c r="D918" s="29"/>
      <c r="E918" s="29"/>
      <c r="F918" s="29"/>
      <c r="G918" s="29"/>
      <c r="H918" s="29"/>
      <c r="I918" s="29"/>
      <c r="J918" s="29"/>
      <c r="K918" s="29"/>
    </row>
    <row r="919" spans="2:11" s="11" customFormat="1">
      <c r="B919" s="29"/>
      <c r="C919" s="29"/>
      <c r="D919" s="29"/>
      <c r="E919" s="29"/>
      <c r="F919" s="29"/>
      <c r="G919" s="29"/>
      <c r="H919" s="29"/>
      <c r="I919" s="29"/>
      <c r="J919" s="29"/>
      <c r="K919" s="29"/>
    </row>
    <row r="920" spans="2:11" s="11" customFormat="1">
      <c r="B920" s="29"/>
      <c r="C920" s="29"/>
      <c r="D920" s="29"/>
      <c r="E920" s="29"/>
      <c r="F920" s="29"/>
      <c r="G920" s="29"/>
      <c r="H920" s="29"/>
      <c r="I920" s="29"/>
      <c r="J920" s="29"/>
      <c r="K920" s="29"/>
    </row>
    <row r="921" spans="2:11" s="11" customFormat="1">
      <c r="B921" s="29"/>
      <c r="C921" s="29"/>
      <c r="D921" s="29"/>
      <c r="E921" s="29"/>
      <c r="F921" s="29"/>
      <c r="G921" s="29"/>
      <c r="H921" s="29"/>
      <c r="I921" s="29"/>
      <c r="J921" s="29"/>
      <c r="K921" s="29"/>
    </row>
    <row r="922" spans="2:11" s="11" customFormat="1">
      <c r="B922" s="29"/>
      <c r="C922" s="29"/>
      <c r="D922" s="29"/>
      <c r="E922" s="29"/>
      <c r="F922" s="29"/>
      <c r="G922" s="29"/>
      <c r="H922" s="29"/>
      <c r="I922" s="29"/>
      <c r="J922" s="29"/>
      <c r="K922" s="29"/>
    </row>
    <row r="923" spans="2:11" s="11" customFormat="1">
      <c r="B923" s="29"/>
      <c r="C923" s="29"/>
      <c r="D923" s="29"/>
      <c r="E923" s="29"/>
      <c r="F923" s="29"/>
      <c r="G923" s="29"/>
      <c r="H923" s="29"/>
      <c r="I923" s="29"/>
      <c r="J923" s="29"/>
      <c r="K923" s="29"/>
    </row>
    <row r="924" spans="2:11" s="11" customFormat="1">
      <c r="B924" s="29"/>
      <c r="C924" s="29"/>
      <c r="D924" s="29"/>
      <c r="E924" s="29"/>
      <c r="F924" s="29"/>
      <c r="G924" s="29"/>
      <c r="H924" s="29"/>
      <c r="I924" s="29"/>
      <c r="J924" s="29"/>
      <c r="K924" s="29"/>
    </row>
    <row r="925" spans="2:11" s="11" customFormat="1">
      <c r="B925" s="29"/>
      <c r="C925" s="29"/>
      <c r="D925" s="29"/>
      <c r="E925" s="29"/>
      <c r="F925" s="29"/>
      <c r="G925" s="29"/>
      <c r="H925" s="29"/>
      <c r="I925" s="29"/>
      <c r="J925" s="29"/>
      <c r="K925" s="29"/>
    </row>
    <row r="926" spans="2:11" s="11" customFormat="1">
      <c r="B926" s="29"/>
      <c r="C926" s="29"/>
      <c r="D926" s="29"/>
      <c r="E926" s="29"/>
      <c r="F926" s="29"/>
      <c r="G926" s="29"/>
      <c r="H926" s="29"/>
      <c r="I926" s="29"/>
      <c r="J926" s="29"/>
      <c r="K926" s="29"/>
    </row>
    <row r="927" spans="2:11" s="11" customFormat="1">
      <c r="B927" s="29"/>
      <c r="C927" s="29"/>
      <c r="D927" s="29"/>
      <c r="E927" s="29"/>
      <c r="F927" s="29"/>
      <c r="G927" s="29"/>
      <c r="H927" s="29"/>
      <c r="I927" s="29"/>
      <c r="J927" s="29"/>
      <c r="K927" s="29"/>
    </row>
    <row r="928" spans="2:11" s="11" customFormat="1">
      <c r="B928" s="29"/>
      <c r="C928" s="29"/>
      <c r="D928" s="29"/>
      <c r="E928" s="29"/>
      <c r="F928" s="29"/>
      <c r="G928" s="29"/>
      <c r="H928" s="29"/>
      <c r="I928" s="29"/>
      <c r="J928" s="29"/>
      <c r="K928" s="29"/>
    </row>
    <row r="929" spans="2:11" s="11" customFormat="1">
      <c r="B929" s="29"/>
      <c r="C929" s="29"/>
      <c r="D929" s="29"/>
      <c r="E929" s="29"/>
      <c r="F929" s="29"/>
      <c r="G929" s="29"/>
      <c r="H929" s="29"/>
      <c r="I929" s="29"/>
      <c r="J929" s="29"/>
      <c r="K929" s="29"/>
    </row>
    <row r="930" spans="2:11" s="11" customFormat="1">
      <c r="B930" s="29"/>
      <c r="C930" s="29"/>
      <c r="D930" s="29"/>
      <c r="E930" s="29"/>
      <c r="F930" s="29"/>
      <c r="G930" s="29"/>
      <c r="H930" s="29"/>
      <c r="I930" s="29"/>
      <c r="J930" s="29"/>
      <c r="K930" s="29"/>
    </row>
    <row r="931" spans="2:11" s="11" customFormat="1">
      <c r="B931" s="29"/>
      <c r="C931" s="29"/>
      <c r="D931" s="29"/>
      <c r="E931" s="29"/>
      <c r="F931" s="29"/>
      <c r="G931" s="29"/>
      <c r="H931" s="29"/>
      <c r="I931" s="29"/>
      <c r="J931" s="29"/>
      <c r="K931" s="29"/>
    </row>
    <row r="932" spans="2:11" s="11" customFormat="1">
      <c r="B932" s="29"/>
      <c r="C932" s="29"/>
      <c r="D932" s="29"/>
      <c r="E932" s="29"/>
      <c r="F932" s="29"/>
      <c r="G932" s="29"/>
      <c r="H932" s="29"/>
      <c r="I932" s="29"/>
      <c r="J932" s="29"/>
      <c r="K932" s="29"/>
    </row>
    <row r="933" spans="2:11" s="11" customFormat="1">
      <c r="B933" s="29"/>
      <c r="C933" s="29"/>
      <c r="D933" s="29"/>
      <c r="E933" s="29"/>
      <c r="F933" s="29"/>
      <c r="G933" s="29"/>
      <c r="H933" s="29"/>
      <c r="I933" s="29"/>
      <c r="J933" s="29"/>
      <c r="K933" s="29"/>
    </row>
    <row r="934" spans="2:11" s="11" customFormat="1">
      <c r="B934" s="29"/>
      <c r="C934" s="29"/>
      <c r="D934" s="29"/>
      <c r="E934" s="29"/>
      <c r="F934" s="29"/>
      <c r="G934" s="29"/>
      <c r="H934" s="29"/>
      <c r="I934" s="29"/>
      <c r="J934" s="29"/>
      <c r="K934" s="29"/>
    </row>
    <row r="935" spans="2:11" s="11" customFormat="1">
      <c r="B935" s="29"/>
      <c r="C935" s="29"/>
      <c r="D935" s="29"/>
      <c r="E935" s="29"/>
      <c r="F935" s="29"/>
      <c r="G935" s="29"/>
      <c r="H935" s="29"/>
      <c r="I935" s="29"/>
      <c r="J935" s="29"/>
      <c r="K935" s="29"/>
    </row>
    <row r="936" spans="2:11" s="11" customFormat="1">
      <c r="B936" s="29"/>
      <c r="C936" s="29"/>
      <c r="D936" s="29"/>
      <c r="E936" s="29"/>
      <c r="F936" s="29"/>
      <c r="G936" s="29"/>
      <c r="H936" s="29"/>
      <c r="I936" s="29"/>
      <c r="J936" s="29"/>
      <c r="K936" s="29"/>
    </row>
    <row r="937" spans="2:11" s="11" customFormat="1">
      <c r="B937" s="29"/>
      <c r="C937" s="29"/>
      <c r="D937" s="29"/>
      <c r="E937" s="29"/>
      <c r="F937" s="29"/>
      <c r="G937" s="29"/>
      <c r="H937" s="29"/>
      <c r="I937" s="29"/>
      <c r="J937" s="29"/>
      <c r="K937" s="29"/>
    </row>
    <row r="938" spans="2:11" s="11" customFormat="1">
      <c r="B938" s="29"/>
      <c r="C938" s="29"/>
      <c r="D938" s="29"/>
      <c r="E938" s="29"/>
      <c r="F938" s="29"/>
      <c r="G938" s="29"/>
      <c r="H938" s="29"/>
      <c r="I938" s="29"/>
      <c r="J938" s="29"/>
      <c r="K938" s="29"/>
    </row>
    <row r="939" spans="2:11" s="11" customFormat="1">
      <c r="B939" s="29"/>
      <c r="C939" s="29"/>
      <c r="D939" s="29"/>
      <c r="E939" s="29"/>
      <c r="F939" s="29"/>
      <c r="G939" s="29"/>
      <c r="H939" s="29"/>
      <c r="I939" s="29"/>
      <c r="J939" s="29"/>
      <c r="K939" s="29"/>
    </row>
    <row r="940" spans="2:11" s="11" customFormat="1">
      <c r="B940" s="29"/>
      <c r="C940" s="29"/>
      <c r="D940" s="29"/>
      <c r="E940" s="29"/>
      <c r="F940" s="29"/>
      <c r="G940" s="29"/>
      <c r="H940" s="29"/>
      <c r="I940" s="29"/>
      <c r="J940" s="29"/>
      <c r="K940" s="29"/>
    </row>
    <row r="941" spans="2:11" s="11" customFormat="1">
      <c r="B941" s="29"/>
      <c r="C941" s="29"/>
      <c r="D941" s="29"/>
      <c r="E941" s="29"/>
      <c r="F941" s="29"/>
      <c r="G941" s="29"/>
      <c r="H941" s="29"/>
      <c r="I941" s="29"/>
      <c r="J941" s="29"/>
      <c r="K941" s="29"/>
    </row>
    <row r="942" spans="2:11" s="11" customFormat="1">
      <c r="B942" s="29"/>
      <c r="C942" s="29"/>
      <c r="D942" s="29"/>
      <c r="E942" s="29"/>
      <c r="F942" s="29"/>
      <c r="G942" s="29"/>
      <c r="H942" s="29"/>
      <c r="I942" s="29"/>
      <c r="J942" s="29"/>
      <c r="K942" s="29"/>
    </row>
    <row r="943" spans="2:11" s="11" customFormat="1">
      <c r="B943" s="29"/>
      <c r="C943" s="29"/>
      <c r="D943" s="29"/>
      <c r="E943" s="29"/>
      <c r="F943" s="29"/>
      <c r="G943" s="29"/>
      <c r="H943" s="29"/>
      <c r="I943" s="29"/>
      <c r="J943" s="29"/>
      <c r="K943" s="29"/>
    </row>
    <row r="944" spans="2:11" s="11" customFormat="1">
      <c r="B944" s="29"/>
      <c r="C944" s="29"/>
      <c r="D944" s="29"/>
      <c r="E944" s="29"/>
      <c r="F944" s="29"/>
      <c r="G944" s="29"/>
      <c r="H944" s="29"/>
      <c r="I944" s="29"/>
      <c r="J944" s="29"/>
      <c r="K944" s="29"/>
    </row>
    <row r="945" spans="2:11" s="11" customFormat="1">
      <c r="B945" s="29"/>
      <c r="C945" s="29"/>
      <c r="D945" s="29"/>
      <c r="E945" s="29"/>
      <c r="F945" s="29"/>
      <c r="G945" s="29"/>
      <c r="H945" s="29"/>
      <c r="I945" s="29"/>
      <c r="J945" s="29"/>
      <c r="K945" s="29"/>
    </row>
    <row r="946" spans="2:11" s="11" customFormat="1">
      <c r="B946" s="29"/>
      <c r="C946" s="29"/>
      <c r="D946" s="29"/>
      <c r="E946" s="29"/>
      <c r="F946" s="29"/>
      <c r="G946" s="29"/>
      <c r="H946" s="29"/>
      <c r="I946" s="29"/>
      <c r="J946" s="29"/>
      <c r="K946" s="29"/>
    </row>
    <row r="947" spans="2:11" s="11" customFormat="1">
      <c r="B947" s="29"/>
      <c r="C947" s="29"/>
      <c r="D947" s="29"/>
      <c r="E947" s="29"/>
      <c r="F947" s="29"/>
      <c r="G947" s="29"/>
      <c r="H947" s="29"/>
      <c r="I947" s="29"/>
      <c r="J947" s="29"/>
      <c r="K947" s="29"/>
    </row>
    <row r="948" spans="2:11" s="11" customFormat="1">
      <c r="B948" s="29"/>
      <c r="C948" s="29"/>
      <c r="D948" s="29"/>
      <c r="E948" s="29"/>
      <c r="F948" s="29"/>
      <c r="G948" s="29"/>
      <c r="H948" s="29"/>
      <c r="I948" s="29"/>
      <c r="J948" s="29"/>
      <c r="K948" s="29"/>
    </row>
    <row r="949" spans="2:11" s="11" customFormat="1">
      <c r="B949" s="29"/>
      <c r="C949" s="29"/>
      <c r="D949" s="29"/>
      <c r="E949" s="29"/>
      <c r="F949" s="29"/>
      <c r="G949" s="29"/>
      <c r="H949" s="29"/>
      <c r="I949" s="29"/>
      <c r="J949" s="29"/>
      <c r="K949" s="29"/>
    </row>
    <row r="950" spans="2:11" s="11" customFormat="1">
      <c r="B950" s="29"/>
      <c r="C950" s="29"/>
      <c r="D950" s="29"/>
      <c r="E950" s="29"/>
      <c r="F950" s="29"/>
      <c r="G950" s="29"/>
      <c r="H950" s="29"/>
      <c r="I950" s="29"/>
      <c r="J950" s="29"/>
      <c r="K950" s="29"/>
    </row>
    <row r="951" spans="2:11" s="11" customFormat="1">
      <c r="B951" s="29"/>
      <c r="C951" s="29"/>
      <c r="D951" s="29"/>
      <c r="E951" s="29"/>
      <c r="F951" s="29"/>
      <c r="G951" s="29"/>
      <c r="H951" s="29"/>
      <c r="I951" s="29"/>
      <c r="J951" s="29"/>
      <c r="K951" s="29"/>
    </row>
    <row r="952" spans="2:11" s="11" customFormat="1">
      <c r="B952" s="29"/>
      <c r="C952" s="29"/>
      <c r="D952" s="29"/>
      <c r="E952" s="29"/>
      <c r="F952" s="29"/>
      <c r="G952" s="29"/>
      <c r="H952" s="29"/>
      <c r="I952" s="29"/>
      <c r="J952" s="29"/>
      <c r="K952" s="29"/>
    </row>
    <row r="953" spans="2:11" s="11" customFormat="1">
      <c r="B953" s="29"/>
      <c r="C953" s="29"/>
      <c r="D953" s="29"/>
      <c r="E953" s="29"/>
      <c r="F953" s="29"/>
      <c r="G953" s="29"/>
      <c r="H953" s="29"/>
      <c r="I953" s="29"/>
      <c r="J953" s="29"/>
      <c r="K953" s="29"/>
    </row>
    <row r="954" spans="2:11" s="11" customFormat="1">
      <c r="B954" s="29"/>
      <c r="C954" s="29"/>
      <c r="D954" s="29"/>
      <c r="E954" s="29"/>
      <c r="F954" s="29"/>
      <c r="G954" s="29"/>
      <c r="H954" s="29"/>
      <c r="I954" s="29"/>
      <c r="J954" s="29"/>
      <c r="K954" s="29"/>
    </row>
    <row r="955" spans="2:11" s="11" customFormat="1">
      <c r="B955" s="29"/>
      <c r="C955" s="29"/>
      <c r="D955" s="29"/>
      <c r="E955" s="29"/>
      <c r="F955" s="29"/>
      <c r="G955" s="29"/>
      <c r="H955" s="29"/>
      <c r="I955" s="29"/>
      <c r="J955" s="29"/>
      <c r="K955" s="29"/>
    </row>
    <row r="956" spans="2:11" s="11" customFormat="1">
      <c r="B956" s="29"/>
      <c r="C956" s="29"/>
      <c r="D956" s="29"/>
      <c r="E956" s="29"/>
      <c r="F956" s="29"/>
      <c r="G956" s="29"/>
      <c r="H956" s="29"/>
      <c r="I956" s="29"/>
      <c r="J956" s="29"/>
      <c r="K956" s="29"/>
    </row>
    <row r="957" spans="2:11" s="11" customFormat="1">
      <c r="B957" s="29"/>
      <c r="C957" s="29"/>
      <c r="D957" s="29"/>
      <c r="E957" s="29"/>
      <c r="F957" s="29"/>
      <c r="G957" s="29"/>
      <c r="H957" s="29"/>
      <c r="I957" s="29"/>
      <c r="J957" s="29"/>
      <c r="K957" s="29"/>
    </row>
    <row r="958" spans="2:11" s="11" customFormat="1">
      <c r="B958" s="29"/>
      <c r="C958" s="29"/>
      <c r="D958" s="29"/>
      <c r="E958" s="29"/>
      <c r="F958" s="29"/>
      <c r="G958" s="29"/>
      <c r="H958" s="29"/>
      <c r="I958" s="29"/>
      <c r="J958" s="29"/>
      <c r="K958" s="29"/>
    </row>
    <row r="959" spans="2:11" s="11" customFormat="1">
      <c r="B959" s="29"/>
      <c r="C959" s="29"/>
      <c r="D959" s="29"/>
      <c r="E959" s="29"/>
      <c r="F959" s="29"/>
      <c r="G959" s="29"/>
      <c r="H959" s="29"/>
      <c r="I959" s="29"/>
      <c r="J959" s="29"/>
      <c r="K959" s="29"/>
    </row>
    <row r="960" spans="2:11" s="11" customFormat="1">
      <c r="B960" s="29"/>
      <c r="C960" s="29"/>
      <c r="D960" s="29"/>
      <c r="E960" s="29"/>
      <c r="F960" s="29"/>
      <c r="G960" s="29"/>
      <c r="H960" s="29"/>
      <c r="I960" s="29"/>
      <c r="J960" s="29"/>
      <c r="K960" s="29"/>
    </row>
    <row r="961" spans="2:11" s="11" customFormat="1">
      <c r="B961" s="29"/>
      <c r="C961" s="29"/>
      <c r="D961" s="29"/>
      <c r="E961" s="29"/>
      <c r="F961" s="29"/>
      <c r="G961" s="29"/>
      <c r="H961" s="29"/>
      <c r="I961" s="29"/>
      <c r="J961" s="29"/>
      <c r="K961" s="29"/>
    </row>
    <row r="962" spans="2:11" s="11" customFormat="1">
      <c r="B962" s="29"/>
      <c r="C962" s="29"/>
      <c r="D962" s="29"/>
      <c r="E962" s="29"/>
      <c r="F962" s="29"/>
      <c r="G962" s="29"/>
      <c r="H962" s="29"/>
      <c r="I962" s="29"/>
      <c r="J962" s="29"/>
      <c r="K962" s="29"/>
    </row>
    <row r="963" spans="2:11" s="11" customFormat="1">
      <c r="B963" s="29"/>
      <c r="C963" s="29"/>
      <c r="D963" s="29"/>
      <c r="E963" s="29"/>
      <c r="F963" s="29"/>
      <c r="G963" s="29"/>
      <c r="H963" s="29"/>
      <c r="I963" s="29"/>
      <c r="J963" s="29"/>
      <c r="K963" s="29"/>
    </row>
    <row r="964" spans="2:11" s="11" customFormat="1">
      <c r="B964" s="29"/>
      <c r="C964" s="29"/>
      <c r="D964" s="29"/>
      <c r="E964" s="29"/>
      <c r="F964" s="29"/>
      <c r="G964" s="29"/>
      <c r="H964" s="29"/>
      <c r="I964" s="29"/>
      <c r="J964" s="29"/>
      <c r="K964" s="29"/>
    </row>
    <row r="965" spans="2:11" s="11" customFormat="1">
      <c r="B965" s="29"/>
      <c r="C965" s="29"/>
      <c r="D965" s="29"/>
      <c r="E965" s="29"/>
      <c r="F965" s="29"/>
      <c r="G965" s="29"/>
      <c r="H965" s="29"/>
      <c r="I965" s="29"/>
      <c r="J965" s="29"/>
      <c r="K965" s="29"/>
    </row>
    <row r="966" spans="2:11" s="11" customFormat="1">
      <c r="B966" s="29"/>
      <c r="C966" s="29"/>
      <c r="D966" s="29"/>
      <c r="E966" s="29"/>
      <c r="F966" s="29"/>
      <c r="G966" s="29"/>
      <c r="H966" s="29"/>
      <c r="I966" s="29"/>
      <c r="J966" s="29"/>
      <c r="K966" s="29"/>
    </row>
    <row r="967" spans="2:11" s="11" customFormat="1">
      <c r="B967" s="29"/>
      <c r="C967" s="29"/>
      <c r="D967" s="29"/>
      <c r="E967" s="29"/>
      <c r="F967" s="29"/>
      <c r="G967" s="29"/>
      <c r="H967" s="29"/>
      <c r="I967" s="29"/>
      <c r="J967" s="29"/>
      <c r="K967" s="29"/>
    </row>
    <row r="968" spans="2:11" s="11" customFormat="1">
      <c r="B968" s="29"/>
      <c r="C968" s="29"/>
      <c r="D968" s="29"/>
      <c r="E968" s="29"/>
      <c r="F968" s="29"/>
      <c r="G968" s="29"/>
      <c r="H968" s="29"/>
      <c r="I968" s="29"/>
      <c r="J968" s="29"/>
      <c r="K968" s="29"/>
    </row>
    <row r="969" spans="2:11" s="11" customFormat="1">
      <c r="B969" s="29"/>
      <c r="C969" s="29"/>
      <c r="D969" s="29"/>
      <c r="E969" s="29"/>
      <c r="F969" s="29"/>
      <c r="G969" s="29"/>
      <c r="H969" s="29"/>
      <c r="I969" s="29"/>
      <c r="J969" s="29"/>
      <c r="K969" s="29"/>
    </row>
    <row r="970" spans="2:11" s="11" customFormat="1">
      <c r="B970" s="29"/>
      <c r="C970" s="29"/>
      <c r="D970" s="29"/>
      <c r="E970" s="29"/>
      <c r="F970" s="29"/>
      <c r="G970" s="29"/>
      <c r="H970" s="29"/>
      <c r="I970" s="29"/>
      <c r="J970" s="29"/>
      <c r="K970" s="29"/>
    </row>
    <row r="971" spans="2:11" s="11" customFormat="1">
      <c r="B971" s="29"/>
      <c r="C971" s="29"/>
      <c r="D971" s="29"/>
      <c r="E971" s="29"/>
      <c r="F971" s="29"/>
      <c r="G971" s="29"/>
      <c r="H971" s="29"/>
      <c r="I971" s="29"/>
      <c r="J971" s="29"/>
      <c r="K971" s="29"/>
    </row>
    <row r="972" spans="2:11" s="11" customFormat="1">
      <c r="B972" s="29"/>
      <c r="C972" s="29"/>
      <c r="D972" s="29"/>
      <c r="E972" s="29"/>
      <c r="F972" s="29"/>
      <c r="G972" s="29"/>
      <c r="H972" s="29"/>
      <c r="I972" s="29"/>
      <c r="J972" s="29"/>
      <c r="K972" s="29"/>
    </row>
    <row r="973" spans="2:11" s="11" customFormat="1">
      <c r="B973" s="29"/>
      <c r="C973" s="29"/>
      <c r="D973" s="29"/>
      <c r="E973" s="29"/>
      <c r="F973" s="29"/>
      <c r="G973" s="29"/>
      <c r="H973" s="29"/>
      <c r="I973" s="29"/>
      <c r="J973" s="29"/>
      <c r="K973" s="29"/>
    </row>
    <row r="974" spans="2:11" s="11" customFormat="1">
      <c r="B974" s="29"/>
      <c r="C974" s="29"/>
      <c r="D974" s="29"/>
      <c r="E974" s="29"/>
      <c r="F974" s="29"/>
      <c r="G974" s="29"/>
      <c r="H974" s="29"/>
      <c r="I974" s="29"/>
      <c r="J974" s="29"/>
      <c r="K974" s="29"/>
    </row>
    <row r="975" spans="2:11" s="11" customFormat="1">
      <c r="B975" s="29"/>
      <c r="C975" s="29"/>
      <c r="D975" s="29"/>
      <c r="E975" s="29"/>
      <c r="F975" s="29"/>
      <c r="G975" s="29"/>
      <c r="H975" s="29"/>
      <c r="I975" s="29"/>
      <c r="J975" s="29"/>
      <c r="K975" s="29"/>
    </row>
    <row r="976" spans="2:11" s="11" customFormat="1">
      <c r="B976" s="29"/>
      <c r="C976" s="29"/>
      <c r="D976" s="29"/>
      <c r="E976" s="29"/>
      <c r="F976" s="29"/>
      <c r="G976" s="29"/>
      <c r="H976" s="29"/>
      <c r="I976" s="29"/>
      <c r="J976" s="29"/>
      <c r="K976" s="29"/>
    </row>
    <row r="977" spans="2:11" s="11" customFormat="1">
      <c r="B977" s="29"/>
      <c r="C977" s="29"/>
      <c r="D977" s="29"/>
      <c r="E977" s="29"/>
      <c r="F977" s="29"/>
      <c r="G977" s="29"/>
      <c r="H977" s="29"/>
      <c r="I977" s="29"/>
      <c r="J977" s="29"/>
      <c r="K977" s="29"/>
    </row>
    <row r="978" spans="2:11" s="11" customFormat="1">
      <c r="B978" s="29"/>
      <c r="C978" s="29"/>
      <c r="D978" s="29"/>
      <c r="E978" s="29"/>
      <c r="F978" s="29"/>
      <c r="G978" s="29"/>
      <c r="H978" s="29"/>
      <c r="I978" s="29"/>
      <c r="J978" s="29"/>
      <c r="K978" s="29"/>
    </row>
    <row r="979" spans="2:11" s="11" customFormat="1">
      <c r="B979" s="29"/>
      <c r="C979" s="29"/>
      <c r="D979" s="29"/>
      <c r="E979" s="29"/>
      <c r="F979" s="29"/>
      <c r="G979" s="29"/>
      <c r="H979" s="29"/>
      <c r="I979" s="29"/>
      <c r="J979" s="29"/>
      <c r="K979" s="29"/>
    </row>
    <row r="980" spans="2:11" s="11" customFormat="1">
      <c r="B980" s="29"/>
      <c r="C980" s="29"/>
      <c r="D980" s="29"/>
      <c r="E980" s="29"/>
      <c r="F980" s="29"/>
      <c r="G980" s="29"/>
      <c r="H980" s="29"/>
      <c r="I980" s="29"/>
      <c r="J980" s="29"/>
      <c r="K980" s="29"/>
    </row>
    <row r="981" spans="2:11" s="11" customFormat="1">
      <c r="B981" s="29"/>
      <c r="C981" s="29"/>
      <c r="D981" s="29"/>
      <c r="E981" s="29"/>
      <c r="F981" s="29"/>
      <c r="G981" s="29"/>
      <c r="H981" s="29"/>
      <c r="I981" s="29"/>
      <c r="J981" s="29"/>
      <c r="K981" s="29"/>
    </row>
    <row r="982" spans="2:11" s="11" customFormat="1">
      <c r="B982" s="29"/>
      <c r="C982" s="29"/>
      <c r="D982" s="29"/>
      <c r="E982" s="29"/>
      <c r="F982" s="29"/>
      <c r="G982" s="29"/>
      <c r="H982" s="29"/>
      <c r="I982" s="29"/>
      <c r="J982" s="29"/>
      <c r="K982" s="29"/>
    </row>
    <row r="983" spans="2:11" s="11" customFormat="1">
      <c r="B983" s="29"/>
      <c r="C983" s="29"/>
      <c r="D983" s="29"/>
      <c r="E983" s="29"/>
      <c r="F983" s="29"/>
      <c r="G983" s="29"/>
      <c r="H983" s="29"/>
      <c r="I983" s="29"/>
      <c r="J983" s="29"/>
      <c r="K983" s="29"/>
    </row>
    <row r="984" spans="2:11" s="11" customFormat="1">
      <c r="B984" s="29"/>
      <c r="C984" s="29"/>
      <c r="D984" s="29"/>
      <c r="E984" s="29"/>
      <c r="F984" s="29"/>
      <c r="G984" s="29"/>
      <c r="H984" s="29"/>
      <c r="I984" s="29"/>
      <c r="J984" s="29"/>
      <c r="K984" s="29"/>
    </row>
    <row r="985" spans="2:11" s="11" customFormat="1">
      <c r="B985" s="29"/>
      <c r="C985" s="29"/>
      <c r="D985" s="29"/>
      <c r="E985" s="29"/>
      <c r="F985" s="29"/>
      <c r="G985" s="29"/>
      <c r="H985" s="29"/>
      <c r="I985" s="29"/>
      <c r="J985" s="29"/>
      <c r="K985" s="29"/>
    </row>
    <row r="986" spans="2:11" s="11" customFormat="1">
      <c r="B986" s="29"/>
      <c r="C986" s="29"/>
      <c r="D986" s="29"/>
      <c r="E986" s="29"/>
      <c r="F986" s="29"/>
      <c r="G986" s="29"/>
      <c r="H986" s="29"/>
      <c r="I986" s="29"/>
      <c r="J986" s="29"/>
      <c r="K986" s="29"/>
    </row>
    <row r="987" spans="2:11" s="11" customFormat="1">
      <c r="B987" s="29"/>
      <c r="C987" s="29"/>
      <c r="D987" s="29"/>
      <c r="E987" s="29"/>
      <c r="F987" s="29"/>
      <c r="G987" s="29"/>
      <c r="H987" s="29"/>
      <c r="I987" s="29"/>
      <c r="J987" s="29"/>
      <c r="K987" s="29"/>
    </row>
    <row r="988" spans="2:11" s="11" customFormat="1">
      <c r="B988" s="29"/>
      <c r="C988" s="29"/>
      <c r="D988" s="29"/>
      <c r="E988" s="29"/>
      <c r="F988" s="29"/>
      <c r="G988" s="29"/>
      <c r="H988" s="29"/>
      <c r="I988" s="29"/>
      <c r="J988" s="29"/>
      <c r="K988" s="29"/>
    </row>
    <row r="989" spans="2:11" s="11" customFormat="1">
      <c r="B989" s="29"/>
      <c r="C989" s="29"/>
      <c r="D989" s="29"/>
      <c r="E989" s="29"/>
      <c r="F989" s="29"/>
      <c r="G989" s="29"/>
      <c r="H989" s="29"/>
      <c r="I989" s="29"/>
      <c r="J989" s="29"/>
      <c r="K989" s="29"/>
    </row>
    <row r="990" spans="2:11" s="11" customFormat="1">
      <c r="B990" s="29"/>
      <c r="C990" s="29"/>
      <c r="D990" s="29"/>
      <c r="E990" s="29"/>
      <c r="F990" s="29"/>
      <c r="G990" s="29"/>
      <c r="H990" s="29"/>
      <c r="I990" s="29"/>
      <c r="J990" s="29"/>
      <c r="K990" s="29"/>
    </row>
    <row r="991" spans="2:11" s="11" customFormat="1">
      <c r="B991" s="29"/>
      <c r="C991" s="29"/>
      <c r="D991" s="29"/>
      <c r="E991" s="29"/>
      <c r="F991" s="29"/>
      <c r="G991" s="29"/>
      <c r="H991" s="29"/>
      <c r="I991" s="29"/>
      <c r="J991" s="29"/>
      <c r="K991" s="29"/>
    </row>
    <row r="992" spans="2:11" s="11" customFormat="1">
      <c r="B992" s="29"/>
      <c r="C992" s="29"/>
      <c r="D992" s="29"/>
      <c r="E992" s="29"/>
      <c r="F992" s="29"/>
      <c r="G992" s="29"/>
      <c r="H992" s="29"/>
      <c r="I992" s="29"/>
      <c r="J992" s="29"/>
      <c r="K992" s="29"/>
    </row>
    <row r="993" spans="2:11" s="11" customFormat="1">
      <c r="B993" s="29"/>
      <c r="C993" s="29"/>
      <c r="D993" s="29"/>
      <c r="E993" s="29"/>
      <c r="F993" s="29"/>
      <c r="G993" s="29"/>
      <c r="H993" s="29"/>
      <c r="I993" s="29"/>
      <c r="J993" s="29"/>
      <c r="K993" s="29"/>
    </row>
    <row r="994" spans="2:11" s="11" customFormat="1">
      <c r="B994" s="29"/>
      <c r="C994" s="29"/>
      <c r="D994" s="29"/>
      <c r="E994" s="29"/>
      <c r="F994" s="29"/>
      <c r="G994" s="29"/>
      <c r="H994" s="29"/>
      <c r="I994" s="29"/>
      <c r="J994" s="29"/>
      <c r="K994" s="29"/>
    </row>
    <row r="995" spans="2:11" s="11" customFormat="1">
      <c r="B995" s="29"/>
      <c r="C995" s="29"/>
      <c r="D995" s="29"/>
      <c r="E995" s="29"/>
      <c r="F995" s="29"/>
      <c r="G995" s="29"/>
      <c r="H995" s="29"/>
      <c r="I995" s="29"/>
      <c r="J995" s="29"/>
      <c r="K995" s="29"/>
    </row>
    <row r="996" spans="2:11" s="11" customFormat="1">
      <c r="B996" s="29"/>
      <c r="C996" s="29"/>
      <c r="D996" s="29"/>
      <c r="E996" s="29"/>
      <c r="F996" s="29"/>
      <c r="G996" s="29"/>
      <c r="H996" s="29"/>
      <c r="I996" s="29"/>
      <c r="J996" s="29"/>
      <c r="K996" s="29"/>
    </row>
    <row r="997" spans="2:11" s="11" customFormat="1">
      <c r="B997" s="29"/>
      <c r="C997" s="29"/>
      <c r="D997" s="29"/>
      <c r="E997" s="29"/>
      <c r="F997" s="29"/>
      <c r="G997" s="29"/>
      <c r="H997" s="29"/>
      <c r="I997" s="29"/>
      <c r="J997" s="29"/>
      <c r="K997" s="29"/>
    </row>
    <row r="998" spans="2:11" s="11" customFormat="1">
      <c r="B998" s="29"/>
      <c r="C998" s="29"/>
      <c r="D998" s="29"/>
      <c r="E998" s="29"/>
      <c r="F998" s="29"/>
      <c r="G998" s="29"/>
      <c r="H998" s="29"/>
      <c r="I998" s="29"/>
      <c r="J998" s="29"/>
      <c r="K998" s="29"/>
    </row>
    <row r="999" spans="2:11" s="11" customFormat="1">
      <c r="B999" s="29"/>
      <c r="C999" s="29"/>
      <c r="D999" s="29"/>
      <c r="E999" s="29"/>
      <c r="F999" s="29"/>
      <c r="G999" s="29"/>
      <c r="H999" s="29"/>
      <c r="I999" s="29"/>
      <c r="J999" s="29"/>
      <c r="K999" s="29"/>
    </row>
    <row r="1000" spans="2:11" s="11" customFormat="1"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</row>
    <row r="1001" spans="2:11" s="11" customFormat="1"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</row>
    <row r="1002" spans="2:11" s="11" customFormat="1"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</row>
    <row r="1003" spans="2:11" s="11" customFormat="1"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</row>
    <row r="1004" spans="2:11" s="11" customFormat="1"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</row>
    <row r="1005" spans="2:11" s="11" customFormat="1"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</row>
    <row r="1006" spans="2:11" s="11" customFormat="1"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</row>
    <row r="1007" spans="2:11" s="11" customFormat="1"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</row>
    <row r="1008" spans="2:11" s="11" customFormat="1"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</row>
    <row r="1009" spans="2:11" s="11" customFormat="1"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</row>
    <row r="1010" spans="2:11" s="11" customFormat="1"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</row>
    <row r="1011" spans="2:11" s="11" customFormat="1"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</row>
    <row r="1012" spans="2:11" s="11" customFormat="1"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</row>
    <row r="1013" spans="2:11" s="11" customFormat="1">
      <c r="B1013" s="29"/>
      <c r="C1013" s="29"/>
      <c r="D1013" s="29"/>
      <c r="E1013" s="29"/>
      <c r="F1013" s="29"/>
      <c r="G1013" s="29"/>
      <c r="H1013" s="29"/>
      <c r="I1013" s="29"/>
      <c r="J1013" s="29"/>
      <c r="K1013" s="29"/>
    </row>
    <row r="1014" spans="2:11" s="11" customFormat="1"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</row>
    <row r="1015" spans="2:11" s="11" customFormat="1"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</row>
    <row r="1016" spans="2:11" s="11" customFormat="1">
      <c r="B1016" s="29"/>
      <c r="C1016" s="29"/>
      <c r="D1016" s="29"/>
      <c r="E1016" s="29"/>
      <c r="F1016" s="29"/>
      <c r="G1016" s="29"/>
      <c r="H1016" s="29"/>
      <c r="I1016" s="29"/>
      <c r="J1016" s="29"/>
      <c r="K1016" s="29"/>
    </row>
    <row r="1017" spans="2:11" s="11" customFormat="1"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</row>
    <row r="1018" spans="2:11" s="11" customFormat="1">
      <c r="B1018" s="29"/>
      <c r="C1018" s="29"/>
      <c r="D1018" s="29"/>
      <c r="E1018" s="29"/>
      <c r="F1018" s="29"/>
      <c r="G1018" s="29"/>
      <c r="H1018" s="29"/>
      <c r="I1018" s="29"/>
      <c r="J1018" s="29"/>
      <c r="K1018" s="29"/>
    </row>
    <row r="1019" spans="2:11" s="11" customFormat="1"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</row>
    <row r="1020" spans="2:11" s="11" customFormat="1">
      <c r="B1020" s="29"/>
      <c r="C1020" s="29"/>
      <c r="D1020" s="29"/>
      <c r="E1020" s="29"/>
      <c r="F1020" s="29"/>
      <c r="G1020" s="29"/>
      <c r="H1020" s="29"/>
      <c r="I1020" s="29"/>
      <c r="J1020" s="29"/>
      <c r="K1020" s="29"/>
    </row>
    <row r="1021" spans="2:11" s="11" customFormat="1">
      <c r="B1021" s="29"/>
      <c r="C1021" s="29"/>
      <c r="D1021" s="29"/>
      <c r="E1021" s="29"/>
      <c r="F1021" s="29"/>
      <c r="G1021" s="29"/>
      <c r="H1021" s="29"/>
      <c r="I1021" s="29"/>
      <c r="J1021" s="29"/>
      <c r="K1021" s="29"/>
    </row>
    <row r="1022" spans="2:11" s="11" customFormat="1">
      <c r="B1022" s="29"/>
      <c r="C1022" s="29"/>
      <c r="D1022" s="29"/>
      <c r="E1022" s="29"/>
      <c r="F1022" s="29"/>
      <c r="G1022" s="29"/>
      <c r="H1022" s="29"/>
      <c r="I1022" s="29"/>
      <c r="J1022" s="29"/>
      <c r="K1022" s="29"/>
    </row>
    <row r="1023" spans="2:11" s="11" customFormat="1">
      <c r="B1023" s="29"/>
      <c r="C1023" s="29"/>
      <c r="D1023" s="29"/>
      <c r="E1023" s="29"/>
      <c r="F1023" s="29"/>
      <c r="G1023" s="29"/>
      <c r="H1023" s="29"/>
      <c r="I1023" s="29"/>
      <c r="J1023" s="29"/>
      <c r="K1023" s="29"/>
    </row>
    <row r="1024" spans="2:11" s="11" customFormat="1">
      <c r="B1024" s="29"/>
      <c r="C1024" s="29"/>
      <c r="D1024" s="29"/>
      <c r="E1024" s="29"/>
      <c r="F1024" s="29"/>
      <c r="G1024" s="29"/>
      <c r="H1024" s="29"/>
      <c r="I1024" s="29"/>
      <c r="J1024" s="29"/>
      <c r="K1024" s="29"/>
    </row>
    <row r="1025" spans="2:11" s="11" customFormat="1"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</row>
    <row r="1026" spans="2:11" s="11" customFormat="1"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</row>
    <row r="1027" spans="2:11" s="11" customFormat="1"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</row>
    <row r="1028" spans="2:11" s="11" customFormat="1">
      <c r="B1028" s="29"/>
      <c r="C1028" s="29"/>
      <c r="D1028" s="29"/>
      <c r="E1028" s="29"/>
      <c r="F1028" s="29"/>
      <c r="G1028" s="29"/>
      <c r="H1028" s="29"/>
      <c r="I1028" s="29"/>
      <c r="J1028" s="29"/>
      <c r="K1028" s="29"/>
    </row>
    <row r="1029" spans="2:11" s="11" customFormat="1"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</row>
    <row r="1030" spans="2:11" s="11" customFormat="1">
      <c r="B1030" s="29"/>
      <c r="C1030" s="29"/>
      <c r="D1030" s="29"/>
      <c r="E1030" s="29"/>
      <c r="F1030" s="29"/>
      <c r="G1030" s="29"/>
      <c r="H1030" s="29"/>
      <c r="I1030" s="29"/>
      <c r="J1030" s="29"/>
      <c r="K1030" s="29"/>
    </row>
    <row r="1031" spans="2:11" s="11" customFormat="1">
      <c r="B1031" s="29"/>
      <c r="C1031" s="29"/>
      <c r="D1031" s="29"/>
      <c r="E1031" s="29"/>
      <c r="F1031" s="29"/>
      <c r="G1031" s="29"/>
      <c r="H1031" s="29"/>
      <c r="I1031" s="29"/>
      <c r="J1031" s="29"/>
      <c r="K1031" s="29"/>
    </row>
    <row r="1032" spans="2:11" s="11" customFormat="1">
      <c r="B1032" s="29"/>
      <c r="C1032" s="29"/>
      <c r="D1032" s="29"/>
      <c r="E1032" s="29"/>
      <c r="F1032" s="29"/>
      <c r="G1032" s="29"/>
      <c r="H1032" s="29"/>
      <c r="I1032" s="29"/>
      <c r="J1032" s="29"/>
      <c r="K1032" s="29"/>
    </row>
    <row r="1033" spans="2:11" s="11" customFormat="1">
      <c r="B1033" s="29"/>
      <c r="C1033" s="29"/>
      <c r="D1033" s="29"/>
      <c r="E1033" s="29"/>
      <c r="F1033" s="29"/>
      <c r="G1033" s="29"/>
      <c r="H1033" s="29"/>
      <c r="I1033" s="29"/>
      <c r="J1033" s="29"/>
      <c r="K1033" s="29"/>
    </row>
    <row r="1034" spans="2:11" s="11" customFormat="1">
      <c r="B1034" s="29"/>
      <c r="C1034" s="29"/>
      <c r="D1034" s="29"/>
      <c r="E1034" s="29"/>
      <c r="F1034" s="29"/>
      <c r="G1034" s="29"/>
      <c r="H1034" s="29"/>
      <c r="I1034" s="29"/>
      <c r="J1034" s="29"/>
      <c r="K1034" s="29"/>
    </row>
    <row r="1035" spans="2:11" s="11" customFormat="1">
      <c r="B1035" s="29"/>
      <c r="C1035" s="29"/>
      <c r="D1035" s="29"/>
      <c r="E1035" s="29"/>
      <c r="F1035" s="29"/>
      <c r="G1035" s="29"/>
      <c r="H1035" s="29"/>
      <c r="I1035" s="29"/>
      <c r="J1035" s="29"/>
      <c r="K1035" s="29"/>
    </row>
    <row r="1036" spans="2:11" s="11" customFormat="1">
      <c r="B1036" s="29"/>
      <c r="C1036" s="29"/>
      <c r="D1036" s="29"/>
      <c r="E1036" s="29"/>
      <c r="F1036" s="29"/>
      <c r="G1036" s="29"/>
      <c r="H1036" s="29"/>
      <c r="I1036" s="29"/>
      <c r="J1036" s="29"/>
      <c r="K1036" s="29"/>
    </row>
    <row r="1037" spans="2:11" s="11" customFormat="1">
      <c r="B1037" s="29"/>
      <c r="C1037" s="29"/>
      <c r="D1037" s="29"/>
      <c r="E1037" s="29"/>
      <c r="F1037" s="29"/>
      <c r="G1037" s="29"/>
      <c r="H1037" s="29"/>
      <c r="I1037" s="29"/>
      <c r="J1037" s="29"/>
      <c r="K1037" s="29"/>
    </row>
    <row r="1038" spans="2:11" s="11" customFormat="1">
      <c r="B1038" s="29"/>
      <c r="C1038" s="29"/>
      <c r="D1038" s="29"/>
      <c r="E1038" s="29"/>
      <c r="F1038" s="29"/>
      <c r="G1038" s="29"/>
      <c r="H1038" s="29"/>
      <c r="I1038" s="29"/>
      <c r="J1038" s="29"/>
      <c r="K1038" s="29"/>
    </row>
    <row r="1039" spans="2:11" s="11" customFormat="1">
      <c r="B1039" s="29"/>
      <c r="C1039" s="29"/>
      <c r="D1039" s="29"/>
      <c r="E1039" s="29"/>
      <c r="F1039" s="29"/>
      <c r="G1039" s="29"/>
      <c r="H1039" s="29"/>
      <c r="I1039" s="29"/>
      <c r="J1039" s="29"/>
      <c r="K1039" s="29"/>
    </row>
    <row r="1040" spans="2:11" s="11" customFormat="1">
      <c r="B1040" s="29"/>
      <c r="C1040" s="29"/>
      <c r="D1040" s="29"/>
      <c r="E1040" s="29"/>
      <c r="F1040" s="29"/>
      <c r="G1040" s="29"/>
      <c r="H1040" s="29"/>
      <c r="I1040" s="29"/>
      <c r="J1040" s="29"/>
      <c r="K1040" s="29"/>
    </row>
    <row r="1041" spans="2:11" s="11" customFormat="1">
      <c r="B1041" s="29"/>
      <c r="C1041" s="29"/>
      <c r="D1041" s="29"/>
      <c r="E1041" s="29"/>
      <c r="F1041" s="29"/>
      <c r="G1041" s="29"/>
      <c r="H1041" s="29"/>
      <c r="I1041" s="29"/>
      <c r="J1041" s="29"/>
      <c r="K1041" s="29"/>
    </row>
    <row r="1042" spans="2:11" s="11" customFormat="1">
      <c r="B1042" s="29"/>
      <c r="C1042" s="29"/>
      <c r="D1042" s="29"/>
      <c r="E1042" s="29"/>
      <c r="F1042" s="29"/>
      <c r="G1042" s="29"/>
      <c r="H1042" s="29"/>
      <c r="I1042" s="29"/>
      <c r="J1042" s="29"/>
      <c r="K1042" s="29"/>
    </row>
    <row r="1043" spans="2:11" s="11" customFormat="1">
      <c r="B1043" s="29"/>
      <c r="C1043" s="29"/>
      <c r="D1043" s="29"/>
      <c r="E1043" s="29"/>
      <c r="F1043" s="29"/>
      <c r="G1043" s="29"/>
      <c r="H1043" s="29"/>
      <c r="I1043" s="29"/>
      <c r="J1043" s="29"/>
      <c r="K1043" s="29"/>
    </row>
    <row r="1044" spans="2:11" s="11" customFormat="1">
      <c r="B1044" s="29"/>
      <c r="C1044" s="29"/>
      <c r="D1044" s="29"/>
      <c r="E1044" s="29"/>
      <c r="F1044" s="29"/>
      <c r="G1044" s="29"/>
      <c r="H1044" s="29"/>
      <c r="I1044" s="29"/>
      <c r="J1044" s="29"/>
      <c r="K1044" s="29"/>
    </row>
    <row r="1045" spans="2:11" s="11" customFormat="1">
      <c r="B1045" s="29"/>
      <c r="C1045" s="29"/>
      <c r="D1045" s="29"/>
      <c r="E1045" s="29"/>
      <c r="F1045" s="29"/>
      <c r="G1045" s="29"/>
      <c r="H1045" s="29"/>
      <c r="I1045" s="29"/>
      <c r="J1045" s="29"/>
      <c r="K1045" s="29"/>
    </row>
    <row r="1046" spans="2:11" s="11" customFormat="1">
      <c r="B1046" s="29"/>
      <c r="C1046" s="29"/>
      <c r="D1046" s="29"/>
      <c r="E1046" s="29"/>
      <c r="F1046" s="29"/>
      <c r="G1046" s="29"/>
      <c r="H1046" s="29"/>
      <c r="I1046" s="29"/>
      <c r="J1046" s="29"/>
      <c r="K1046" s="29"/>
    </row>
    <row r="1047" spans="2:11" s="11" customFormat="1">
      <c r="B1047" s="29"/>
      <c r="C1047" s="29"/>
      <c r="D1047" s="29"/>
      <c r="E1047" s="29"/>
      <c r="F1047" s="29"/>
      <c r="G1047" s="29"/>
      <c r="H1047" s="29"/>
      <c r="I1047" s="29"/>
      <c r="J1047" s="29"/>
      <c r="K1047" s="29"/>
    </row>
    <row r="1048" spans="2:11" s="11" customFormat="1">
      <c r="B1048" s="29"/>
      <c r="C1048" s="29"/>
      <c r="D1048" s="29"/>
      <c r="E1048" s="29"/>
      <c r="F1048" s="29"/>
      <c r="G1048" s="29"/>
      <c r="H1048" s="29"/>
      <c r="I1048" s="29"/>
      <c r="J1048" s="29"/>
      <c r="K1048" s="29"/>
    </row>
    <row r="1049" spans="2:11" s="11" customFormat="1">
      <c r="B1049" s="29"/>
      <c r="C1049" s="29"/>
      <c r="D1049" s="29"/>
      <c r="E1049" s="29"/>
      <c r="F1049" s="29"/>
      <c r="G1049" s="29"/>
      <c r="H1049" s="29"/>
      <c r="I1049" s="29"/>
      <c r="J1049" s="29"/>
      <c r="K1049" s="29"/>
    </row>
    <row r="1050" spans="2:11" s="11" customFormat="1">
      <c r="B1050" s="29"/>
      <c r="C1050" s="29"/>
      <c r="D1050" s="29"/>
      <c r="E1050" s="29"/>
      <c r="F1050" s="29"/>
      <c r="G1050" s="29"/>
      <c r="H1050" s="29"/>
      <c r="I1050" s="29"/>
      <c r="J1050" s="29"/>
      <c r="K1050" s="29"/>
    </row>
    <row r="1051" spans="2:11" s="11" customFormat="1">
      <c r="B1051" s="29"/>
      <c r="C1051" s="29"/>
      <c r="D1051" s="29"/>
      <c r="E1051" s="29"/>
      <c r="F1051" s="29"/>
      <c r="G1051" s="29"/>
      <c r="H1051" s="29"/>
      <c r="I1051" s="29"/>
      <c r="J1051" s="29"/>
      <c r="K1051" s="29"/>
    </row>
    <row r="1052" spans="2:11" s="11" customFormat="1">
      <c r="B1052" s="29"/>
      <c r="C1052" s="29"/>
      <c r="D1052" s="29"/>
      <c r="E1052" s="29"/>
      <c r="F1052" s="29"/>
      <c r="G1052" s="29"/>
      <c r="H1052" s="29"/>
      <c r="I1052" s="29"/>
      <c r="J1052" s="29"/>
      <c r="K1052" s="29"/>
    </row>
    <row r="1053" spans="2:11" s="11" customFormat="1">
      <c r="B1053" s="29"/>
      <c r="C1053" s="29"/>
      <c r="D1053" s="29"/>
      <c r="E1053" s="29"/>
      <c r="F1053" s="29"/>
      <c r="G1053" s="29"/>
      <c r="H1053" s="29"/>
      <c r="I1053" s="29"/>
      <c r="J1053" s="29"/>
      <c r="K1053" s="29"/>
    </row>
    <row r="1054" spans="2:11" s="11" customFormat="1">
      <c r="B1054" s="29"/>
      <c r="C1054" s="29"/>
      <c r="D1054" s="29"/>
      <c r="E1054" s="29"/>
      <c r="F1054" s="29"/>
      <c r="G1054" s="29"/>
      <c r="H1054" s="29"/>
      <c r="I1054" s="29"/>
      <c r="J1054" s="29"/>
      <c r="K1054" s="29"/>
    </row>
    <row r="1055" spans="2:11" s="11" customFormat="1">
      <c r="B1055" s="29"/>
      <c r="C1055" s="29"/>
      <c r="D1055" s="29"/>
      <c r="E1055" s="29"/>
      <c r="F1055" s="29"/>
      <c r="G1055" s="29"/>
      <c r="H1055" s="29"/>
      <c r="I1055" s="29"/>
      <c r="J1055" s="29"/>
      <c r="K1055" s="29"/>
    </row>
    <row r="1056" spans="2:11" s="11" customFormat="1">
      <c r="B1056" s="29"/>
      <c r="C1056" s="29"/>
      <c r="D1056" s="29"/>
      <c r="E1056" s="29"/>
      <c r="F1056" s="29"/>
      <c r="G1056" s="29"/>
      <c r="H1056" s="29"/>
      <c r="I1056" s="29"/>
      <c r="J1056" s="29"/>
      <c r="K1056" s="29"/>
    </row>
    <row r="1057" spans="2:11" s="11" customFormat="1">
      <c r="B1057" s="29"/>
      <c r="C1057" s="29"/>
      <c r="D1057" s="29"/>
      <c r="E1057" s="29"/>
      <c r="F1057" s="29"/>
      <c r="G1057" s="29"/>
      <c r="H1057" s="29"/>
      <c r="I1057" s="29"/>
      <c r="J1057" s="29"/>
      <c r="K1057" s="29"/>
    </row>
    <row r="1058" spans="2:11" s="11" customFormat="1">
      <c r="B1058" s="29"/>
      <c r="C1058" s="29"/>
      <c r="D1058" s="29"/>
      <c r="E1058" s="29"/>
      <c r="F1058" s="29"/>
      <c r="G1058" s="29"/>
      <c r="H1058" s="29"/>
      <c r="I1058" s="29"/>
      <c r="J1058" s="29"/>
      <c r="K1058" s="29"/>
    </row>
    <row r="1059" spans="2:11" s="11" customFormat="1">
      <c r="B1059" s="29"/>
      <c r="C1059" s="29"/>
      <c r="D1059" s="29"/>
      <c r="E1059" s="29"/>
      <c r="F1059" s="29"/>
      <c r="G1059" s="29"/>
      <c r="H1059" s="29"/>
      <c r="I1059" s="29"/>
      <c r="J1059" s="29"/>
      <c r="K1059" s="29"/>
    </row>
    <row r="1060" spans="2:11" s="11" customFormat="1">
      <c r="B1060" s="29"/>
      <c r="C1060" s="29"/>
      <c r="D1060" s="29"/>
      <c r="E1060" s="29"/>
      <c r="F1060" s="29"/>
      <c r="G1060" s="29"/>
      <c r="H1060" s="29"/>
      <c r="I1060" s="29"/>
      <c r="J1060" s="29"/>
      <c r="K1060" s="29"/>
    </row>
    <row r="1061" spans="2:11" s="11" customFormat="1">
      <c r="B1061" s="29"/>
      <c r="C1061" s="29"/>
      <c r="D1061" s="29"/>
      <c r="E1061" s="29"/>
      <c r="F1061" s="29"/>
      <c r="G1061" s="29"/>
      <c r="H1061" s="29"/>
      <c r="I1061" s="29"/>
      <c r="J1061" s="29"/>
      <c r="K1061" s="29"/>
    </row>
    <row r="1062" spans="2:11" s="11" customFormat="1">
      <c r="B1062" s="29"/>
      <c r="C1062" s="29"/>
      <c r="D1062" s="29"/>
      <c r="E1062" s="29"/>
      <c r="F1062" s="29"/>
      <c r="G1062" s="29"/>
      <c r="H1062" s="29"/>
      <c r="I1062" s="29"/>
      <c r="J1062" s="29"/>
      <c r="K1062" s="29"/>
    </row>
    <row r="1063" spans="2:11" s="11" customFormat="1">
      <c r="B1063" s="29"/>
      <c r="C1063" s="29"/>
      <c r="D1063" s="29"/>
      <c r="E1063" s="29"/>
      <c r="F1063" s="29"/>
      <c r="G1063" s="29"/>
      <c r="H1063" s="29"/>
      <c r="I1063" s="29"/>
      <c r="J1063" s="29"/>
      <c r="K1063" s="29"/>
    </row>
    <row r="1064" spans="2:11" s="11" customFormat="1">
      <c r="B1064" s="29"/>
      <c r="C1064" s="29"/>
      <c r="D1064" s="29"/>
      <c r="E1064" s="29"/>
      <c r="F1064" s="29"/>
      <c r="G1064" s="29"/>
      <c r="H1064" s="29"/>
      <c r="I1064" s="29"/>
      <c r="J1064" s="29"/>
      <c r="K1064" s="29"/>
    </row>
    <row r="1065" spans="2:11" s="11" customFormat="1">
      <c r="B1065" s="29"/>
      <c r="C1065" s="29"/>
      <c r="D1065" s="29"/>
      <c r="E1065" s="29"/>
      <c r="F1065" s="29"/>
      <c r="G1065" s="29"/>
      <c r="H1065" s="29"/>
      <c r="I1065" s="29"/>
      <c r="J1065" s="29"/>
      <c r="K1065" s="29"/>
    </row>
    <row r="1066" spans="2:11" s="11" customFormat="1">
      <c r="B1066" s="29"/>
      <c r="C1066" s="29"/>
      <c r="D1066" s="29"/>
      <c r="E1066" s="29"/>
      <c r="F1066" s="29"/>
      <c r="G1066" s="29"/>
      <c r="H1066" s="29"/>
      <c r="I1066" s="29"/>
      <c r="J1066" s="29"/>
      <c r="K1066" s="29"/>
    </row>
    <row r="1067" spans="2:11" s="11" customFormat="1">
      <c r="B1067" s="29"/>
      <c r="C1067" s="29"/>
      <c r="D1067" s="29"/>
      <c r="E1067" s="29"/>
      <c r="F1067" s="29"/>
      <c r="G1067" s="29"/>
      <c r="H1067" s="29"/>
      <c r="I1067" s="29"/>
      <c r="J1067" s="29"/>
      <c r="K1067" s="29"/>
    </row>
    <row r="1068" spans="2:11" s="11" customFormat="1">
      <c r="B1068" s="29"/>
      <c r="C1068" s="29"/>
      <c r="D1068" s="29"/>
      <c r="E1068" s="29"/>
      <c r="F1068" s="29"/>
      <c r="G1068" s="29"/>
      <c r="H1068" s="29"/>
      <c r="I1068" s="29"/>
      <c r="J1068" s="29"/>
      <c r="K1068" s="29"/>
    </row>
    <row r="1069" spans="2:11" s="11" customFormat="1">
      <c r="B1069" s="29"/>
      <c r="C1069" s="29"/>
      <c r="D1069" s="29"/>
      <c r="E1069" s="29"/>
      <c r="F1069" s="29"/>
      <c r="G1069" s="29"/>
      <c r="H1069" s="29"/>
      <c r="I1069" s="29"/>
      <c r="J1069" s="29"/>
      <c r="K1069" s="29"/>
    </row>
    <row r="1070" spans="2:11" s="11" customFormat="1">
      <c r="B1070" s="29"/>
      <c r="C1070" s="29"/>
      <c r="D1070" s="29"/>
      <c r="E1070" s="29"/>
      <c r="F1070" s="29"/>
      <c r="G1070" s="29"/>
      <c r="H1070" s="29"/>
      <c r="I1070" s="29"/>
      <c r="J1070" s="29"/>
      <c r="K1070" s="29"/>
    </row>
    <row r="1071" spans="2:11" s="11" customFormat="1">
      <c r="B1071" s="29"/>
      <c r="C1071" s="29"/>
      <c r="D1071" s="29"/>
      <c r="E1071" s="29"/>
      <c r="F1071" s="29"/>
      <c r="G1071" s="29"/>
      <c r="H1071" s="29"/>
      <c r="I1071" s="29"/>
      <c r="J1071" s="29"/>
      <c r="K1071" s="29"/>
    </row>
    <row r="1072" spans="2:11" s="11" customFormat="1">
      <c r="B1072" s="29"/>
      <c r="C1072" s="29"/>
      <c r="D1072" s="29"/>
      <c r="E1072" s="29"/>
      <c r="F1072" s="29"/>
      <c r="G1072" s="29"/>
      <c r="H1072" s="29"/>
      <c r="I1072" s="29"/>
      <c r="J1072" s="29"/>
      <c r="K1072" s="29"/>
    </row>
    <row r="1073" spans="2:11" s="11" customFormat="1">
      <c r="B1073" s="29"/>
      <c r="C1073" s="29"/>
      <c r="D1073" s="29"/>
      <c r="E1073" s="29"/>
      <c r="F1073" s="29"/>
      <c r="G1073" s="29"/>
      <c r="H1073" s="29"/>
      <c r="I1073" s="29"/>
      <c r="J1073" s="29"/>
      <c r="K1073" s="29"/>
    </row>
    <row r="1074" spans="2:11" s="11" customFormat="1">
      <c r="B1074" s="29"/>
      <c r="C1074" s="29"/>
      <c r="D1074" s="29"/>
      <c r="E1074" s="29"/>
      <c r="F1074" s="29"/>
      <c r="G1074" s="29"/>
      <c r="H1074" s="29"/>
      <c r="I1074" s="29"/>
      <c r="J1074" s="29"/>
      <c r="K1074" s="29"/>
    </row>
    <row r="1075" spans="2:11" s="11" customFormat="1">
      <c r="B1075" s="29"/>
      <c r="C1075" s="29"/>
      <c r="D1075" s="29"/>
      <c r="E1075" s="29"/>
      <c r="F1075" s="29"/>
      <c r="G1075" s="29"/>
      <c r="H1075" s="29"/>
      <c r="I1075" s="29"/>
      <c r="J1075" s="29"/>
      <c r="K1075" s="29"/>
    </row>
    <row r="1076" spans="2:11" s="11" customFormat="1">
      <c r="B1076" s="29"/>
      <c r="C1076" s="29"/>
      <c r="D1076" s="29"/>
      <c r="E1076" s="29"/>
      <c r="F1076" s="29"/>
      <c r="G1076" s="29"/>
      <c r="H1076" s="29"/>
      <c r="I1076" s="29"/>
      <c r="J1076" s="29"/>
      <c r="K1076" s="29"/>
    </row>
    <row r="1077" spans="2:11" s="11" customFormat="1">
      <c r="B1077" s="29"/>
      <c r="C1077" s="29"/>
      <c r="D1077" s="29"/>
      <c r="E1077" s="29"/>
      <c r="F1077" s="29"/>
      <c r="G1077" s="29"/>
      <c r="H1077" s="29"/>
      <c r="I1077" s="29"/>
      <c r="J1077" s="29"/>
      <c r="K1077" s="29"/>
    </row>
    <row r="1078" spans="2:11" s="11" customFormat="1">
      <c r="B1078" s="29"/>
      <c r="C1078" s="29"/>
      <c r="D1078" s="29"/>
      <c r="E1078" s="29"/>
      <c r="F1078" s="29"/>
      <c r="G1078" s="29"/>
      <c r="H1078" s="29"/>
      <c r="I1078" s="29"/>
      <c r="J1078" s="29"/>
      <c r="K1078" s="29"/>
    </row>
    <row r="1079" spans="2:11" s="11" customFormat="1">
      <c r="B1079" s="29"/>
      <c r="C1079" s="29"/>
      <c r="D1079" s="29"/>
      <c r="E1079" s="29"/>
      <c r="F1079" s="29"/>
      <c r="G1079" s="29"/>
      <c r="H1079" s="29"/>
      <c r="I1079" s="29"/>
      <c r="J1079" s="29"/>
      <c r="K1079" s="29"/>
    </row>
    <row r="1080" spans="2:11" s="11" customFormat="1">
      <c r="B1080" s="29"/>
      <c r="C1080" s="29"/>
      <c r="D1080" s="29"/>
      <c r="E1080" s="29"/>
      <c r="F1080" s="29"/>
      <c r="G1080" s="29"/>
      <c r="H1080" s="29"/>
      <c r="I1080" s="29"/>
      <c r="J1080" s="29"/>
      <c r="K1080" s="29"/>
    </row>
    <row r="1081" spans="2:11" s="11" customFormat="1">
      <c r="B1081" s="29"/>
      <c r="C1081" s="29"/>
      <c r="D1081" s="29"/>
      <c r="E1081" s="29"/>
      <c r="F1081" s="29"/>
      <c r="G1081" s="29"/>
      <c r="H1081" s="29"/>
      <c r="I1081" s="29"/>
      <c r="J1081" s="29"/>
      <c r="K1081" s="29"/>
    </row>
    <row r="1082" spans="2:11" s="11" customFormat="1">
      <c r="B1082" s="29"/>
      <c r="C1082" s="29"/>
      <c r="D1082" s="29"/>
      <c r="E1082" s="29"/>
      <c r="F1082" s="29"/>
      <c r="G1082" s="29"/>
      <c r="H1082" s="29"/>
      <c r="I1082" s="29"/>
      <c r="J1082" s="29"/>
      <c r="K1082" s="29"/>
    </row>
    <row r="1083" spans="2:11" s="11" customFormat="1">
      <c r="B1083" s="29"/>
      <c r="C1083" s="29"/>
      <c r="D1083" s="29"/>
      <c r="E1083" s="29"/>
      <c r="F1083" s="29"/>
      <c r="G1083" s="29"/>
      <c r="H1083" s="29"/>
      <c r="I1083" s="29"/>
      <c r="J1083" s="29"/>
      <c r="K1083" s="29"/>
    </row>
    <row r="1084" spans="2:11" s="11" customFormat="1">
      <c r="B1084" s="29"/>
      <c r="C1084" s="29"/>
      <c r="D1084" s="29"/>
      <c r="E1084" s="29"/>
      <c r="F1084" s="29"/>
      <c r="G1084" s="29"/>
      <c r="H1084" s="29"/>
      <c r="I1084" s="29"/>
      <c r="J1084" s="29"/>
      <c r="K1084" s="29"/>
    </row>
    <row r="1085" spans="2:11" s="11" customFormat="1">
      <c r="B1085" s="29"/>
      <c r="C1085" s="29"/>
      <c r="D1085" s="29"/>
      <c r="E1085" s="29"/>
      <c r="F1085" s="29"/>
      <c r="G1085" s="29"/>
      <c r="H1085" s="29"/>
      <c r="I1085" s="29"/>
      <c r="J1085" s="29"/>
      <c r="K1085" s="29"/>
    </row>
    <row r="1086" spans="2:11" s="11" customFormat="1">
      <c r="B1086" s="29"/>
      <c r="C1086" s="29"/>
      <c r="D1086" s="29"/>
      <c r="E1086" s="29"/>
      <c r="F1086" s="29"/>
      <c r="G1086" s="29"/>
      <c r="H1086" s="29"/>
      <c r="I1086" s="29"/>
      <c r="J1086" s="29"/>
      <c r="K1086" s="29"/>
    </row>
    <row r="1087" spans="2:11" s="11" customFormat="1">
      <c r="B1087" s="29"/>
      <c r="C1087" s="29"/>
      <c r="D1087" s="29"/>
      <c r="E1087" s="29"/>
      <c r="F1087" s="29"/>
      <c r="G1087" s="29"/>
      <c r="H1087" s="29"/>
      <c r="I1087" s="29"/>
      <c r="J1087" s="29"/>
      <c r="K1087" s="29"/>
    </row>
    <row r="1088" spans="2:11" s="11" customFormat="1">
      <c r="B1088" s="29"/>
      <c r="C1088" s="29"/>
      <c r="D1088" s="29"/>
      <c r="E1088" s="29"/>
      <c r="F1088" s="29"/>
      <c r="G1088" s="29"/>
      <c r="H1088" s="29"/>
      <c r="I1088" s="29"/>
      <c r="J1088" s="29"/>
      <c r="K1088" s="29"/>
    </row>
    <row r="1089" spans="2:11" s="11" customFormat="1">
      <c r="B1089" s="29"/>
      <c r="C1089" s="29"/>
      <c r="D1089" s="29"/>
      <c r="E1089" s="29"/>
      <c r="F1089" s="29"/>
      <c r="G1089" s="29"/>
      <c r="H1089" s="29"/>
      <c r="I1089" s="29"/>
      <c r="J1089" s="29"/>
      <c r="K1089" s="29"/>
    </row>
    <row r="1090" spans="2:11" s="11" customFormat="1">
      <c r="B1090" s="29"/>
      <c r="C1090" s="29"/>
      <c r="D1090" s="29"/>
      <c r="E1090" s="29"/>
      <c r="F1090" s="29"/>
      <c r="G1090" s="29"/>
      <c r="H1090" s="29"/>
      <c r="I1090" s="29"/>
      <c r="J1090" s="29"/>
      <c r="K1090" s="29"/>
    </row>
    <row r="1091" spans="2:11" s="11" customFormat="1">
      <c r="B1091" s="29"/>
      <c r="C1091" s="29"/>
      <c r="D1091" s="29"/>
      <c r="E1091" s="29"/>
      <c r="F1091" s="29"/>
      <c r="G1091" s="29"/>
      <c r="H1091" s="29"/>
      <c r="I1091" s="29"/>
      <c r="J1091" s="29"/>
      <c r="K1091" s="29"/>
    </row>
    <row r="1092" spans="2:11" s="11" customFormat="1">
      <c r="B1092" s="29"/>
      <c r="C1092" s="29"/>
      <c r="D1092" s="29"/>
      <c r="E1092" s="29"/>
      <c r="F1092" s="29"/>
      <c r="G1092" s="29"/>
      <c r="H1092" s="29"/>
      <c r="I1092" s="29"/>
      <c r="J1092" s="29"/>
      <c r="K1092" s="29"/>
    </row>
    <row r="1093" spans="2:11" s="11" customFormat="1">
      <c r="B1093" s="29"/>
      <c r="C1093" s="29"/>
      <c r="D1093" s="29"/>
      <c r="E1093" s="29"/>
      <c r="F1093" s="29"/>
      <c r="G1093" s="29"/>
      <c r="H1093" s="29"/>
      <c r="I1093" s="29"/>
      <c r="J1093" s="29"/>
      <c r="K1093" s="29"/>
    </row>
    <row r="1094" spans="2:11" s="11" customFormat="1">
      <c r="B1094" s="29"/>
      <c r="C1094" s="29"/>
      <c r="D1094" s="29"/>
      <c r="E1094" s="29"/>
      <c r="F1094" s="29"/>
      <c r="G1094" s="29"/>
      <c r="H1094" s="29"/>
      <c r="I1094" s="29"/>
      <c r="J1094" s="29"/>
      <c r="K1094" s="29"/>
    </row>
    <row r="1095" spans="2:11" s="11" customFormat="1">
      <c r="B1095" s="29"/>
      <c r="C1095" s="29"/>
      <c r="D1095" s="29"/>
      <c r="E1095" s="29"/>
      <c r="F1095" s="29"/>
      <c r="G1095" s="29"/>
      <c r="H1095" s="29"/>
      <c r="I1095" s="29"/>
      <c r="J1095" s="29"/>
      <c r="K1095" s="29"/>
    </row>
    <row r="1096" spans="2:11" s="11" customFormat="1">
      <c r="B1096" s="29"/>
      <c r="C1096" s="29"/>
      <c r="D1096" s="29"/>
      <c r="E1096" s="29"/>
      <c r="F1096" s="29"/>
      <c r="G1096" s="29"/>
      <c r="H1096" s="29"/>
      <c r="I1096" s="29"/>
      <c r="J1096" s="29"/>
      <c r="K1096" s="29"/>
    </row>
    <row r="1097" spans="2:11" s="11" customFormat="1">
      <c r="B1097" s="29"/>
      <c r="C1097" s="29"/>
      <c r="D1097" s="29"/>
      <c r="E1097" s="29"/>
      <c r="F1097" s="29"/>
      <c r="G1097" s="29"/>
      <c r="H1097" s="29"/>
      <c r="I1097" s="29"/>
      <c r="J1097" s="29"/>
      <c r="K1097" s="29"/>
    </row>
    <row r="1098" spans="2:11" s="11" customFormat="1">
      <c r="B1098" s="29"/>
      <c r="C1098" s="29"/>
      <c r="D1098" s="29"/>
      <c r="E1098" s="29"/>
      <c r="F1098" s="29"/>
      <c r="G1098" s="29"/>
      <c r="H1098" s="29"/>
      <c r="I1098" s="29"/>
      <c r="J1098" s="29"/>
      <c r="K1098" s="29"/>
    </row>
    <row r="1099" spans="2:11" s="11" customFormat="1">
      <c r="B1099" s="29"/>
      <c r="C1099" s="29"/>
      <c r="D1099" s="29"/>
      <c r="E1099" s="29"/>
      <c r="F1099" s="29"/>
      <c r="G1099" s="29"/>
      <c r="H1099" s="29"/>
      <c r="I1099" s="29"/>
      <c r="J1099" s="29"/>
      <c r="K1099" s="29"/>
    </row>
    <row r="1100" spans="2:11" s="11" customFormat="1">
      <c r="B1100" s="29"/>
      <c r="C1100" s="29"/>
      <c r="D1100" s="29"/>
      <c r="E1100" s="29"/>
      <c r="F1100" s="29"/>
      <c r="G1100" s="29"/>
      <c r="H1100" s="29"/>
      <c r="I1100" s="29"/>
      <c r="J1100" s="29"/>
      <c r="K1100" s="29"/>
    </row>
    <row r="1101" spans="2:11" s="11" customFormat="1">
      <c r="B1101" s="29"/>
      <c r="C1101" s="29"/>
      <c r="D1101" s="29"/>
      <c r="E1101" s="29"/>
      <c r="F1101" s="29"/>
      <c r="G1101" s="29"/>
      <c r="H1101" s="29"/>
      <c r="I1101" s="29"/>
      <c r="J1101" s="29"/>
      <c r="K1101" s="29"/>
    </row>
    <row r="1102" spans="2:11" s="11" customFormat="1">
      <c r="B1102" s="29"/>
      <c r="C1102" s="29"/>
      <c r="D1102" s="29"/>
      <c r="E1102" s="29"/>
      <c r="F1102" s="29"/>
      <c r="G1102" s="29"/>
      <c r="H1102" s="29"/>
      <c r="I1102" s="29"/>
      <c r="J1102" s="29"/>
      <c r="K1102" s="29"/>
    </row>
    <row r="1103" spans="2:11" s="11" customFormat="1">
      <c r="B1103" s="29"/>
      <c r="C1103" s="29"/>
      <c r="D1103" s="29"/>
      <c r="E1103" s="29"/>
      <c r="F1103" s="29"/>
      <c r="G1103" s="29"/>
      <c r="H1103" s="29"/>
      <c r="I1103" s="29"/>
      <c r="J1103" s="29"/>
      <c r="K1103" s="29"/>
    </row>
    <row r="1104" spans="2:11" s="11" customFormat="1">
      <c r="B1104" s="29"/>
      <c r="C1104" s="29"/>
      <c r="D1104" s="29"/>
      <c r="E1104" s="29"/>
      <c r="F1104" s="29"/>
      <c r="G1104" s="29"/>
      <c r="H1104" s="29"/>
      <c r="I1104" s="29"/>
      <c r="J1104" s="29"/>
      <c r="K1104" s="29"/>
    </row>
    <row r="1105" spans="2:11" s="11" customFormat="1">
      <c r="B1105" s="29"/>
      <c r="C1105" s="29"/>
      <c r="D1105" s="29"/>
      <c r="E1105" s="29"/>
      <c r="F1105" s="29"/>
      <c r="G1105" s="29"/>
      <c r="H1105" s="29"/>
      <c r="I1105" s="29"/>
      <c r="J1105" s="29"/>
      <c r="K1105" s="29"/>
    </row>
    <row r="1106" spans="2:11" s="11" customFormat="1">
      <c r="B1106" s="29"/>
      <c r="C1106" s="29"/>
      <c r="D1106" s="29"/>
      <c r="E1106" s="29"/>
      <c r="F1106" s="29"/>
      <c r="G1106" s="29"/>
      <c r="H1106" s="29"/>
      <c r="I1106" s="29"/>
      <c r="J1106" s="29"/>
      <c r="K1106" s="29"/>
    </row>
    <row r="1107" spans="2:11" s="11" customFormat="1">
      <c r="B1107" s="29"/>
      <c r="C1107" s="29"/>
      <c r="D1107" s="29"/>
      <c r="E1107" s="29"/>
      <c r="F1107" s="29"/>
      <c r="G1107" s="29"/>
      <c r="H1107" s="29"/>
      <c r="I1107" s="29"/>
      <c r="J1107" s="29"/>
      <c r="K1107" s="29"/>
    </row>
    <row r="1108" spans="2:11" s="11" customFormat="1">
      <c r="B1108" s="29"/>
      <c r="C1108" s="29"/>
      <c r="D1108" s="29"/>
      <c r="E1108" s="29"/>
      <c r="F1108" s="29"/>
      <c r="G1108" s="29"/>
      <c r="H1108" s="29"/>
      <c r="I1108" s="29"/>
      <c r="J1108" s="29"/>
      <c r="K1108" s="29"/>
    </row>
    <row r="1109" spans="2:11" s="11" customFormat="1">
      <c r="B1109" s="29"/>
      <c r="C1109" s="29"/>
      <c r="D1109" s="29"/>
      <c r="E1109" s="29"/>
      <c r="F1109" s="29"/>
      <c r="G1109" s="29"/>
      <c r="H1109" s="29"/>
      <c r="I1109" s="29"/>
      <c r="J1109" s="29"/>
      <c r="K1109" s="29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91" orientation="landscape" r:id="rId1"/>
  <headerFooter alignWithMargins="0">
    <oddHeader xml:space="preserve">&amp;C&amp;"Arial,Fett"STRABAG Group
</oddHeader>
  </headerFooter>
  <rowBreaks count="6" manualBreakCount="6">
    <brk id="36" max="11" man="1"/>
    <brk id="78" max="11" man="1"/>
    <brk id="103" max="11" man="1"/>
    <brk id="124" max="11" man="1"/>
    <brk id="157" max="11" man="1"/>
    <brk id="1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view="pageBreakPreview" zoomScaleNormal="100" zoomScaleSheetLayoutView="100" workbookViewId="0">
      <pane xSplit="1" ySplit="1" topLeftCell="B2" activePane="bottomRight" state="frozen"/>
      <selection activeCell="F39" sqref="F39"/>
      <selection pane="topRight" activeCell="F39" sqref="F39"/>
      <selection pane="bottomLeft" activeCell="F39" sqref="F39"/>
      <selection pane="bottomRight"/>
    </sheetView>
  </sheetViews>
  <sheetFormatPr baseColWidth="10" defaultColWidth="20.5703125" defaultRowHeight="12" customHeight="1" outlineLevelRow="1"/>
  <cols>
    <col min="1" max="1" width="20.5703125" style="32" customWidth="1"/>
    <col min="2" max="11" width="10.85546875" style="33" customWidth="1"/>
    <col min="12" max="16384" width="20.5703125" style="32"/>
  </cols>
  <sheetData>
    <row r="1" spans="1:18" s="31" customFormat="1" ht="24.75" customHeight="1">
      <c r="A1" s="30" t="s">
        <v>119</v>
      </c>
      <c r="B1" s="190" t="s">
        <v>144</v>
      </c>
      <c r="C1" s="190" t="s">
        <v>146</v>
      </c>
      <c r="D1" s="190" t="s">
        <v>145</v>
      </c>
      <c r="E1" s="190">
        <v>2017</v>
      </c>
      <c r="F1" s="190" t="s">
        <v>141</v>
      </c>
      <c r="G1" s="190">
        <v>2016</v>
      </c>
      <c r="H1" s="190" t="s">
        <v>136</v>
      </c>
      <c r="I1" s="1">
        <v>2015</v>
      </c>
      <c r="J1" s="1" t="s">
        <v>133</v>
      </c>
      <c r="K1" s="1">
        <v>2014</v>
      </c>
    </row>
    <row r="2" spans="1:18" ht="3" hidden="1" customHeight="1" outlineLevel="1"/>
    <row r="3" spans="1:18" s="37" customFormat="1" ht="10.35" customHeight="1" collapsed="1">
      <c r="A3" s="34" t="s">
        <v>1</v>
      </c>
      <c r="B3" s="312">
        <f>B71</f>
        <v>1237.73</v>
      </c>
      <c r="C3" s="369">
        <f>IF((+B3/D3)&lt;0,"n.m.",IF(B3&lt;0,(+B3/D3-1)*-1,(+B3/D3-1)))</f>
        <v>0.13833094213295083</v>
      </c>
      <c r="D3" s="312">
        <f>D71</f>
        <v>1087.32</v>
      </c>
      <c r="E3" s="312">
        <f>E71</f>
        <v>6843.36</v>
      </c>
      <c r="F3" s="369">
        <f>IF((+E3/G3)&lt;0,"n.m.",IF(E3&lt;0,(+E3/G3-1)*-1,(+E3/G3-1)))</f>
        <v>0.10825258991629028</v>
      </c>
      <c r="G3" s="259">
        <f>G71</f>
        <v>6174.91</v>
      </c>
      <c r="H3" s="324">
        <f t="shared" ref="H3:J7" si="0">IF((+G3/I3)&lt;0,"n.m.",IF(G3&lt;0,(+G3/I3-1)*-1,(+G3/I3-1)))</f>
        <v>-3.0382827711827098E-2</v>
      </c>
      <c r="I3" s="35">
        <f>I71</f>
        <v>6368.4</v>
      </c>
      <c r="J3" s="166">
        <f t="shared" si="0"/>
        <v>1.2070020421298455E-2</v>
      </c>
      <c r="K3" s="35">
        <v>6292.4500000000007</v>
      </c>
    </row>
    <row r="4" spans="1:18" s="37" customFormat="1" ht="10.35" customHeight="1">
      <c r="A4" s="34" t="s">
        <v>2</v>
      </c>
      <c r="B4" s="312">
        <f>B101</f>
        <v>8639.07</v>
      </c>
      <c r="C4" s="369">
        <f t="shared" ref="C4:C7" si="1">IF((+B4/D4)&lt;0,"n.m.",IF(B4&lt;0,(+B4/D4-1)*-1,(+B4/D4-1)))</f>
        <v>0.12898470609913404</v>
      </c>
      <c r="D4" s="312">
        <f>D101</f>
        <v>7652.07</v>
      </c>
      <c r="E4" s="312">
        <f>E101</f>
        <v>8138.06</v>
      </c>
      <c r="F4" s="369">
        <f t="shared" ref="F4:F67" si="2">IF((+E4/G4)&lt;0,"n.m.",IF(E4&lt;0,(+E4/G4-1)*-1,(+E4/G4-1)))</f>
        <v>0.15755126656909058</v>
      </c>
      <c r="G4" s="259">
        <f>G101</f>
        <v>7030.41</v>
      </c>
      <c r="H4" s="324">
        <f t="shared" si="0"/>
        <v>0.30254286746519199</v>
      </c>
      <c r="I4" s="35">
        <f>I101</f>
        <v>5397.45</v>
      </c>
      <c r="J4" s="166">
        <f t="shared" si="0"/>
        <v>-5.014272188765978E-2</v>
      </c>
      <c r="K4" s="35">
        <v>5682.38</v>
      </c>
    </row>
    <row r="5" spans="1:18" s="37" customFormat="1" ht="10.35" customHeight="1">
      <c r="A5" s="34" t="s">
        <v>3</v>
      </c>
      <c r="B5" s="312">
        <v>1112.68</v>
      </c>
      <c r="C5" s="369">
        <f t="shared" si="1"/>
        <v>8.9022084241928257E-2</v>
      </c>
      <c r="D5" s="312">
        <v>1021.724</v>
      </c>
      <c r="E5" s="312">
        <v>6377.91</v>
      </c>
      <c r="F5" s="369">
        <f t="shared" si="2"/>
        <v>9.9177242677218613E-2</v>
      </c>
      <c r="G5" s="265">
        <v>5802.44</v>
      </c>
      <c r="H5" s="324">
        <f t="shared" si="0"/>
        <v>-1.5718138793235137E-2</v>
      </c>
      <c r="I5" s="35">
        <v>5895.1</v>
      </c>
      <c r="J5" s="166">
        <f t="shared" si="0"/>
        <v>3.0770107719331863E-2</v>
      </c>
      <c r="K5" s="35">
        <v>5719.1220000000003</v>
      </c>
    </row>
    <row r="6" spans="1:18" s="37" customFormat="1" ht="10.35" customHeight="1">
      <c r="A6" s="34" t="s">
        <v>120</v>
      </c>
      <c r="B6" s="312">
        <v>-82.632999999999996</v>
      </c>
      <c r="C6" s="369">
        <f t="shared" si="1"/>
        <v>-2.8234035140112468E-2</v>
      </c>
      <c r="D6" s="312">
        <v>-80.364000000000004</v>
      </c>
      <c r="E6" s="312">
        <v>199.25</v>
      </c>
      <c r="F6" s="369">
        <f t="shared" si="2"/>
        <v>0.17281770557419507</v>
      </c>
      <c r="G6" s="265">
        <v>169.89</v>
      </c>
      <c r="H6" s="324">
        <f t="shared" si="0"/>
        <v>0.6153846153846152</v>
      </c>
      <c r="I6" s="35">
        <v>105.17</v>
      </c>
      <c r="J6" s="166">
        <f t="shared" si="0"/>
        <v>2.6681664399567508</v>
      </c>
      <c r="K6" s="35">
        <v>28.670999999999999</v>
      </c>
    </row>
    <row r="7" spans="1:18" s="37" customFormat="1" ht="10.35" customHeight="1">
      <c r="A7" s="34" t="s">
        <v>130</v>
      </c>
      <c r="B7" s="312">
        <v>-82.632999999999996</v>
      </c>
      <c r="C7" s="369">
        <f t="shared" si="1"/>
        <v>-2.8234035140112468E-2</v>
      </c>
      <c r="D7" s="312">
        <v>-80.364000000000004</v>
      </c>
      <c r="E7" s="312">
        <v>199.25</v>
      </c>
      <c r="F7" s="369">
        <f t="shared" si="2"/>
        <v>0.17281770557419507</v>
      </c>
      <c r="G7" s="265">
        <v>169.89</v>
      </c>
      <c r="H7" s="324">
        <f t="shared" si="0"/>
        <v>0.6153846153846152</v>
      </c>
      <c r="I7" s="35">
        <v>105.17</v>
      </c>
      <c r="J7" s="166">
        <f t="shared" si="0"/>
        <v>2.6681664399567508</v>
      </c>
      <c r="K7" s="35">
        <v>28.670999999999999</v>
      </c>
    </row>
    <row r="8" spans="1:18" ht="10.35" customHeight="1">
      <c r="A8" s="38" t="s">
        <v>121</v>
      </c>
      <c r="B8" s="260">
        <f>B6/B5</f>
        <v>-7.4264838048675258E-2</v>
      </c>
      <c r="C8" s="370"/>
      <c r="D8" s="260">
        <f>D6/D5</f>
        <v>-7.8655292427309134E-2</v>
      </c>
      <c r="E8" s="39">
        <f>E6/E5</f>
        <v>3.1240641526769742E-2</v>
      </c>
      <c r="F8" s="370"/>
      <c r="G8" s="260">
        <f>G6/G5</f>
        <v>2.9279061911885344E-2</v>
      </c>
      <c r="H8" s="39"/>
      <c r="I8" s="39">
        <f>I6/I5</f>
        <v>1.7840240199487708E-2</v>
      </c>
      <c r="J8" s="36"/>
      <c r="K8" s="39">
        <v>5.0131820933353053E-3</v>
      </c>
    </row>
    <row r="9" spans="1:18" ht="10.35" customHeight="1">
      <c r="A9" s="38" t="s">
        <v>122</v>
      </c>
      <c r="B9" s="261">
        <f>B3/Group!B2</f>
        <v>0.47609211584101679</v>
      </c>
      <c r="C9" s="370"/>
      <c r="D9" s="261">
        <f>D3/Group!D2</f>
        <v>0.44804865686771411</v>
      </c>
      <c r="E9" s="40">
        <f>E3/Group!E2</f>
        <v>0.46805358634118716</v>
      </c>
      <c r="F9" s="370"/>
      <c r="G9" s="261">
        <f>G3/Group!G2</f>
        <v>0.45770486019229067</v>
      </c>
      <c r="H9" s="40"/>
      <c r="I9" s="40">
        <f>I3/Group!I2</f>
        <v>0.44566178858147371</v>
      </c>
      <c r="J9" s="40"/>
      <c r="K9" s="40">
        <v>0.46383974642488579</v>
      </c>
    </row>
    <row r="10" spans="1:18" ht="10.35" customHeight="1">
      <c r="A10" s="38" t="s">
        <v>123</v>
      </c>
      <c r="B10" s="261">
        <f>B4/Group!B3</f>
        <v>0.48892914687960015</v>
      </c>
      <c r="C10" s="370"/>
      <c r="D10" s="261">
        <f>D4/Group!D3</f>
        <v>0.4748965595138871</v>
      </c>
      <c r="E10" s="40">
        <f>E4/Group!E3</f>
        <v>0.49048479767500597</v>
      </c>
      <c r="F10" s="370"/>
      <c r="G10" s="261">
        <f>G4/Group!G3</f>
        <v>0.47452143962623661</v>
      </c>
      <c r="H10" s="40"/>
      <c r="I10" s="40">
        <f>I4/Group!I3</f>
        <v>0.41093434278065988</v>
      </c>
      <c r="J10" s="40"/>
      <c r="K10" s="40">
        <v>0.39451547685830612</v>
      </c>
    </row>
    <row r="11" spans="1:18" ht="10.35" customHeight="1">
      <c r="A11" s="38"/>
      <c r="B11" s="41"/>
      <c r="C11" s="370"/>
      <c r="D11" s="41"/>
      <c r="E11" s="41"/>
      <c r="F11" s="370"/>
      <c r="G11" s="41"/>
      <c r="H11" s="41"/>
      <c r="I11" s="41"/>
      <c r="J11" s="41"/>
      <c r="K11" s="41"/>
    </row>
    <row r="12" spans="1:18" s="37" customFormat="1" ht="10.35" customHeight="1">
      <c r="A12" s="42" t="s">
        <v>89</v>
      </c>
      <c r="B12" s="43"/>
      <c r="C12" s="370"/>
      <c r="D12" s="43"/>
      <c r="E12" s="43"/>
      <c r="F12" s="370"/>
      <c r="G12" s="43"/>
      <c r="H12" s="43"/>
      <c r="I12" s="43"/>
      <c r="J12" s="43"/>
      <c r="K12" s="43"/>
    </row>
    <row r="13" spans="1:18" s="3" customFormat="1" ht="11.25">
      <c r="A13" s="44" t="s">
        <v>90</v>
      </c>
      <c r="B13" s="266">
        <v>17274</v>
      </c>
      <c r="C13" s="370">
        <f t="shared" ref="C13:C27" si="3">IF((+B13/D13)&lt;0,"n.m.",IF(B13&lt;0,(+B13/D13-1)*-1,(+B13/D13-1)))</f>
        <v>3.21462715105163E-2</v>
      </c>
      <c r="D13" s="266">
        <v>16736</v>
      </c>
      <c r="E13" s="45">
        <v>17731</v>
      </c>
      <c r="F13" s="370">
        <f t="shared" si="2"/>
        <v>6.3711080448737079E-2</v>
      </c>
      <c r="G13" s="266">
        <v>16669</v>
      </c>
      <c r="H13" s="313">
        <f>IF((+G13/I13)&lt;0,"n.m.",IF(G13&lt;0,(+G13/I13-1)*-1,(+G13/I13-1)))</f>
        <v>6.6034337855680469E-4</v>
      </c>
      <c r="I13" s="45">
        <v>16658</v>
      </c>
      <c r="J13" s="58">
        <f>IF((+I13/K13)&lt;0,"n.m.",IF(I13&lt;0,(+I13/K13-1)*-1,(+I13/K13-1)))</f>
        <v>-1.7111163559122011E-2</v>
      </c>
      <c r="K13" s="45">
        <v>16948</v>
      </c>
      <c r="L13" s="5"/>
      <c r="M13" s="5"/>
      <c r="N13" s="5"/>
      <c r="O13" s="5"/>
      <c r="P13" s="5"/>
      <c r="Q13" s="5"/>
      <c r="R13" s="5"/>
    </row>
    <row r="14" spans="1:18" s="3" customFormat="1" ht="11.25">
      <c r="A14" s="44" t="s">
        <v>91</v>
      </c>
      <c r="B14" s="266">
        <v>89</v>
      </c>
      <c r="C14" s="370">
        <f t="shared" si="3"/>
        <v>-0.19090909090909092</v>
      </c>
      <c r="D14" s="266">
        <v>110</v>
      </c>
      <c r="E14" s="45">
        <v>100</v>
      </c>
      <c r="F14" s="370">
        <f t="shared" si="2"/>
        <v>-9.9009900990099098E-3</v>
      </c>
      <c r="G14" s="266">
        <v>101</v>
      </c>
      <c r="H14" s="313">
        <f t="shared" ref="H14:H40" si="4">IF((+G14/I14)&lt;0,"n.m.",IF(G14&lt;0,(+G14/I14-1)*-1,(+G14/I14-1)))</f>
        <v>-0.12931034482758619</v>
      </c>
      <c r="I14" s="45">
        <v>116</v>
      </c>
      <c r="J14" s="58">
        <f t="shared" ref="J14:J39" si="5">IF((+I14/K14)&lt;0,"n.m.",IF(I14&lt;0,(+I14/K14-1)*-1,(+I14/K14-1)))</f>
        <v>4.5045045045045029E-2</v>
      </c>
      <c r="K14" s="45">
        <v>111</v>
      </c>
      <c r="L14" s="5"/>
      <c r="M14" s="5"/>
      <c r="N14" s="5"/>
      <c r="O14" s="5"/>
      <c r="P14" s="5"/>
      <c r="Q14" s="5"/>
      <c r="R14" s="5"/>
    </row>
    <row r="15" spans="1:18" s="3" customFormat="1" ht="11.25">
      <c r="A15" s="44" t="s">
        <v>92</v>
      </c>
      <c r="B15" s="266">
        <v>3877</v>
      </c>
      <c r="C15" s="370">
        <f t="shared" si="3"/>
        <v>0.10017026106696925</v>
      </c>
      <c r="D15" s="266">
        <v>3524</v>
      </c>
      <c r="E15" s="45">
        <v>3659</v>
      </c>
      <c r="F15" s="370">
        <f t="shared" si="2"/>
        <v>5.5379290452841179E-2</v>
      </c>
      <c r="G15" s="266">
        <v>3467</v>
      </c>
      <c r="H15" s="313">
        <f t="shared" si="4"/>
        <v>2.6650873556411048E-2</v>
      </c>
      <c r="I15" s="45">
        <v>3377</v>
      </c>
      <c r="J15" s="58">
        <f t="shared" si="5"/>
        <v>3.779963122310992E-2</v>
      </c>
      <c r="K15" s="45">
        <v>3254</v>
      </c>
      <c r="L15" s="5"/>
      <c r="M15" s="5"/>
      <c r="N15" s="5"/>
      <c r="O15" s="5"/>
      <c r="P15" s="5"/>
      <c r="Q15" s="5"/>
      <c r="R15" s="5"/>
    </row>
    <row r="16" spans="1:18" s="3" customFormat="1" ht="11.25">
      <c r="A16" s="44" t="s">
        <v>93</v>
      </c>
      <c r="B16" s="266">
        <v>55</v>
      </c>
      <c r="C16" s="370">
        <f t="shared" si="3"/>
        <v>-1.7857142857142905E-2</v>
      </c>
      <c r="D16" s="266">
        <v>56</v>
      </c>
      <c r="E16" s="45">
        <v>56</v>
      </c>
      <c r="F16" s="370">
        <f t="shared" si="2"/>
        <v>55</v>
      </c>
      <c r="G16" s="266">
        <v>1</v>
      </c>
      <c r="H16" s="313">
        <f t="shared" si="4"/>
        <v>0</v>
      </c>
      <c r="I16" s="45">
        <v>1</v>
      </c>
      <c r="J16" s="58"/>
      <c r="K16" s="45">
        <v>0</v>
      </c>
      <c r="L16" s="5"/>
      <c r="M16" s="5"/>
      <c r="N16" s="5"/>
      <c r="O16" s="5"/>
      <c r="P16" s="5"/>
      <c r="Q16" s="5"/>
      <c r="R16" s="5"/>
    </row>
    <row r="17" spans="1:18" s="8" customFormat="1" ht="11.25">
      <c r="A17" s="44" t="s">
        <v>94</v>
      </c>
      <c r="B17" s="266">
        <v>5</v>
      </c>
      <c r="C17" s="370">
        <f t="shared" si="3"/>
        <v>-0.58333333333333326</v>
      </c>
      <c r="D17" s="266">
        <v>12</v>
      </c>
      <c r="E17" s="45">
        <v>11</v>
      </c>
      <c r="F17" s="370">
        <f t="shared" si="2"/>
        <v>1.2000000000000002</v>
      </c>
      <c r="G17" s="266">
        <v>5</v>
      </c>
      <c r="H17" s="313">
        <f t="shared" si="4"/>
        <v>4</v>
      </c>
      <c r="I17" s="45">
        <v>1</v>
      </c>
      <c r="J17" s="58">
        <f t="shared" si="5"/>
        <v>0</v>
      </c>
      <c r="K17" s="45">
        <v>1</v>
      </c>
      <c r="L17" s="11"/>
      <c r="M17" s="11"/>
      <c r="N17" s="11"/>
      <c r="O17" s="11"/>
      <c r="P17" s="11"/>
      <c r="Q17" s="11"/>
      <c r="R17" s="11"/>
    </row>
    <row r="18" spans="1:18" s="8" customFormat="1" ht="11.25">
      <c r="A18" s="44" t="s">
        <v>138</v>
      </c>
      <c r="B18" s="266">
        <v>1</v>
      </c>
      <c r="C18" s="370"/>
      <c r="D18" s="266">
        <v>0</v>
      </c>
      <c r="E18" s="45">
        <v>0</v>
      </c>
      <c r="F18" s="370">
        <f t="shared" si="2"/>
        <v>-1</v>
      </c>
      <c r="G18" s="266">
        <v>128</v>
      </c>
      <c r="H18" s="313">
        <f t="shared" si="4"/>
        <v>-0.19999999999999996</v>
      </c>
      <c r="I18" s="45">
        <v>160</v>
      </c>
      <c r="J18" s="58">
        <f t="shared" si="5"/>
        <v>-0.5107033639143731</v>
      </c>
      <c r="K18" s="45">
        <v>327</v>
      </c>
      <c r="L18" s="11"/>
      <c r="M18" s="11"/>
      <c r="N18" s="11"/>
      <c r="O18" s="11"/>
      <c r="P18" s="11"/>
      <c r="Q18" s="11"/>
      <c r="R18" s="11"/>
    </row>
    <row r="19" spans="1:18" s="8" customFormat="1" ht="11.25">
      <c r="A19" s="44" t="s">
        <v>95</v>
      </c>
      <c r="B19" s="266">
        <v>0</v>
      </c>
      <c r="C19" s="370"/>
      <c r="D19" s="266">
        <v>0</v>
      </c>
      <c r="E19" s="45">
        <v>0</v>
      </c>
      <c r="F19" s="370"/>
      <c r="G19" s="266">
        <v>0</v>
      </c>
      <c r="H19" s="313"/>
      <c r="I19" s="45">
        <v>0</v>
      </c>
      <c r="J19" s="58"/>
      <c r="K19" s="45">
        <v>0</v>
      </c>
      <c r="L19" s="11"/>
      <c r="M19" s="11"/>
      <c r="N19" s="11"/>
      <c r="O19" s="11"/>
      <c r="P19" s="11"/>
      <c r="Q19" s="11"/>
      <c r="R19" s="11"/>
    </row>
    <row r="20" spans="1:18" s="8" customFormat="1" ht="11.25">
      <c r="A20" s="44" t="s">
        <v>96</v>
      </c>
      <c r="B20" s="266">
        <v>79</v>
      </c>
      <c r="C20" s="370">
        <f t="shared" si="3"/>
        <v>9.7222222222222321E-2</v>
      </c>
      <c r="D20" s="266">
        <v>72</v>
      </c>
      <c r="E20" s="45">
        <v>69</v>
      </c>
      <c r="F20" s="370">
        <f t="shared" si="2"/>
        <v>9.5238095238095344E-2</v>
      </c>
      <c r="G20" s="266">
        <v>63</v>
      </c>
      <c r="H20" s="313">
        <f t="shared" si="4"/>
        <v>-0.13698630136986301</v>
      </c>
      <c r="I20" s="45">
        <v>73</v>
      </c>
      <c r="J20" s="58">
        <f t="shared" si="5"/>
        <v>7.3529411764705843E-2</v>
      </c>
      <c r="K20" s="45">
        <v>68</v>
      </c>
      <c r="L20" s="11"/>
      <c r="M20" s="11"/>
      <c r="N20" s="11"/>
      <c r="O20" s="11"/>
      <c r="P20" s="11"/>
      <c r="Q20" s="11"/>
      <c r="R20" s="11"/>
    </row>
    <row r="21" spans="1:18" s="8" customFormat="1" ht="11.25">
      <c r="A21" s="44" t="s">
        <v>97</v>
      </c>
      <c r="B21" s="266">
        <v>1</v>
      </c>
      <c r="C21" s="370"/>
      <c r="D21" s="266">
        <v>0</v>
      </c>
      <c r="E21" s="45">
        <v>0</v>
      </c>
      <c r="F21" s="370"/>
      <c r="G21" s="266">
        <v>0</v>
      </c>
      <c r="H21" s="313"/>
      <c r="I21" s="45">
        <v>0</v>
      </c>
      <c r="J21" s="58"/>
      <c r="K21" s="45">
        <v>0</v>
      </c>
      <c r="L21" s="11"/>
      <c r="M21" s="11"/>
      <c r="N21" s="11"/>
      <c r="O21" s="11"/>
      <c r="P21" s="11"/>
      <c r="Q21" s="11"/>
      <c r="R21" s="11"/>
    </row>
    <row r="22" spans="1:18" s="8" customFormat="1" ht="11.25">
      <c r="A22" s="44" t="s">
        <v>98</v>
      </c>
      <c r="B22" s="266">
        <v>0</v>
      </c>
      <c r="C22" s="370"/>
      <c r="D22" s="266">
        <v>0</v>
      </c>
      <c r="E22" s="45">
        <v>0</v>
      </c>
      <c r="F22" s="370"/>
      <c r="G22" s="266">
        <v>0</v>
      </c>
      <c r="H22" s="313"/>
      <c r="I22" s="45">
        <v>0</v>
      </c>
      <c r="J22" s="58"/>
      <c r="K22" s="45">
        <v>0</v>
      </c>
      <c r="L22" s="11"/>
      <c r="M22" s="11"/>
      <c r="N22" s="11"/>
      <c r="O22" s="11"/>
      <c r="P22" s="11"/>
      <c r="Q22" s="11"/>
      <c r="R22" s="11"/>
    </row>
    <row r="23" spans="1:18" s="8" customFormat="1" ht="11.25">
      <c r="A23" s="44" t="s">
        <v>99</v>
      </c>
      <c r="B23" s="266">
        <v>0</v>
      </c>
      <c r="C23" s="370"/>
      <c r="D23" s="266">
        <v>0</v>
      </c>
      <c r="E23" s="45">
        <v>0</v>
      </c>
      <c r="F23" s="370"/>
      <c r="G23" s="266">
        <v>0</v>
      </c>
      <c r="H23" s="313"/>
      <c r="I23" s="45">
        <v>0</v>
      </c>
      <c r="J23" s="58"/>
      <c r="K23" s="45">
        <v>0</v>
      </c>
      <c r="L23" s="11"/>
      <c r="M23" s="11"/>
      <c r="N23" s="11"/>
      <c r="O23" s="11"/>
      <c r="P23" s="11"/>
      <c r="Q23" s="11"/>
      <c r="R23" s="11"/>
    </row>
    <row r="24" spans="1:18" s="8" customFormat="1" ht="11.25">
      <c r="A24" s="44" t="s">
        <v>100</v>
      </c>
      <c r="B24" s="266">
        <v>0</v>
      </c>
      <c r="C24" s="370"/>
      <c r="D24" s="266">
        <v>0</v>
      </c>
      <c r="E24" s="45">
        <v>0</v>
      </c>
      <c r="F24" s="370"/>
      <c r="G24" s="266">
        <v>0</v>
      </c>
      <c r="H24" s="313"/>
      <c r="I24" s="45">
        <v>0</v>
      </c>
      <c r="J24" s="58"/>
      <c r="K24" s="45">
        <v>0</v>
      </c>
      <c r="L24" s="11"/>
      <c r="M24" s="11"/>
      <c r="N24" s="11"/>
      <c r="O24" s="11"/>
      <c r="P24" s="11"/>
      <c r="Q24" s="11"/>
      <c r="R24" s="11"/>
    </row>
    <row r="25" spans="1:18" s="8" customFormat="1" ht="11.25">
      <c r="A25" s="44" t="s">
        <v>101</v>
      </c>
      <c r="B25" s="266">
        <v>76</v>
      </c>
      <c r="C25" s="370">
        <f t="shared" si="3"/>
        <v>5.555555555555558E-2</v>
      </c>
      <c r="D25" s="266">
        <v>72</v>
      </c>
      <c r="E25" s="45">
        <v>78</v>
      </c>
      <c r="F25" s="370">
        <f t="shared" si="2"/>
        <v>-3.703703703703709E-2</v>
      </c>
      <c r="G25" s="266">
        <v>81</v>
      </c>
      <c r="H25" s="313">
        <f t="shared" si="4"/>
        <v>-4.705882352941182E-2</v>
      </c>
      <c r="I25" s="45">
        <v>85</v>
      </c>
      <c r="J25" s="58">
        <f t="shared" si="5"/>
        <v>8.9743589743589647E-2</v>
      </c>
      <c r="K25" s="45">
        <v>78</v>
      </c>
      <c r="L25" s="11"/>
      <c r="M25" s="11"/>
      <c r="N25" s="11"/>
      <c r="O25" s="11"/>
      <c r="P25" s="11"/>
      <c r="Q25" s="11"/>
      <c r="R25" s="11"/>
    </row>
    <row r="26" spans="1:18" s="8" customFormat="1" ht="11.25">
      <c r="A26" s="44" t="s">
        <v>102</v>
      </c>
      <c r="B26" s="216">
        <v>502</v>
      </c>
      <c r="C26" s="370">
        <f t="shared" si="3"/>
        <v>-1.7612524461839585E-2</v>
      </c>
      <c r="D26" s="418">
        <v>511</v>
      </c>
      <c r="E26" s="48">
        <v>516</v>
      </c>
      <c r="F26" s="370">
        <f t="shared" si="2"/>
        <v>1.9417475728156219E-3</v>
      </c>
      <c r="G26" s="267">
        <v>515</v>
      </c>
      <c r="H26" s="313">
        <f t="shared" si="4"/>
        <v>-0.11663807890222988</v>
      </c>
      <c r="I26" s="48">
        <v>583</v>
      </c>
      <c r="J26" s="58">
        <f t="shared" si="5"/>
        <v>-4.4262295081967218E-2</v>
      </c>
      <c r="K26" s="48">
        <v>610</v>
      </c>
      <c r="L26" s="11"/>
      <c r="M26" s="11"/>
      <c r="N26" s="11"/>
      <c r="O26" s="11"/>
      <c r="P26" s="11"/>
      <c r="Q26" s="11"/>
      <c r="R26" s="11"/>
    </row>
    <row r="27" spans="1:18" s="8" customFormat="1" ht="11.25">
      <c r="A27" s="44" t="s">
        <v>103</v>
      </c>
      <c r="B27" s="266">
        <v>363</v>
      </c>
      <c r="C27" s="370">
        <f t="shared" si="3"/>
        <v>-8.1967213114754189E-3</v>
      </c>
      <c r="D27" s="266">
        <v>366</v>
      </c>
      <c r="E27" s="45">
        <v>365</v>
      </c>
      <c r="F27" s="370">
        <f t="shared" si="2"/>
        <v>-1.0840108401083959E-2</v>
      </c>
      <c r="G27" s="266">
        <v>369</v>
      </c>
      <c r="H27" s="313">
        <f t="shared" si="4"/>
        <v>-0.12142857142857144</v>
      </c>
      <c r="I27" s="45">
        <v>420</v>
      </c>
      <c r="J27" s="58">
        <f t="shared" si="5"/>
        <v>-0.19075144508670516</v>
      </c>
      <c r="K27" s="45">
        <v>519</v>
      </c>
      <c r="L27" s="11"/>
      <c r="M27" s="11"/>
      <c r="N27" s="11"/>
      <c r="O27" s="11"/>
      <c r="P27" s="11"/>
      <c r="Q27" s="11"/>
      <c r="R27" s="11"/>
    </row>
    <row r="28" spans="1:18" s="3" customFormat="1" ht="11.25">
      <c r="A28" s="44" t="s">
        <v>104</v>
      </c>
      <c r="B28" s="266">
        <v>4</v>
      </c>
      <c r="C28" s="370">
        <f t="shared" ref="C28:C33" si="6">IF((+B28/D28)&lt;0,"n.m.",IF(B28&lt;0,(+B28/D28-1)*-1,(+B28/D28-1)))</f>
        <v>1</v>
      </c>
      <c r="D28" s="266">
        <v>2</v>
      </c>
      <c r="E28" s="45">
        <v>3</v>
      </c>
      <c r="F28" s="370">
        <f t="shared" si="2"/>
        <v>0.5</v>
      </c>
      <c r="G28" s="266">
        <v>2</v>
      </c>
      <c r="H28" s="313">
        <f t="shared" si="4"/>
        <v>-0.5</v>
      </c>
      <c r="I28" s="45">
        <v>4</v>
      </c>
      <c r="J28" s="58">
        <f t="shared" si="5"/>
        <v>-0.66666666666666674</v>
      </c>
      <c r="K28" s="45">
        <v>12</v>
      </c>
      <c r="L28" s="5"/>
      <c r="M28" s="5"/>
      <c r="N28" s="5"/>
      <c r="O28" s="5"/>
      <c r="P28" s="5"/>
      <c r="Q28" s="5"/>
      <c r="R28" s="5"/>
    </row>
    <row r="29" spans="1:18" s="8" customFormat="1" ht="11.25">
      <c r="A29" s="44" t="s">
        <v>105</v>
      </c>
      <c r="B29" s="266">
        <v>264</v>
      </c>
      <c r="C29" s="370">
        <f t="shared" si="6"/>
        <v>-0.3545232273838631</v>
      </c>
      <c r="D29" s="266">
        <v>409</v>
      </c>
      <c r="E29" s="45">
        <v>348</v>
      </c>
      <c r="F29" s="370">
        <f t="shared" si="2"/>
        <v>-0.27348643006263051</v>
      </c>
      <c r="G29" s="266">
        <v>479</v>
      </c>
      <c r="H29" s="313">
        <f t="shared" si="4"/>
        <v>-6.262230919765166E-2</v>
      </c>
      <c r="I29" s="45">
        <v>511</v>
      </c>
      <c r="J29" s="58">
        <f t="shared" si="5"/>
        <v>-9.2362344582593292E-2</v>
      </c>
      <c r="K29" s="45">
        <v>563</v>
      </c>
      <c r="L29" s="11"/>
      <c r="M29" s="11"/>
      <c r="N29" s="11"/>
      <c r="O29" s="11"/>
      <c r="P29" s="11"/>
      <c r="Q29" s="11"/>
      <c r="R29" s="11"/>
    </row>
    <row r="30" spans="1:18" s="8" customFormat="1" ht="11.25">
      <c r="A30" s="44" t="s">
        <v>106</v>
      </c>
      <c r="B30" s="266">
        <v>177</v>
      </c>
      <c r="C30" s="370">
        <f t="shared" si="6"/>
        <v>4.7337278106508895E-2</v>
      </c>
      <c r="D30" s="266">
        <v>169</v>
      </c>
      <c r="E30" s="45">
        <v>236</v>
      </c>
      <c r="F30" s="370">
        <f t="shared" si="2"/>
        <v>0.81538461538461537</v>
      </c>
      <c r="G30" s="266">
        <v>130</v>
      </c>
      <c r="H30" s="313">
        <f t="shared" si="4"/>
        <v>-0.19753086419753085</v>
      </c>
      <c r="I30" s="45">
        <v>162</v>
      </c>
      <c r="J30" s="58">
        <f t="shared" si="5"/>
        <v>-0.50458715596330272</v>
      </c>
      <c r="K30" s="45">
        <v>327</v>
      </c>
      <c r="L30" s="11"/>
      <c r="M30" s="11"/>
      <c r="N30" s="11"/>
      <c r="O30" s="11"/>
      <c r="P30" s="11"/>
      <c r="Q30" s="11"/>
      <c r="R30" s="11"/>
    </row>
    <row r="31" spans="1:18" s="8" customFormat="1" ht="11.25">
      <c r="A31" s="44" t="s">
        <v>107</v>
      </c>
      <c r="B31" s="266">
        <v>94</v>
      </c>
      <c r="C31" s="370">
        <f t="shared" si="6"/>
        <v>6.8181818181818121E-2</v>
      </c>
      <c r="D31" s="266">
        <v>88</v>
      </c>
      <c r="E31" s="45">
        <v>87</v>
      </c>
      <c r="F31" s="370">
        <f t="shared" si="2"/>
        <v>-0.11224489795918369</v>
      </c>
      <c r="G31" s="266">
        <v>98</v>
      </c>
      <c r="H31" s="313">
        <f t="shared" si="4"/>
        <v>-0.48691099476439792</v>
      </c>
      <c r="I31" s="45">
        <v>191</v>
      </c>
      <c r="J31" s="58">
        <f t="shared" si="5"/>
        <v>-0.25968992248062017</v>
      </c>
      <c r="K31" s="45">
        <v>258</v>
      </c>
      <c r="L31" s="11"/>
      <c r="M31" s="11"/>
      <c r="N31" s="11"/>
      <c r="O31" s="11"/>
      <c r="P31" s="11"/>
      <c r="Q31" s="11"/>
      <c r="R31" s="11"/>
    </row>
    <row r="32" spans="1:18" s="8" customFormat="1" ht="11.25">
      <c r="A32" s="44" t="s">
        <v>108</v>
      </c>
      <c r="B32" s="266">
        <v>23</v>
      </c>
      <c r="C32" s="370">
        <f t="shared" si="6"/>
        <v>-0.58181818181818179</v>
      </c>
      <c r="D32" s="266">
        <v>55</v>
      </c>
      <c r="E32" s="45">
        <v>46</v>
      </c>
      <c r="F32" s="370">
        <f t="shared" si="2"/>
        <v>-0.16363636363636369</v>
      </c>
      <c r="G32" s="266">
        <v>55</v>
      </c>
      <c r="H32" s="313">
        <f t="shared" si="4"/>
        <v>0.27906976744186052</v>
      </c>
      <c r="I32" s="45">
        <v>43</v>
      </c>
      <c r="J32" s="58">
        <f t="shared" si="5"/>
        <v>0.43333333333333335</v>
      </c>
      <c r="K32" s="45">
        <v>30</v>
      </c>
      <c r="L32" s="11"/>
      <c r="M32" s="11"/>
      <c r="N32" s="11"/>
      <c r="O32" s="11"/>
      <c r="P32" s="11"/>
      <c r="Q32" s="11"/>
      <c r="R32" s="11"/>
    </row>
    <row r="33" spans="1:18" s="8" customFormat="1" ht="11.25">
      <c r="A33" s="44" t="s">
        <v>109</v>
      </c>
      <c r="B33" s="268">
        <v>30</v>
      </c>
      <c r="C33" s="370">
        <f t="shared" si="6"/>
        <v>-0.57746478873239437</v>
      </c>
      <c r="D33" s="268">
        <v>71</v>
      </c>
      <c r="E33" s="50">
        <v>61</v>
      </c>
      <c r="F33" s="370">
        <f t="shared" si="2"/>
        <v>-0.12857142857142856</v>
      </c>
      <c r="G33" s="268">
        <v>70</v>
      </c>
      <c r="H33" s="313">
        <f t="shared" si="4"/>
        <v>1</v>
      </c>
      <c r="I33" s="50">
        <v>35</v>
      </c>
      <c r="J33" s="58">
        <f t="shared" si="5"/>
        <v>1.9166666666666665</v>
      </c>
      <c r="K33" s="50">
        <v>12</v>
      </c>
      <c r="L33" s="11"/>
      <c r="M33" s="11"/>
      <c r="N33" s="11"/>
      <c r="O33" s="11"/>
      <c r="P33" s="11"/>
      <c r="Q33" s="11"/>
      <c r="R33" s="11"/>
    </row>
    <row r="34" spans="1:18" s="8" customFormat="1" ht="11.25">
      <c r="A34" s="44" t="s">
        <v>110</v>
      </c>
      <c r="B34" s="268">
        <v>0</v>
      </c>
      <c r="C34" s="370"/>
      <c r="D34" s="268">
        <v>0</v>
      </c>
      <c r="E34" s="50">
        <v>0</v>
      </c>
      <c r="F34" s="370"/>
      <c r="G34" s="50">
        <v>0</v>
      </c>
      <c r="H34" s="313">
        <f t="shared" si="4"/>
        <v>-1</v>
      </c>
      <c r="I34" s="50">
        <v>1</v>
      </c>
      <c r="J34" s="58">
        <f t="shared" si="5"/>
        <v>-0.8</v>
      </c>
      <c r="K34" s="50">
        <v>5</v>
      </c>
      <c r="L34" s="11"/>
      <c r="M34" s="11"/>
      <c r="N34" s="11"/>
      <c r="O34" s="11"/>
      <c r="P34" s="11"/>
      <c r="Q34" s="11"/>
      <c r="R34" s="11"/>
    </row>
    <row r="35" spans="1:18" s="8" customFormat="1" ht="11.25">
      <c r="A35" s="49" t="s">
        <v>90</v>
      </c>
      <c r="B35" s="217">
        <f>B13</f>
        <v>17274</v>
      </c>
      <c r="C35" s="370">
        <f t="shared" ref="C35:C40" si="7">IF((+B35/D35)&lt;0,"n.m.",IF(B35&lt;0,(+B35/D35-1)*-1,(+B35/D35-1)))</f>
        <v>3.21462715105163E-2</v>
      </c>
      <c r="D35" s="217">
        <f>D13</f>
        <v>16736</v>
      </c>
      <c r="E35" s="51">
        <f>E13</f>
        <v>17731</v>
      </c>
      <c r="F35" s="370">
        <f t="shared" si="2"/>
        <v>6.3711080448737079E-2</v>
      </c>
      <c r="G35" s="217">
        <f>G13</f>
        <v>16669</v>
      </c>
      <c r="H35" s="313">
        <f t="shared" si="4"/>
        <v>6.6034337855680469E-4</v>
      </c>
      <c r="I35" s="51">
        <f>I13</f>
        <v>16658</v>
      </c>
      <c r="J35" s="58">
        <f t="shared" si="5"/>
        <v>-1.7111163559122011E-2</v>
      </c>
      <c r="K35" s="51">
        <v>16948</v>
      </c>
      <c r="L35" s="11"/>
      <c r="M35" s="11"/>
      <c r="N35" s="11"/>
      <c r="O35" s="11"/>
      <c r="P35" s="11"/>
      <c r="Q35" s="11"/>
      <c r="R35" s="11"/>
    </row>
    <row r="36" spans="1:18" s="8" customFormat="1" ht="11.25">
      <c r="A36" s="49" t="s">
        <v>91</v>
      </c>
      <c r="B36" s="217">
        <f>B14</f>
        <v>89</v>
      </c>
      <c r="C36" s="370">
        <f t="shared" si="7"/>
        <v>-0.19090909090909092</v>
      </c>
      <c r="D36" s="217">
        <f>D14</f>
        <v>110</v>
      </c>
      <c r="E36" s="51">
        <f>E14</f>
        <v>100</v>
      </c>
      <c r="F36" s="370">
        <f t="shared" si="2"/>
        <v>-9.9009900990099098E-3</v>
      </c>
      <c r="G36" s="217">
        <f>G14</f>
        <v>101</v>
      </c>
      <c r="H36" s="313">
        <f t="shared" si="4"/>
        <v>-0.12931034482758619</v>
      </c>
      <c r="I36" s="51">
        <f>I14</f>
        <v>116</v>
      </c>
      <c r="J36" s="58">
        <f t="shared" si="5"/>
        <v>4.5045045045045029E-2</v>
      </c>
      <c r="K36" s="51">
        <v>111</v>
      </c>
      <c r="L36" s="11"/>
      <c r="M36" s="11"/>
      <c r="N36" s="11"/>
      <c r="O36" s="11"/>
      <c r="P36" s="11"/>
      <c r="Q36" s="11"/>
      <c r="R36" s="11"/>
    </row>
    <row r="37" spans="1:18" s="3" customFormat="1" ht="11.25">
      <c r="A37" s="49" t="s">
        <v>111</v>
      </c>
      <c r="B37" s="216">
        <f>B15+B16+B17+B18+B19+B20+B21+B22+B23+B24</f>
        <v>4018</v>
      </c>
      <c r="C37" s="370">
        <f t="shared" si="7"/>
        <v>9.6615720524017457E-2</v>
      </c>
      <c r="D37" s="216">
        <f>D15+D16+D17+D18+D19+D20+D21+D22+D23+D24</f>
        <v>3664</v>
      </c>
      <c r="E37" s="48">
        <f>E15+E16+E17+E18+E19+E20+E21+E22+E23+E24</f>
        <v>3795</v>
      </c>
      <c r="F37" s="370">
        <f t="shared" si="2"/>
        <v>3.5753275109170257E-2</v>
      </c>
      <c r="G37" s="216">
        <f>G15+G16+G17+G18+G19+G20+G21+G22+G23+G24</f>
        <v>3664</v>
      </c>
      <c r="H37" s="313">
        <f t="shared" si="4"/>
        <v>1.439645625692143E-2</v>
      </c>
      <c r="I37" s="48">
        <f>I15+I16+I17+I18+I19+I20+I21+I22+I23+I24</f>
        <v>3612</v>
      </c>
      <c r="J37" s="58">
        <f t="shared" si="5"/>
        <v>-1.0410958904109591E-2</v>
      </c>
      <c r="K37" s="48">
        <v>3650</v>
      </c>
      <c r="L37" s="5"/>
      <c r="M37" s="5"/>
      <c r="N37" s="5"/>
      <c r="O37" s="5"/>
      <c r="P37" s="5"/>
      <c r="Q37" s="5"/>
      <c r="R37" s="5"/>
    </row>
    <row r="38" spans="1:18" s="3" customFormat="1" ht="11.25">
      <c r="A38" s="49" t="s">
        <v>112</v>
      </c>
      <c r="B38" s="216">
        <f>B25+B26+B27+B28+B29+B30</f>
        <v>1386</v>
      </c>
      <c r="C38" s="370">
        <f t="shared" si="7"/>
        <v>-9.3525179856115082E-2</v>
      </c>
      <c r="D38" s="216">
        <f>D25+D26+D27+D28+D29+D30</f>
        <v>1529</v>
      </c>
      <c r="E38" s="48">
        <f>E25+E26+E27+E28+E29+E30</f>
        <v>1546</v>
      </c>
      <c r="F38" s="370">
        <f t="shared" si="2"/>
        <v>-1.9035532994923887E-2</v>
      </c>
      <c r="G38" s="216">
        <f>G25+G26+G27+G28+G29+G30</f>
        <v>1576</v>
      </c>
      <c r="H38" s="313">
        <f t="shared" si="4"/>
        <v>-0.1070821529745043</v>
      </c>
      <c r="I38" s="48">
        <f>I25+I26+I27+I28+I29+I30</f>
        <v>1765</v>
      </c>
      <c r="J38" s="58">
        <f t="shared" si="5"/>
        <v>-0.16311047889995256</v>
      </c>
      <c r="K38" s="48">
        <v>2109</v>
      </c>
      <c r="L38" s="5"/>
      <c r="M38" s="5"/>
      <c r="N38" s="5"/>
      <c r="O38" s="5"/>
      <c r="P38" s="5"/>
      <c r="Q38" s="5"/>
      <c r="R38" s="5"/>
    </row>
    <row r="39" spans="1:18" s="8" customFormat="1" ht="11.25">
      <c r="A39" s="49" t="s">
        <v>113</v>
      </c>
      <c r="B39" s="216">
        <f>B31+B32+B33+B34</f>
        <v>147</v>
      </c>
      <c r="C39" s="370">
        <f t="shared" si="7"/>
        <v>-0.31308411214953269</v>
      </c>
      <c r="D39" s="216">
        <f>D31+D32+D33+D34</f>
        <v>214</v>
      </c>
      <c r="E39" s="48">
        <f>E31+E32+E33+E34</f>
        <v>194</v>
      </c>
      <c r="F39" s="370">
        <f t="shared" si="2"/>
        <v>-0.1300448430493274</v>
      </c>
      <c r="G39" s="216">
        <f>G31+G32+G33+G34</f>
        <v>223</v>
      </c>
      <c r="H39" s="313">
        <f t="shared" si="4"/>
        <v>-0.17407407407407405</v>
      </c>
      <c r="I39" s="48">
        <f>I31+I32+I33+I34</f>
        <v>270</v>
      </c>
      <c r="J39" s="58">
        <f t="shared" si="5"/>
        <v>-0.11475409836065575</v>
      </c>
      <c r="K39" s="48">
        <v>305</v>
      </c>
      <c r="L39" s="11"/>
      <c r="M39" s="11"/>
      <c r="N39" s="11"/>
      <c r="O39" s="11"/>
      <c r="P39" s="11"/>
      <c r="Q39" s="11"/>
      <c r="R39" s="11"/>
    </row>
    <row r="40" spans="1:18" s="3" customFormat="1" ht="11.25">
      <c r="A40" s="42" t="s">
        <v>114</v>
      </c>
      <c r="B40" s="218">
        <f>SUM(B35:B39)</f>
        <v>22914</v>
      </c>
      <c r="C40" s="369">
        <f t="shared" si="7"/>
        <v>2.97038601536872E-2</v>
      </c>
      <c r="D40" s="218">
        <f>SUM(D35:D39)</f>
        <v>22253</v>
      </c>
      <c r="E40" s="52">
        <f>SUM(E35:E39)</f>
        <v>23366</v>
      </c>
      <c r="F40" s="369">
        <f t="shared" si="2"/>
        <v>5.0960284262132838E-2</v>
      </c>
      <c r="G40" s="218">
        <f>SUM(G35:G39)</f>
        <v>22233</v>
      </c>
      <c r="H40" s="324">
        <f t="shared" si="4"/>
        <v>-8.3849962089113106E-3</v>
      </c>
      <c r="I40" s="52">
        <f>SUM(I35:I39)</f>
        <v>22421</v>
      </c>
      <c r="J40" s="166">
        <f t="shared" ref="J40" si="8">IF((+I40/K40)&lt;0,"n.m.",IF(I40&lt;0,(+I40/K40-1)*-1,(+I40/K40-1)))</f>
        <v>-3.0359382433075344E-2</v>
      </c>
      <c r="K40" s="52">
        <v>23123</v>
      </c>
      <c r="L40" s="5"/>
      <c r="M40" s="5"/>
      <c r="N40" s="5"/>
      <c r="O40" s="5"/>
      <c r="P40" s="5"/>
      <c r="Q40" s="5"/>
      <c r="R40" s="5"/>
    </row>
    <row r="41" spans="1:18" s="56" customFormat="1" ht="11.25">
      <c r="A41" s="53" t="s">
        <v>124</v>
      </c>
      <c r="B41" s="219">
        <f>B40/Group!B153</f>
        <v>0.32126182965299682</v>
      </c>
      <c r="C41" s="370"/>
      <c r="D41" s="219">
        <f>D40/Group!D153</f>
        <v>0.31936451441610814</v>
      </c>
      <c r="E41" s="54">
        <f>E40/Group!E153</f>
        <v>0.3205036760671568</v>
      </c>
      <c r="F41" s="370"/>
      <c r="G41" s="219">
        <f>G40/Group!G153</f>
        <v>0.3094837066217514</v>
      </c>
      <c r="H41" s="219"/>
      <c r="I41" s="54">
        <f>I40/Group!I153</f>
        <v>0.30581736343176702</v>
      </c>
      <c r="J41" s="46"/>
      <c r="K41" s="54">
        <v>0.31716182481551586</v>
      </c>
      <c r="L41" s="55"/>
      <c r="M41" s="55"/>
      <c r="N41" s="55"/>
      <c r="O41" s="55"/>
      <c r="P41" s="55"/>
      <c r="Q41" s="55"/>
      <c r="R41" s="55"/>
    </row>
    <row r="42" spans="1:18" ht="12" customHeight="1">
      <c r="A42" s="38"/>
      <c r="B42" s="41"/>
      <c r="C42" s="370"/>
      <c r="D42" s="41"/>
      <c r="E42" s="41"/>
      <c r="F42" s="370"/>
      <c r="G42" s="41"/>
      <c r="H42" s="41"/>
      <c r="I42" s="41"/>
      <c r="J42" s="40"/>
      <c r="K42" s="41"/>
    </row>
    <row r="43" spans="1:18" s="37" customFormat="1" ht="12" customHeight="1">
      <c r="A43" s="42" t="s">
        <v>1</v>
      </c>
      <c r="B43" s="43"/>
      <c r="C43" s="370"/>
      <c r="D43" s="43"/>
      <c r="E43" s="43"/>
      <c r="F43" s="370"/>
      <c r="G43" s="43"/>
      <c r="H43" s="43"/>
      <c r="I43" s="43"/>
      <c r="J43" s="40"/>
      <c r="K43" s="43"/>
    </row>
    <row r="44" spans="1:18" s="3" customFormat="1" ht="11.25">
      <c r="A44" s="44" t="s">
        <v>90</v>
      </c>
      <c r="B44" s="273">
        <v>972.2</v>
      </c>
      <c r="C44" s="370">
        <f t="shared" ref="C44:C56" si="9">IF((+B44/D44)&lt;0,"n.m.",IF(B44&lt;0,(+B44/D44-1)*-1,(+B44/D44-1)))</f>
        <v>0.18158946997411252</v>
      </c>
      <c r="D44" s="273">
        <v>822.79</v>
      </c>
      <c r="E44" s="57">
        <v>5314.79</v>
      </c>
      <c r="F44" s="370">
        <f t="shared" si="2"/>
        <v>0.14193416698895622</v>
      </c>
      <c r="G44" s="269">
        <v>4654.2</v>
      </c>
      <c r="H44" s="313">
        <f t="shared" ref="H44:J70" si="10">IF((+G44/I44)&lt;0,"n.m.",IF(G44&lt;0,(+G44/I44-1)*-1,(+G44/I44-1)))</f>
        <v>-2.3685761749102641E-3</v>
      </c>
      <c r="I44" s="57">
        <v>4665.25</v>
      </c>
      <c r="J44" s="58">
        <f t="shared" si="10"/>
        <v>3.1113060604888165E-3</v>
      </c>
      <c r="K44" s="57">
        <v>4650.78</v>
      </c>
      <c r="L44" s="5"/>
      <c r="M44" s="5"/>
      <c r="N44" s="5"/>
      <c r="O44" s="5"/>
      <c r="P44" s="5"/>
      <c r="Q44" s="5"/>
      <c r="R44" s="5"/>
    </row>
    <row r="45" spans="1:18" s="3" customFormat="1" ht="11.25">
      <c r="A45" s="44" t="s">
        <v>91</v>
      </c>
      <c r="B45" s="273">
        <v>3.71</v>
      </c>
      <c r="C45" s="370">
        <f t="shared" si="9"/>
        <v>-0.24285714285714288</v>
      </c>
      <c r="D45" s="273">
        <v>4.9000000000000004</v>
      </c>
      <c r="E45" s="57">
        <v>19.899999999999999</v>
      </c>
      <c r="F45" s="370">
        <f t="shared" si="2"/>
        <v>-0.2710622710622711</v>
      </c>
      <c r="G45" s="269">
        <v>27.3</v>
      </c>
      <c r="H45" s="313">
        <f t="shared" si="10"/>
        <v>0.40432098765432101</v>
      </c>
      <c r="I45" s="57">
        <v>19.440000000000001</v>
      </c>
      <c r="J45" s="58">
        <f t="shared" si="10"/>
        <v>-3.6669970267591556E-2</v>
      </c>
      <c r="K45" s="57">
        <v>20.18</v>
      </c>
      <c r="L45" s="5"/>
      <c r="M45" s="5"/>
      <c r="N45" s="5"/>
      <c r="O45" s="5"/>
      <c r="P45" s="5"/>
      <c r="Q45" s="5"/>
      <c r="R45" s="5"/>
    </row>
    <row r="46" spans="1:18" s="3" customFormat="1" ht="11.25">
      <c r="A46" s="44" t="s">
        <v>92</v>
      </c>
      <c r="B46" s="273">
        <v>103.56</v>
      </c>
      <c r="C46" s="370">
        <f t="shared" si="9"/>
        <v>0.34914017717561219</v>
      </c>
      <c r="D46" s="273">
        <v>76.760000000000005</v>
      </c>
      <c r="E46" s="57">
        <v>786.93</v>
      </c>
      <c r="F46" s="370">
        <f t="shared" si="2"/>
        <v>0.10715139918679739</v>
      </c>
      <c r="G46" s="269">
        <v>710.77</v>
      </c>
      <c r="H46" s="313">
        <f t="shared" si="10"/>
        <v>-0.16585102512645378</v>
      </c>
      <c r="I46" s="57">
        <v>852.09</v>
      </c>
      <c r="J46" s="58">
        <f t="shared" si="10"/>
        <v>0.22908823402137712</v>
      </c>
      <c r="K46" s="57">
        <v>693.27</v>
      </c>
      <c r="L46" s="5"/>
      <c r="M46" s="5"/>
      <c r="N46" s="5"/>
      <c r="O46" s="5"/>
      <c r="P46" s="5"/>
      <c r="Q46" s="5"/>
      <c r="R46" s="5"/>
    </row>
    <row r="47" spans="1:18" s="3" customFormat="1" ht="11.25">
      <c r="A47" s="44" t="s">
        <v>93</v>
      </c>
      <c r="B47" s="273">
        <v>0.16</v>
      </c>
      <c r="C47" s="370">
        <f t="shared" si="9"/>
        <v>4.3333333333333339</v>
      </c>
      <c r="D47" s="273">
        <v>0.03</v>
      </c>
      <c r="E47" s="57">
        <v>0.1</v>
      </c>
      <c r="F47" s="370">
        <f t="shared" si="2"/>
        <v>-9.0909090909090828E-2</v>
      </c>
      <c r="G47" s="269">
        <v>0.11</v>
      </c>
      <c r="H47" s="313">
        <f t="shared" si="10"/>
        <v>-0.64516129032258063</v>
      </c>
      <c r="I47" s="57">
        <v>0.31</v>
      </c>
      <c r="J47" s="58"/>
      <c r="K47" s="57">
        <v>0</v>
      </c>
      <c r="L47" s="5"/>
      <c r="M47" s="5"/>
      <c r="N47" s="5"/>
      <c r="O47" s="5"/>
      <c r="P47" s="5"/>
      <c r="Q47" s="5"/>
      <c r="R47" s="5"/>
    </row>
    <row r="48" spans="1:18" s="8" customFormat="1" ht="11.25">
      <c r="A48" s="44" t="s">
        <v>94</v>
      </c>
      <c r="B48" s="273">
        <v>0.22</v>
      </c>
      <c r="C48" s="370">
        <f t="shared" si="9"/>
        <v>-0.95910780669144979</v>
      </c>
      <c r="D48" s="273">
        <v>5.38</v>
      </c>
      <c r="E48" s="57">
        <v>10.31</v>
      </c>
      <c r="F48" s="370">
        <f t="shared" si="2"/>
        <v>-0.30525606469002686</v>
      </c>
      <c r="G48" s="269">
        <v>14.84</v>
      </c>
      <c r="H48" s="313">
        <f t="shared" si="10"/>
        <v>16.255813953488371</v>
      </c>
      <c r="I48" s="57">
        <v>0.86</v>
      </c>
      <c r="J48" s="58">
        <f t="shared" si="10"/>
        <v>7.6</v>
      </c>
      <c r="K48" s="57">
        <v>0.1</v>
      </c>
      <c r="L48" s="11"/>
      <c r="M48" s="11"/>
      <c r="N48" s="11"/>
      <c r="O48" s="11"/>
      <c r="P48" s="11"/>
      <c r="Q48" s="11"/>
      <c r="R48" s="11"/>
    </row>
    <row r="49" spans="1:18" s="8" customFormat="1" ht="11.25">
      <c r="A49" s="44" t="s">
        <v>138</v>
      </c>
      <c r="B49" s="273">
        <v>0.03</v>
      </c>
      <c r="C49" s="370"/>
      <c r="D49" s="273">
        <v>0</v>
      </c>
      <c r="E49" s="57">
        <v>0</v>
      </c>
      <c r="F49" s="370">
        <f t="shared" si="2"/>
        <v>-1</v>
      </c>
      <c r="G49" s="269">
        <v>19.52</v>
      </c>
      <c r="H49" s="313">
        <f t="shared" si="10"/>
        <v>-0.49897330595482547</v>
      </c>
      <c r="I49" s="57">
        <v>38.96</v>
      </c>
      <c r="J49" s="58">
        <f t="shared" si="10"/>
        <v>-0.54517861312164362</v>
      </c>
      <c r="K49" s="57">
        <v>85.66</v>
      </c>
      <c r="L49" s="11"/>
      <c r="M49" s="11"/>
      <c r="N49" s="11"/>
      <c r="O49" s="11"/>
      <c r="P49" s="11"/>
      <c r="Q49" s="11"/>
      <c r="R49" s="11"/>
    </row>
    <row r="50" spans="1:18" s="8" customFormat="1" ht="11.25">
      <c r="A50" s="44" t="s">
        <v>95</v>
      </c>
      <c r="B50" s="273">
        <v>0</v>
      </c>
      <c r="C50" s="370"/>
      <c r="D50" s="273">
        <v>0</v>
      </c>
      <c r="E50" s="57">
        <v>0</v>
      </c>
      <c r="F50" s="370"/>
      <c r="G50" s="269">
        <v>0</v>
      </c>
      <c r="H50" s="313">
        <f t="shared" si="10"/>
        <v>-1</v>
      </c>
      <c r="I50" s="57">
        <v>0.02</v>
      </c>
      <c r="J50" s="58"/>
      <c r="K50" s="57">
        <v>0</v>
      </c>
      <c r="L50" s="11"/>
      <c r="M50" s="11"/>
      <c r="N50" s="11"/>
      <c r="O50" s="11"/>
      <c r="P50" s="11"/>
      <c r="Q50" s="11"/>
      <c r="R50" s="11"/>
    </row>
    <row r="51" spans="1:18" s="8" customFormat="1" ht="11.25">
      <c r="A51" s="44" t="s">
        <v>96</v>
      </c>
      <c r="B51" s="273">
        <v>1.63</v>
      </c>
      <c r="C51" s="370">
        <f t="shared" si="9"/>
        <v>0.42982456140350878</v>
      </c>
      <c r="D51" s="273">
        <v>1.1399999999999999</v>
      </c>
      <c r="E51" s="57">
        <v>9.06</v>
      </c>
      <c r="F51" s="370">
        <f t="shared" si="2"/>
        <v>0.59507042253521147</v>
      </c>
      <c r="G51" s="269">
        <v>5.68</v>
      </c>
      <c r="H51" s="313">
        <f t="shared" si="10"/>
        <v>-0.2855345911949686</v>
      </c>
      <c r="I51" s="57">
        <v>7.95</v>
      </c>
      <c r="J51" s="58">
        <f t="shared" si="10"/>
        <v>0.35665529010238894</v>
      </c>
      <c r="K51" s="57">
        <v>5.86</v>
      </c>
      <c r="L51" s="11"/>
      <c r="M51" s="11"/>
      <c r="N51" s="11"/>
      <c r="O51" s="11"/>
      <c r="P51" s="11"/>
      <c r="Q51" s="11"/>
      <c r="R51" s="11"/>
    </row>
    <row r="52" spans="1:18" s="8" customFormat="1" ht="11.25">
      <c r="A52" s="44" t="s">
        <v>97</v>
      </c>
      <c r="B52" s="273">
        <v>0</v>
      </c>
      <c r="C52" s="370"/>
      <c r="D52" s="273">
        <v>0</v>
      </c>
      <c r="E52" s="57">
        <v>0</v>
      </c>
      <c r="F52" s="370"/>
      <c r="G52" s="269">
        <v>0</v>
      </c>
      <c r="H52" s="313">
        <f t="shared" si="10"/>
        <v>-1</v>
      </c>
      <c r="I52" s="57">
        <v>0.19</v>
      </c>
      <c r="J52" s="58"/>
      <c r="K52" s="57">
        <v>0</v>
      </c>
      <c r="L52" s="11"/>
      <c r="M52" s="11"/>
      <c r="N52" s="11"/>
      <c r="O52" s="11"/>
      <c r="P52" s="11"/>
      <c r="Q52" s="11"/>
      <c r="R52" s="11"/>
    </row>
    <row r="53" spans="1:18" s="8" customFormat="1" ht="11.25">
      <c r="A53" s="44" t="s">
        <v>98</v>
      </c>
      <c r="B53" s="273">
        <v>0</v>
      </c>
      <c r="C53" s="370"/>
      <c r="D53" s="273">
        <v>0</v>
      </c>
      <c r="E53" s="57">
        <v>0</v>
      </c>
      <c r="F53" s="370"/>
      <c r="G53" s="269">
        <v>0</v>
      </c>
      <c r="H53" s="313"/>
      <c r="I53" s="57">
        <v>0</v>
      </c>
      <c r="J53" s="58"/>
      <c r="K53" s="57">
        <v>0</v>
      </c>
      <c r="L53" s="11"/>
      <c r="M53" s="11"/>
      <c r="N53" s="11"/>
      <c r="O53" s="11"/>
      <c r="P53" s="11"/>
      <c r="Q53" s="11"/>
      <c r="R53" s="11"/>
    </row>
    <row r="54" spans="1:18" s="8" customFormat="1" ht="11.25">
      <c r="A54" s="44" t="s">
        <v>99</v>
      </c>
      <c r="B54" s="273">
        <v>0</v>
      </c>
      <c r="C54" s="370"/>
      <c r="D54" s="273">
        <v>0</v>
      </c>
      <c r="E54" s="57">
        <v>0</v>
      </c>
      <c r="F54" s="370"/>
      <c r="G54" s="269">
        <v>0</v>
      </c>
      <c r="H54" s="313"/>
      <c r="I54" s="57">
        <v>0</v>
      </c>
      <c r="J54" s="58"/>
      <c r="K54" s="57">
        <v>0</v>
      </c>
      <c r="L54" s="11"/>
      <c r="M54" s="11"/>
      <c r="N54" s="11"/>
      <c r="O54" s="11"/>
      <c r="P54" s="11"/>
      <c r="Q54" s="11"/>
      <c r="R54" s="11"/>
    </row>
    <row r="55" spans="1:18" s="8" customFormat="1" ht="11.25">
      <c r="A55" s="44" t="s">
        <v>100</v>
      </c>
      <c r="B55" s="273">
        <v>0.01</v>
      </c>
      <c r="C55" s="370"/>
      <c r="D55" s="273">
        <v>0</v>
      </c>
      <c r="E55" s="57">
        <v>0</v>
      </c>
      <c r="F55" s="370"/>
      <c r="G55" s="269">
        <v>0</v>
      </c>
      <c r="H55" s="313"/>
      <c r="I55" s="57">
        <v>0</v>
      </c>
      <c r="J55" s="58"/>
      <c r="K55" s="57">
        <v>0</v>
      </c>
      <c r="L55" s="11"/>
      <c r="M55" s="11"/>
      <c r="N55" s="11"/>
      <c r="O55" s="11"/>
      <c r="P55" s="11"/>
      <c r="Q55" s="11"/>
      <c r="R55" s="11"/>
    </row>
    <row r="56" spans="1:18" s="8" customFormat="1" ht="11.25">
      <c r="A56" s="44" t="s">
        <v>101</v>
      </c>
      <c r="B56" s="273">
        <v>7.21</v>
      </c>
      <c r="C56" s="370">
        <f t="shared" si="9"/>
        <v>0.18976897689768979</v>
      </c>
      <c r="D56" s="273">
        <v>6.06</v>
      </c>
      <c r="E56" s="57">
        <v>31.95</v>
      </c>
      <c r="F56" s="370">
        <f t="shared" si="2"/>
        <v>-0.11299278178789574</v>
      </c>
      <c r="G56" s="269">
        <v>36.020000000000003</v>
      </c>
      <c r="H56" s="313">
        <f t="shared" si="10"/>
        <v>0.27234192864712137</v>
      </c>
      <c r="I56" s="57">
        <v>28.31</v>
      </c>
      <c r="J56" s="58">
        <f t="shared" si="10"/>
        <v>3.5448422545196756E-3</v>
      </c>
      <c r="K56" s="57">
        <v>28.21</v>
      </c>
      <c r="L56" s="11"/>
      <c r="M56" s="11"/>
      <c r="N56" s="11"/>
      <c r="O56" s="11"/>
      <c r="P56" s="11"/>
      <c r="Q56" s="11"/>
      <c r="R56" s="11"/>
    </row>
    <row r="57" spans="1:18" s="8" customFormat="1" ht="11.25">
      <c r="A57" s="44" t="s">
        <v>102</v>
      </c>
      <c r="B57" s="220">
        <v>72.23</v>
      </c>
      <c r="C57" s="370">
        <f t="shared" ref="C57:C71" si="11">IF((+B57/D57)&lt;0,"n.m.",IF(B57&lt;0,(+B57/D57-1)*-1,(+B57/D57-1)))</f>
        <v>0.29235999284308467</v>
      </c>
      <c r="D57" s="419">
        <v>55.89</v>
      </c>
      <c r="E57" s="59">
        <v>272.91000000000003</v>
      </c>
      <c r="F57" s="370">
        <f t="shared" si="2"/>
        <v>0.13490248263816706</v>
      </c>
      <c r="G57" s="270">
        <v>240.47</v>
      </c>
      <c r="H57" s="313">
        <f t="shared" si="10"/>
        <v>5.9992947192100798E-2</v>
      </c>
      <c r="I57" s="59">
        <v>226.86</v>
      </c>
      <c r="J57" s="58">
        <f t="shared" si="10"/>
        <v>-0.1162102146558105</v>
      </c>
      <c r="K57" s="59">
        <v>256.69</v>
      </c>
      <c r="L57" s="11"/>
      <c r="M57" s="11"/>
      <c r="N57" s="11"/>
      <c r="O57" s="11"/>
      <c r="P57" s="11"/>
      <c r="Q57" s="11"/>
      <c r="R57" s="11"/>
    </row>
    <row r="58" spans="1:18" s="8" customFormat="1" ht="11.25">
      <c r="A58" s="44" t="s">
        <v>103</v>
      </c>
      <c r="B58" s="273">
        <v>44.9</v>
      </c>
      <c r="C58" s="370">
        <f t="shared" si="11"/>
        <v>1.1489074115791809E-2</v>
      </c>
      <c r="D58" s="273">
        <v>44.39</v>
      </c>
      <c r="E58" s="57">
        <v>155.97</v>
      </c>
      <c r="F58" s="370">
        <f t="shared" si="2"/>
        <v>-2.1947701762086935E-2</v>
      </c>
      <c r="G58" s="269">
        <v>159.47</v>
      </c>
      <c r="H58" s="313">
        <f t="shared" si="10"/>
        <v>-0.23927872918952442</v>
      </c>
      <c r="I58" s="57">
        <v>209.63</v>
      </c>
      <c r="J58" s="58">
        <f t="shared" si="10"/>
        <v>-0.14544861603685133</v>
      </c>
      <c r="K58" s="57">
        <v>245.31</v>
      </c>
      <c r="L58" s="11"/>
      <c r="M58" s="11"/>
      <c r="N58" s="11"/>
      <c r="O58" s="11"/>
      <c r="P58" s="11"/>
      <c r="Q58" s="11"/>
      <c r="R58" s="11"/>
    </row>
    <row r="59" spans="1:18" s="3" customFormat="1" ht="11.25">
      <c r="A59" s="44" t="s">
        <v>104</v>
      </c>
      <c r="B59" s="273">
        <v>0</v>
      </c>
      <c r="C59" s="370"/>
      <c r="D59" s="273">
        <v>0</v>
      </c>
      <c r="E59" s="57">
        <v>0</v>
      </c>
      <c r="F59" s="370">
        <f t="shared" si="2"/>
        <v>-1</v>
      </c>
      <c r="G59" s="269">
        <v>0.73</v>
      </c>
      <c r="H59" s="313">
        <f t="shared" si="10"/>
        <v>0.97297297297297303</v>
      </c>
      <c r="I59" s="57">
        <v>0.37</v>
      </c>
      <c r="J59" s="58">
        <f t="shared" si="10"/>
        <v>-0.84188034188034189</v>
      </c>
      <c r="K59" s="57">
        <v>2.34</v>
      </c>
      <c r="L59" s="5"/>
      <c r="M59" s="5"/>
      <c r="N59" s="5"/>
      <c r="O59" s="5"/>
      <c r="P59" s="5"/>
      <c r="Q59" s="5"/>
      <c r="R59" s="5"/>
    </row>
    <row r="60" spans="1:18" s="8" customFormat="1" ht="11.25">
      <c r="A60" s="44" t="s">
        <v>105</v>
      </c>
      <c r="B60" s="273">
        <v>18.700000000000003</v>
      </c>
      <c r="C60" s="370">
        <f t="shared" si="11"/>
        <v>-0.54644676206645637</v>
      </c>
      <c r="D60" s="273">
        <v>41.23</v>
      </c>
      <c r="E60" s="57">
        <v>151.87</v>
      </c>
      <c r="F60" s="370">
        <f t="shared" si="2"/>
        <v>-0.32330793565922555</v>
      </c>
      <c r="G60" s="269">
        <v>224.43</v>
      </c>
      <c r="H60" s="313">
        <f t="shared" si="10"/>
        <v>5.2624173350218184E-2</v>
      </c>
      <c r="I60" s="57">
        <v>213.21</v>
      </c>
      <c r="J60" s="58">
        <f t="shared" si="10"/>
        <v>0.11412447092020694</v>
      </c>
      <c r="K60" s="57">
        <v>191.37</v>
      </c>
      <c r="L60" s="11"/>
      <c r="M60" s="11"/>
      <c r="N60" s="11"/>
      <c r="O60" s="11"/>
      <c r="P60" s="11"/>
      <c r="Q60" s="11"/>
      <c r="R60" s="11"/>
    </row>
    <row r="61" spans="1:18" s="8" customFormat="1" ht="11.25">
      <c r="A61" s="44" t="s">
        <v>106</v>
      </c>
      <c r="B61" s="273">
        <v>6.75</v>
      </c>
      <c r="C61" s="370">
        <f t="shared" si="11"/>
        <v>-0.13461538461538458</v>
      </c>
      <c r="D61" s="273">
        <v>7.8</v>
      </c>
      <c r="E61" s="57">
        <v>66.89</v>
      </c>
      <c r="F61" s="370">
        <f t="shared" si="2"/>
        <v>1.3429071803852888</v>
      </c>
      <c r="G61" s="269">
        <v>28.55</v>
      </c>
      <c r="H61" s="313">
        <f t="shared" si="10"/>
        <v>-0.41495901639344257</v>
      </c>
      <c r="I61" s="57">
        <v>48.8</v>
      </c>
      <c r="J61" s="58">
        <f t="shared" si="10"/>
        <v>-0.2884222805482648</v>
      </c>
      <c r="K61" s="57">
        <v>68.58</v>
      </c>
      <c r="L61" s="11"/>
      <c r="M61" s="11"/>
      <c r="N61" s="11"/>
      <c r="O61" s="11"/>
      <c r="P61" s="11"/>
      <c r="Q61" s="11"/>
      <c r="R61" s="11"/>
    </row>
    <row r="62" spans="1:18" s="8" customFormat="1" ht="11.25">
      <c r="A62" s="44" t="s">
        <v>107</v>
      </c>
      <c r="B62" s="273">
        <v>3.71</v>
      </c>
      <c r="C62" s="370">
        <f t="shared" si="11"/>
        <v>0</v>
      </c>
      <c r="D62" s="273">
        <v>3.71</v>
      </c>
      <c r="E62" s="57">
        <v>10.33</v>
      </c>
      <c r="F62" s="370">
        <f t="shared" si="2"/>
        <v>-0.42387060791968767</v>
      </c>
      <c r="G62" s="269">
        <v>17.93</v>
      </c>
      <c r="H62" s="313">
        <f t="shared" si="10"/>
        <v>3.5817446562680599E-2</v>
      </c>
      <c r="I62" s="57">
        <v>17.309999999999999</v>
      </c>
      <c r="J62" s="58">
        <f t="shared" si="10"/>
        <v>0.26166180758017488</v>
      </c>
      <c r="K62" s="57">
        <v>13.72</v>
      </c>
      <c r="L62" s="11"/>
      <c r="M62" s="11"/>
      <c r="N62" s="11"/>
      <c r="O62" s="11"/>
      <c r="P62" s="11"/>
      <c r="Q62" s="11"/>
      <c r="R62" s="11"/>
    </row>
    <row r="63" spans="1:18" s="8" customFormat="1" ht="11.25">
      <c r="A63" s="44" t="s">
        <v>108</v>
      </c>
      <c r="B63" s="273">
        <v>1.55</v>
      </c>
      <c r="C63" s="370">
        <f t="shared" si="11"/>
        <v>-0.38492063492063489</v>
      </c>
      <c r="D63" s="273">
        <v>2.52</v>
      </c>
      <c r="E63" s="57">
        <v>8.73</v>
      </c>
      <c r="F63" s="370">
        <f t="shared" si="2"/>
        <v>0.12645161290322582</v>
      </c>
      <c r="G63" s="269">
        <v>7.75</v>
      </c>
      <c r="H63" s="313">
        <f t="shared" si="10"/>
        <v>-0.72478693181818188</v>
      </c>
      <c r="I63" s="57">
        <v>28.16</v>
      </c>
      <c r="J63" s="58">
        <f t="shared" si="10"/>
        <v>0.34736842105263177</v>
      </c>
      <c r="K63" s="57">
        <v>20.9</v>
      </c>
      <c r="L63" s="11"/>
      <c r="M63" s="11"/>
      <c r="N63" s="11"/>
      <c r="O63" s="11"/>
      <c r="P63" s="11"/>
      <c r="Q63" s="11"/>
      <c r="R63" s="11"/>
    </row>
    <row r="64" spans="1:18" s="8" customFormat="1" ht="11.25">
      <c r="A64" s="44" t="s">
        <v>109</v>
      </c>
      <c r="B64" s="275">
        <v>1.1599999999999999</v>
      </c>
      <c r="C64" s="370">
        <f t="shared" si="11"/>
        <v>-0.92081911262798632</v>
      </c>
      <c r="D64" s="275">
        <v>14.65</v>
      </c>
      <c r="E64" s="60">
        <v>3.49</v>
      </c>
      <c r="F64" s="370">
        <f t="shared" si="2"/>
        <v>-0.86372510737992969</v>
      </c>
      <c r="G64" s="271">
        <v>25.61</v>
      </c>
      <c r="H64" s="313">
        <f t="shared" si="10"/>
        <v>1.4297912713472489</v>
      </c>
      <c r="I64" s="60">
        <v>10.54</v>
      </c>
      <c r="J64" s="58">
        <f t="shared" si="10"/>
        <v>0.33586818757921422</v>
      </c>
      <c r="K64" s="60">
        <v>7.89</v>
      </c>
      <c r="L64" s="11"/>
      <c r="M64" s="11"/>
      <c r="N64" s="11"/>
      <c r="O64" s="11"/>
      <c r="P64" s="11"/>
      <c r="Q64" s="11"/>
      <c r="R64" s="11"/>
    </row>
    <row r="65" spans="1:18" s="8" customFormat="1" ht="11.25">
      <c r="A65" s="44" t="s">
        <v>110</v>
      </c>
      <c r="B65" s="275">
        <v>0</v>
      </c>
      <c r="C65" s="370">
        <f t="shared" si="11"/>
        <v>-1</v>
      </c>
      <c r="D65" s="275">
        <v>7.0000000000000007E-2</v>
      </c>
      <c r="E65" s="60">
        <v>0.13</v>
      </c>
      <c r="F65" s="370">
        <f t="shared" si="2"/>
        <v>-0.91503267973856206</v>
      </c>
      <c r="G65" s="271">
        <v>1.53</v>
      </c>
      <c r="H65" s="313">
        <f t="shared" si="10"/>
        <v>9.928571428571427</v>
      </c>
      <c r="I65" s="60">
        <v>0.14000000000000001</v>
      </c>
      <c r="J65" s="58">
        <f t="shared" si="10"/>
        <v>-0.91194968553459121</v>
      </c>
      <c r="K65" s="60">
        <v>1.59</v>
      </c>
      <c r="L65" s="11"/>
      <c r="M65" s="11"/>
      <c r="N65" s="11"/>
      <c r="O65" s="11"/>
      <c r="P65" s="11"/>
      <c r="Q65" s="11"/>
      <c r="R65" s="11"/>
    </row>
    <row r="66" spans="1:18" s="8" customFormat="1" ht="11.25">
      <c r="A66" s="49" t="s">
        <v>90</v>
      </c>
      <c r="B66" s="221">
        <f>B44</f>
        <v>972.2</v>
      </c>
      <c r="C66" s="370">
        <f t="shared" si="11"/>
        <v>0.18158946997411252</v>
      </c>
      <c r="D66" s="221">
        <f>D44</f>
        <v>822.79</v>
      </c>
      <c r="E66" s="61">
        <f>E44</f>
        <v>5314.79</v>
      </c>
      <c r="F66" s="370">
        <f t="shared" si="2"/>
        <v>0.14193416698895622</v>
      </c>
      <c r="G66" s="221">
        <f>G44</f>
        <v>4654.2</v>
      </c>
      <c r="H66" s="313">
        <f t="shared" si="10"/>
        <v>-2.3685761749102641E-3</v>
      </c>
      <c r="I66" s="61">
        <f>I44</f>
        <v>4665.25</v>
      </c>
      <c r="J66" s="58">
        <f t="shared" si="10"/>
        <v>3.1113060604888165E-3</v>
      </c>
      <c r="K66" s="61">
        <v>4650.78</v>
      </c>
      <c r="L66" s="11"/>
      <c r="M66" s="11"/>
      <c r="N66" s="11"/>
      <c r="O66" s="11"/>
      <c r="P66" s="11"/>
      <c r="Q66" s="11"/>
      <c r="R66" s="11"/>
    </row>
    <row r="67" spans="1:18" s="8" customFormat="1" ht="11.25">
      <c r="A67" s="49" t="s">
        <v>91</v>
      </c>
      <c r="B67" s="221">
        <f>B45</f>
        <v>3.71</v>
      </c>
      <c r="C67" s="370">
        <f t="shared" si="11"/>
        <v>-0.24285714285714288</v>
      </c>
      <c r="D67" s="221">
        <f>D45</f>
        <v>4.9000000000000004</v>
      </c>
      <c r="E67" s="61">
        <f>E45</f>
        <v>19.899999999999999</v>
      </c>
      <c r="F67" s="370">
        <f t="shared" si="2"/>
        <v>-0.2710622710622711</v>
      </c>
      <c r="G67" s="221">
        <f>G45</f>
        <v>27.3</v>
      </c>
      <c r="H67" s="313">
        <f t="shared" si="10"/>
        <v>0.40432098765432101</v>
      </c>
      <c r="I67" s="61">
        <f>I45</f>
        <v>19.440000000000001</v>
      </c>
      <c r="J67" s="58">
        <f t="shared" si="10"/>
        <v>-3.6669970267591556E-2</v>
      </c>
      <c r="K67" s="61">
        <v>20.18</v>
      </c>
      <c r="L67" s="11"/>
      <c r="M67" s="11"/>
      <c r="N67" s="11"/>
      <c r="O67" s="11"/>
      <c r="P67" s="11"/>
      <c r="Q67" s="11"/>
      <c r="R67" s="11"/>
    </row>
    <row r="68" spans="1:18" s="3" customFormat="1" ht="11.25">
      <c r="A68" s="49" t="s">
        <v>111</v>
      </c>
      <c r="B68" s="220">
        <f>B46+B47+B48+B49+B50+B51+B52+B53+B54+B55</f>
        <v>105.61</v>
      </c>
      <c r="C68" s="370">
        <f t="shared" si="11"/>
        <v>0.26767494898571598</v>
      </c>
      <c r="D68" s="220">
        <f>D46+D47+D48+D49+D50+D51+D52+D53+D54+D55</f>
        <v>83.31</v>
      </c>
      <c r="E68" s="59">
        <f>E46+E47+E48+E49+E50+E51+E52+E53+E54+E55</f>
        <v>806.39999999999986</v>
      </c>
      <c r="F68" s="370">
        <f t="shared" ref="F68:F101" si="12">IF((+E68/G68)&lt;0,"n.m.",IF(E68&lt;0,(+E68/G68-1)*-1,(+E68/G68-1)))</f>
        <v>7.3882703883236367E-2</v>
      </c>
      <c r="G68" s="220">
        <f>G46+G47+G48+G49+G50+G51+G52+G53+G54+G55</f>
        <v>750.92</v>
      </c>
      <c r="H68" s="313">
        <f t="shared" si="10"/>
        <v>-0.16599657922210642</v>
      </c>
      <c r="I68" s="59">
        <f>I46+I47+I48+I49+I50+I51+I52+I53+I54+I55</f>
        <v>900.38000000000011</v>
      </c>
      <c r="J68" s="58">
        <f t="shared" si="10"/>
        <v>0.14714163768171362</v>
      </c>
      <c r="K68" s="59">
        <v>784.89</v>
      </c>
      <c r="L68" s="5"/>
      <c r="M68" s="5"/>
      <c r="N68" s="5"/>
      <c r="O68" s="5"/>
      <c r="P68" s="5"/>
      <c r="Q68" s="5"/>
      <c r="R68" s="5"/>
    </row>
    <row r="69" spans="1:18" s="3" customFormat="1" ht="11.25">
      <c r="A69" s="49" t="s">
        <v>112</v>
      </c>
      <c r="B69" s="220">
        <f>B56+B57+B58+B59+B60+B61</f>
        <v>149.79000000000002</v>
      </c>
      <c r="C69" s="370">
        <f t="shared" si="11"/>
        <v>-3.5914269163931145E-2</v>
      </c>
      <c r="D69" s="220">
        <f>D56+D57+D58+D59+D60+D61</f>
        <v>155.37</v>
      </c>
      <c r="E69" s="59">
        <f>E56+E57+E58+E59+E60+E61</f>
        <v>679.59</v>
      </c>
      <c r="F69" s="370">
        <f t="shared" si="12"/>
        <v>-1.4615685762756181E-2</v>
      </c>
      <c r="G69" s="220">
        <f>G56+G57+G58+G59+G60+G61</f>
        <v>689.67000000000007</v>
      </c>
      <c r="H69" s="313">
        <f t="shared" si="10"/>
        <v>-5.1582826810418148E-2</v>
      </c>
      <c r="I69" s="59">
        <f>I56+I57+I58+I59+I60+I61</f>
        <v>727.18</v>
      </c>
      <c r="J69" s="58">
        <f t="shared" si="10"/>
        <v>-8.2422712933754139E-2</v>
      </c>
      <c r="K69" s="59">
        <v>792.50000000000011</v>
      </c>
      <c r="L69" s="5"/>
      <c r="M69" s="5"/>
      <c r="N69" s="5"/>
      <c r="O69" s="5"/>
      <c r="P69" s="5"/>
      <c r="Q69" s="5"/>
      <c r="R69" s="5"/>
    </row>
    <row r="70" spans="1:18" s="8" customFormat="1" ht="11.25">
      <c r="A70" s="49" t="s">
        <v>113</v>
      </c>
      <c r="B70" s="220">
        <f>B62+B63+B64+B65</f>
        <v>6.42</v>
      </c>
      <c r="C70" s="370">
        <f t="shared" si="11"/>
        <v>-0.69355608591885454</v>
      </c>
      <c r="D70" s="220">
        <f>D62+D63+D64+D65</f>
        <v>20.950000000000003</v>
      </c>
      <c r="E70" s="59">
        <f>E62+E63+E64+E65</f>
        <v>22.680000000000003</v>
      </c>
      <c r="F70" s="370">
        <f t="shared" si="12"/>
        <v>-0.57061719045815973</v>
      </c>
      <c r="G70" s="220">
        <f>G62+G63+G64+G65</f>
        <v>52.82</v>
      </c>
      <c r="H70" s="313">
        <f t="shared" si="10"/>
        <v>-5.9305431878895809E-2</v>
      </c>
      <c r="I70" s="59">
        <f>I62+I63+I64+I65</f>
        <v>56.15</v>
      </c>
      <c r="J70" s="58">
        <f t="shared" si="10"/>
        <v>0.27324263038548735</v>
      </c>
      <c r="K70" s="59">
        <v>44.1</v>
      </c>
      <c r="L70" s="11"/>
      <c r="M70" s="11"/>
      <c r="N70" s="11"/>
      <c r="O70" s="11"/>
      <c r="P70" s="11"/>
      <c r="Q70" s="11"/>
      <c r="R70" s="11"/>
    </row>
    <row r="71" spans="1:18" s="37" customFormat="1" ht="10.35" customHeight="1">
      <c r="A71" s="42" t="s">
        <v>117</v>
      </c>
      <c r="B71" s="272">
        <f>SUM(B66:B70)</f>
        <v>1237.73</v>
      </c>
      <c r="C71" s="369">
        <f t="shared" si="11"/>
        <v>0.13833094213295083</v>
      </c>
      <c r="D71" s="272">
        <f>SUM(D66:D70)</f>
        <v>1087.32</v>
      </c>
      <c r="E71" s="62">
        <f>SUM(E66:E70)</f>
        <v>6843.36</v>
      </c>
      <c r="F71" s="369">
        <f t="shared" si="12"/>
        <v>0.10825258991629028</v>
      </c>
      <c r="G71" s="272">
        <f>SUM(G66:G70)</f>
        <v>6174.91</v>
      </c>
      <c r="H71" s="324">
        <f t="shared" ref="H71" si="13">IF((+G71/I71)&lt;0,"n.m.",IF(G71&lt;0,(+G71/I71-1)*-1,(+G71/I71-1)))</f>
        <v>-3.0382827711827098E-2</v>
      </c>
      <c r="I71" s="62">
        <f>SUM(I66:I70)</f>
        <v>6368.4</v>
      </c>
      <c r="J71" s="166">
        <f t="shared" ref="J71" si="14">IF((+I71/K71)&lt;0,"n.m.",IF(I71&lt;0,(+I71/K71-1)*-1,(+I71/K71-1)))</f>
        <v>1.2070020421298455E-2</v>
      </c>
      <c r="K71" s="62">
        <v>6292.4500000000007</v>
      </c>
    </row>
    <row r="72" spans="1:18" ht="10.35" customHeight="1">
      <c r="A72" s="44"/>
      <c r="B72" s="49"/>
      <c r="C72" s="370"/>
      <c r="D72" s="49"/>
      <c r="E72" s="49"/>
      <c r="F72" s="370"/>
      <c r="G72" s="49"/>
      <c r="H72" s="49"/>
      <c r="I72" s="49"/>
      <c r="J72" s="40"/>
      <c r="K72" s="49"/>
    </row>
    <row r="73" spans="1:18" ht="10.35" customHeight="1">
      <c r="A73" s="63" t="s">
        <v>2</v>
      </c>
      <c r="B73" s="64"/>
      <c r="C73" s="370"/>
      <c r="D73" s="64"/>
      <c r="E73" s="64"/>
      <c r="F73" s="370"/>
      <c r="G73" s="64"/>
      <c r="H73" s="64"/>
      <c r="I73" s="64"/>
      <c r="J73" s="40"/>
      <c r="K73" s="64"/>
    </row>
    <row r="74" spans="1:18" s="3" customFormat="1" ht="11.25">
      <c r="A74" s="44" t="s">
        <v>90</v>
      </c>
      <c r="B74" s="273">
        <v>6091.36</v>
      </c>
      <c r="C74" s="370">
        <f t="shared" ref="C74:C91" si="15">IF((+B74/D74)&lt;0,"n.m.",IF(B74&lt;0,(+B74/D74-1)*-1,(+B74/D74-1)))</f>
        <v>8.5175254977063242E-2</v>
      </c>
      <c r="D74" s="273">
        <v>5613.25</v>
      </c>
      <c r="E74" s="57">
        <v>5739.64</v>
      </c>
      <c r="F74" s="370">
        <f t="shared" si="12"/>
        <v>0.10907917466967088</v>
      </c>
      <c r="G74" s="273">
        <v>5175.1400000000003</v>
      </c>
      <c r="H74" s="313">
        <f>IF((+G74/I74)&lt;0,"n.m.",IF(G74&lt;0,(+G74/I74-1)*-1,(+G74/I74-1)))</f>
        <v>0.42683367291515606</v>
      </c>
      <c r="I74" s="57">
        <v>3627.01</v>
      </c>
      <c r="J74" s="58">
        <f>IF((+I74/K74)&lt;0,"n.m.",IF(I74&lt;0,(+I74/K74-1)*-1,(+I74/K74-1)))</f>
        <v>-2.9767621024586077E-2</v>
      </c>
      <c r="K74" s="57">
        <v>3738.29</v>
      </c>
      <c r="L74" s="5"/>
      <c r="M74" s="5"/>
      <c r="N74" s="5"/>
      <c r="O74" s="5"/>
      <c r="P74" s="5"/>
      <c r="Q74" s="5"/>
      <c r="R74" s="5"/>
    </row>
    <row r="75" spans="1:18" s="3" customFormat="1" ht="11.25">
      <c r="A75" s="44" t="s">
        <v>91</v>
      </c>
      <c r="B75" s="273">
        <v>11.75</v>
      </c>
      <c r="C75" s="370">
        <f t="shared" si="15"/>
        <v>-0.54262358894511487</v>
      </c>
      <c r="D75" s="273">
        <v>25.69</v>
      </c>
      <c r="E75" s="57">
        <v>15.37</v>
      </c>
      <c r="F75" s="370">
        <f t="shared" si="12"/>
        <v>-0.49240422721268173</v>
      </c>
      <c r="G75" s="273">
        <v>30.28</v>
      </c>
      <c r="H75" s="313">
        <f t="shared" ref="H75:H101" si="16">IF((+G75/I75)&lt;0,"n.m.",IF(G75&lt;0,(+G75/I75-1)*-1,(+G75/I75-1)))</f>
        <v>0.42628356099858689</v>
      </c>
      <c r="I75" s="57">
        <v>21.23</v>
      </c>
      <c r="J75" s="58">
        <f t="shared" ref="J75:J100" si="17">IF((+I75/K75)&lt;0,"n.m.",IF(I75&lt;0,(+I75/K75-1)*-1,(+I75/K75-1)))</f>
        <v>4.2162162162162158</v>
      </c>
      <c r="K75" s="57">
        <v>4.07</v>
      </c>
      <c r="L75" s="5"/>
      <c r="M75" s="5"/>
      <c r="N75" s="5"/>
      <c r="O75" s="5"/>
      <c r="P75" s="5"/>
      <c r="Q75" s="5"/>
      <c r="R75" s="5"/>
    </row>
    <row r="76" spans="1:18" s="3" customFormat="1" ht="11.25">
      <c r="A76" s="44" t="s">
        <v>92</v>
      </c>
      <c r="B76" s="273">
        <v>1551.61</v>
      </c>
      <c r="C76" s="370">
        <f t="shared" si="15"/>
        <v>0.47571402756246228</v>
      </c>
      <c r="D76" s="273">
        <v>1051.43</v>
      </c>
      <c r="E76" s="57">
        <v>1393.11</v>
      </c>
      <c r="F76" s="370">
        <f t="shared" si="12"/>
        <v>0.63280590717299567</v>
      </c>
      <c r="G76" s="273">
        <v>853.2</v>
      </c>
      <c r="H76" s="313">
        <f t="shared" si="16"/>
        <v>6.4929229386654796E-2</v>
      </c>
      <c r="I76" s="57">
        <v>801.18</v>
      </c>
      <c r="J76" s="58">
        <f t="shared" si="17"/>
        <v>2.3545193229000283E-2</v>
      </c>
      <c r="K76" s="57">
        <v>782.75</v>
      </c>
      <c r="L76" s="5"/>
      <c r="M76" s="5"/>
      <c r="N76" s="5"/>
      <c r="O76" s="5"/>
      <c r="P76" s="5"/>
      <c r="Q76" s="5"/>
      <c r="R76" s="5"/>
    </row>
    <row r="77" spans="1:18" s="3" customFormat="1" ht="11.25">
      <c r="A77" s="44" t="s">
        <v>93</v>
      </c>
      <c r="B77" s="273">
        <v>0</v>
      </c>
      <c r="C77" s="370">
        <f t="shared" si="15"/>
        <v>-1</v>
      </c>
      <c r="D77" s="273">
        <v>0.02</v>
      </c>
      <c r="E77" s="57">
        <v>0</v>
      </c>
      <c r="F77" s="370"/>
      <c r="G77" s="273">
        <v>0</v>
      </c>
      <c r="H77" s="313">
        <f t="shared" si="16"/>
        <v>-1</v>
      </c>
      <c r="I77" s="57">
        <v>0.1</v>
      </c>
      <c r="J77" s="58"/>
      <c r="K77" s="57">
        <v>0</v>
      </c>
      <c r="L77" s="5"/>
      <c r="M77" s="5"/>
      <c r="N77" s="5"/>
      <c r="O77" s="5"/>
      <c r="P77" s="5"/>
      <c r="Q77" s="5"/>
      <c r="R77" s="5"/>
    </row>
    <row r="78" spans="1:18" s="8" customFormat="1" ht="11.25">
      <c r="A78" s="44" t="s">
        <v>94</v>
      </c>
      <c r="B78" s="273">
        <v>0.04</v>
      </c>
      <c r="C78" s="370">
        <f t="shared" si="15"/>
        <v>-0.99084668192219683</v>
      </c>
      <c r="D78" s="273">
        <v>4.37</v>
      </c>
      <c r="E78" s="57">
        <v>0.03</v>
      </c>
      <c r="F78" s="370">
        <f t="shared" si="12"/>
        <v>-0.99691991786447642</v>
      </c>
      <c r="G78" s="273">
        <v>9.74</v>
      </c>
      <c r="H78" s="313"/>
      <c r="I78" s="57">
        <v>0</v>
      </c>
      <c r="J78" s="58">
        <f t="shared" si="17"/>
        <v>-1</v>
      </c>
      <c r="K78" s="57">
        <v>0.79</v>
      </c>
      <c r="L78" s="11"/>
      <c r="M78" s="11"/>
      <c r="N78" s="11"/>
      <c r="O78" s="11"/>
      <c r="P78" s="11"/>
      <c r="Q78" s="11"/>
      <c r="R78" s="11"/>
    </row>
    <row r="79" spans="1:18" s="8" customFormat="1" ht="11.25">
      <c r="A79" s="44" t="s">
        <v>138</v>
      </c>
      <c r="B79" s="273">
        <v>0</v>
      </c>
      <c r="C79" s="370"/>
      <c r="D79" s="273">
        <v>0</v>
      </c>
      <c r="E79" s="57">
        <v>0.03</v>
      </c>
      <c r="F79" s="370">
        <f t="shared" si="12"/>
        <v>-0.99829642248722317</v>
      </c>
      <c r="G79" s="273">
        <v>17.61</v>
      </c>
      <c r="H79" s="313">
        <f t="shared" si="16"/>
        <v>1.5821114369501466</v>
      </c>
      <c r="I79" s="57">
        <v>6.82</v>
      </c>
      <c r="J79" s="58">
        <f t="shared" si="17"/>
        <v>-0.81750066898581752</v>
      </c>
      <c r="K79" s="57">
        <v>37.369999999999997</v>
      </c>
      <c r="L79" s="11"/>
      <c r="M79" s="11"/>
      <c r="N79" s="11"/>
      <c r="O79" s="11"/>
      <c r="P79" s="11"/>
      <c r="Q79" s="11"/>
      <c r="R79" s="11"/>
    </row>
    <row r="80" spans="1:18" s="8" customFormat="1" ht="11.25">
      <c r="A80" s="44" t="s">
        <v>95</v>
      </c>
      <c r="B80" s="273">
        <v>0</v>
      </c>
      <c r="C80" s="370"/>
      <c r="D80" s="273">
        <v>0</v>
      </c>
      <c r="E80" s="57">
        <v>0</v>
      </c>
      <c r="F80" s="370"/>
      <c r="G80" s="273">
        <v>0</v>
      </c>
      <c r="H80" s="313"/>
      <c r="I80" s="57">
        <v>0</v>
      </c>
      <c r="J80" s="58"/>
      <c r="K80" s="57">
        <v>0</v>
      </c>
      <c r="L80" s="11"/>
      <c r="M80" s="11"/>
      <c r="N80" s="11"/>
      <c r="O80" s="11"/>
      <c r="P80" s="11"/>
      <c r="Q80" s="11"/>
      <c r="R80" s="11"/>
    </row>
    <row r="81" spans="1:18" s="8" customFormat="1" ht="11.25">
      <c r="A81" s="44" t="s">
        <v>96</v>
      </c>
      <c r="B81" s="273">
        <v>1.64</v>
      </c>
      <c r="C81" s="370">
        <f t="shared" si="15"/>
        <v>-0.28695652173913044</v>
      </c>
      <c r="D81" s="273">
        <v>2.2999999999999998</v>
      </c>
      <c r="E81" s="57">
        <v>2.61</v>
      </c>
      <c r="F81" s="370">
        <f t="shared" si="12"/>
        <v>-0.50095602294455066</v>
      </c>
      <c r="G81" s="273">
        <v>5.23</v>
      </c>
      <c r="H81" s="313">
        <f t="shared" si="16"/>
        <v>0.70358306188925113</v>
      </c>
      <c r="I81" s="57">
        <v>3.07</v>
      </c>
      <c r="J81" s="58">
        <f t="shared" si="17"/>
        <v>0.83832335329341312</v>
      </c>
      <c r="K81" s="57">
        <v>1.67</v>
      </c>
      <c r="L81" s="11"/>
      <c r="M81" s="11"/>
      <c r="N81" s="11"/>
      <c r="O81" s="11"/>
      <c r="P81" s="11"/>
      <c r="Q81" s="11"/>
      <c r="R81" s="11"/>
    </row>
    <row r="82" spans="1:18" s="8" customFormat="1" ht="11.25">
      <c r="A82" s="44" t="s">
        <v>97</v>
      </c>
      <c r="B82" s="273">
        <v>0</v>
      </c>
      <c r="C82" s="370"/>
      <c r="D82" s="273">
        <v>0</v>
      </c>
      <c r="E82" s="57">
        <v>0</v>
      </c>
      <c r="F82" s="370"/>
      <c r="G82" s="273">
        <v>0</v>
      </c>
      <c r="H82" s="313"/>
      <c r="I82" s="57">
        <v>0</v>
      </c>
      <c r="J82" s="58"/>
      <c r="K82" s="57">
        <v>0</v>
      </c>
      <c r="L82" s="11"/>
      <c r="M82" s="11"/>
      <c r="N82" s="11"/>
      <c r="O82" s="11"/>
      <c r="P82" s="11"/>
      <c r="Q82" s="11"/>
      <c r="R82" s="11"/>
    </row>
    <row r="83" spans="1:18" s="8" customFormat="1" ht="11.25">
      <c r="A83" s="44" t="s">
        <v>98</v>
      </c>
      <c r="B83" s="273">
        <v>0</v>
      </c>
      <c r="C83" s="370"/>
      <c r="D83" s="273">
        <v>0</v>
      </c>
      <c r="E83" s="57">
        <v>0</v>
      </c>
      <c r="F83" s="370"/>
      <c r="G83" s="273">
        <v>0</v>
      </c>
      <c r="H83" s="313"/>
      <c r="I83" s="57">
        <v>0</v>
      </c>
      <c r="J83" s="58"/>
      <c r="K83" s="57">
        <v>0</v>
      </c>
      <c r="L83" s="11"/>
      <c r="M83" s="11"/>
      <c r="N83" s="11"/>
      <c r="O83" s="11"/>
      <c r="P83" s="11"/>
      <c r="Q83" s="11"/>
      <c r="R83" s="11"/>
    </row>
    <row r="84" spans="1:18" s="8" customFormat="1" ht="11.25">
      <c r="A84" s="44" t="s">
        <v>99</v>
      </c>
      <c r="B84" s="273">
        <v>0</v>
      </c>
      <c r="C84" s="370"/>
      <c r="D84" s="273">
        <v>0</v>
      </c>
      <c r="E84" s="57">
        <v>0</v>
      </c>
      <c r="F84" s="370"/>
      <c r="G84" s="273">
        <v>0</v>
      </c>
      <c r="H84" s="313"/>
      <c r="I84" s="57">
        <v>0</v>
      </c>
      <c r="J84" s="58"/>
      <c r="K84" s="57">
        <v>0</v>
      </c>
      <c r="L84" s="11"/>
      <c r="M84" s="11"/>
      <c r="N84" s="11"/>
      <c r="O84" s="11"/>
      <c r="P84" s="11"/>
      <c r="Q84" s="11"/>
      <c r="R84" s="11"/>
    </row>
    <row r="85" spans="1:18" s="8" customFormat="1" ht="11.25">
      <c r="A85" s="44" t="s">
        <v>100</v>
      </c>
      <c r="B85" s="273">
        <v>0.14000000000000001</v>
      </c>
      <c r="C85" s="370"/>
      <c r="D85" s="273">
        <v>0</v>
      </c>
      <c r="E85" s="57">
        <v>0</v>
      </c>
      <c r="F85" s="370"/>
      <c r="G85" s="273">
        <v>0</v>
      </c>
      <c r="H85" s="313"/>
      <c r="I85" s="57">
        <v>0</v>
      </c>
      <c r="J85" s="58"/>
      <c r="K85" s="57">
        <v>0</v>
      </c>
      <c r="L85" s="11"/>
      <c r="M85" s="11"/>
      <c r="N85" s="11"/>
      <c r="O85" s="11"/>
      <c r="P85" s="11"/>
      <c r="Q85" s="11"/>
      <c r="R85" s="11"/>
    </row>
    <row r="86" spans="1:18" s="8" customFormat="1" ht="11.25">
      <c r="A86" s="44" t="s">
        <v>101</v>
      </c>
      <c r="B86" s="273">
        <v>15.33</v>
      </c>
      <c r="C86" s="370">
        <f t="shared" si="15"/>
        <v>0.22836538461538458</v>
      </c>
      <c r="D86" s="273">
        <v>12.48</v>
      </c>
      <c r="E86" s="57">
        <v>7.52</v>
      </c>
      <c r="F86" s="370">
        <f t="shared" si="12"/>
        <v>-0.45625451916124371</v>
      </c>
      <c r="G86" s="273">
        <v>13.83</v>
      </c>
      <c r="H86" s="313">
        <f t="shared" si="16"/>
        <v>-6.4276048714479006E-2</v>
      </c>
      <c r="I86" s="57">
        <v>14.78</v>
      </c>
      <c r="J86" s="58">
        <f t="shared" si="17"/>
        <v>0.54764397905759155</v>
      </c>
      <c r="K86" s="57">
        <v>9.5500000000000007</v>
      </c>
      <c r="L86" s="11"/>
      <c r="M86" s="11"/>
      <c r="N86" s="11"/>
      <c r="O86" s="11"/>
      <c r="P86" s="11"/>
      <c r="Q86" s="11"/>
      <c r="R86" s="11"/>
    </row>
    <row r="87" spans="1:18" s="8" customFormat="1" ht="11.25">
      <c r="A87" s="44" t="s">
        <v>102</v>
      </c>
      <c r="B87" s="220">
        <v>584.25</v>
      </c>
      <c r="C87" s="370">
        <f t="shared" si="15"/>
        <v>0.50173499550186351</v>
      </c>
      <c r="D87" s="419">
        <v>389.05</v>
      </c>
      <c r="E87" s="59">
        <v>553.16999999999996</v>
      </c>
      <c r="F87" s="370">
        <f t="shared" si="12"/>
        <v>0.42367777634796022</v>
      </c>
      <c r="G87" s="274">
        <v>388.55</v>
      </c>
      <c r="H87" s="313">
        <f t="shared" si="16"/>
        <v>0.230328361989804</v>
      </c>
      <c r="I87" s="59">
        <v>315.81</v>
      </c>
      <c r="J87" s="58">
        <f t="shared" si="17"/>
        <v>-4.0412020297165063E-2</v>
      </c>
      <c r="K87" s="59">
        <v>329.11</v>
      </c>
      <c r="L87" s="11"/>
      <c r="M87" s="11"/>
      <c r="N87" s="11"/>
      <c r="O87" s="11"/>
      <c r="P87" s="11"/>
      <c r="Q87" s="11"/>
      <c r="R87" s="11"/>
    </row>
    <row r="88" spans="1:18" s="8" customFormat="1" ht="11.25">
      <c r="A88" s="44" t="s">
        <v>103</v>
      </c>
      <c r="B88" s="273">
        <v>274.20999999999998</v>
      </c>
      <c r="C88" s="370">
        <f t="shared" si="15"/>
        <v>-0.2532000653630373</v>
      </c>
      <c r="D88" s="273">
        <v>367.18</v>
      </c>
      <c r="E88" s="57">
        <v>324.73</v>
      </c>
      <c r="F88" s="370">
        <f t="shared" si="12"/>
        <v>-9.5560383244206792E-2</v>
      </c>
      <c r="G88" s="273">
        <v>359.04</v>
      </c>
      <c r="H88" s="313">
        <f t="shared" si="16"/>
        <v>0.4042553191489362</v>
      </c>
      <c r="I88" s="57">
        <v>255.68</v>
      </c>
      <c r="J88" s="58">
        <f t="shared" si="17"/>
        <v>-0.16689475399152809</v>
      </c>
      <c r="K88" s="57">
        <v>306.89999999999998</v>
      </c>
      <c r="L88" s="11"/>
      <c r="M88" s="11"/>
      <c r="N88" s="11"/>
      <c r="O88" s="11"/>
      <c r="P88" s="11"/>
      <c r="Q88" s="11"/>
      <c r="R88" s="11"/>
    </row>
    <row r="89" spans="1:18" s="3" customFormat="1" ht="11.25">
      <c r="A89" s="44" t="s">
        <v>104</v>
      </c>
      <c r="B89" s="273">
        <v>0</v>
      </c>
      <c r="C89" s="370"/>
      <c r="D89" s="273">
        <v>0</v>
      </c>
      <c r="E89" s="57">
        <v>0</v>
      </c>
      <c r="F89" s="370"/>
      <c r="G89" s="273">
        <v>0</v>
      </c>
      <c r="H89" s="313"/>
      <c r="I89" s="57">
        <v>0</v>
      </c>
      <c r="J89" s="58"/>
      <c r="K89" s="57">
        <v>0</v>
      </c>
      <c r="L89" s="5"/>
      <c r="M89" s="5"/>
      <c r="N89" s="5"/>
      <c r="O89" s="5"/>
      <c r="P89" s="5"/>
      <c r="Q89" s="5"/>
      <c r="R89" s="5"/>
    </row>
    <row r="90" spans="1:18" s="8" customFormat="1" ht="11.25">
      <c r="A90" s="44" t="s">
        <v>105</v>
      </c>
      <c r="B90" s="273">
        <v>46.12</v>
      </c>
      <c r="C90" s="370">
        <f t="shared" si="15"/>
        <v>-0.61178451178451176</v>
      </c>
      <c r="D90" s="273">
        <v>118.8</v>
      </c>
      <c r="E90" s="57">
        <v>56.28</v>
      </c>
      <c r="F90" s="370">
        <f t="shared" si="12"/>
        <v>-0.62108664916178546</v>
      </c>
      <c r="G90" s="273">
        <v>148.53</v>
      </c>
      <c r="H90" s="313">
        <f t="shared" si="16"/>
        <v>-0.51023840142447319</v>
      </c>
      <c r="I90" s="57">
        <v>303.27</v>
      </c>
      <c r="J90" s="58">
        <f t="shared" si="17"/>
        <v>-0.30004385256306687</v>
      </c>
      <c r="K90" s="57">
        <v>433.27</v>
      </c>
      <c r="L90" s="11"/>
      <c r="M90" s="11"/>
      <c r="N90" s="11"/>
      <c r="O90" s="11"/>
      <c r="P90" s="11"/>
      <c r="Q90" s="11"/>
      <c r="R90" s="11"/>
    </row>
    <row r="91" spans="1:18" s="8" customFormat="1" ht="11.25">
      <c r="A91" s="44" t="s">
        <v>106</v>
      </c>
      <c r="B91" s="273">
        <v>43.46</v>
      </c>
      <c r="C91" s="370">
        <f t="shared" si="15"/>
        <v>-0.24796677625886832</v>
      </c>
      <c r="D91" s="273">
        <v>57.79</v>
      </c>
      <c r="E91" s="57">
        <v>34.799999999999997</v>
      </c>
      <c r="F91" s="370">
        <f t="shared" si="12"/>
        <v>2.1636363636363636</v>
      </c>
      <c r="G91" s="273">
        <v>11</v>
      </c>
      <c r="H91" s="313">
        <f t="shared" si="16"/>
        <v>6.6925315227934101E-2</v>
      </c>
      <c r="I91" s="57">
        <v>10.31</v>
      </c>
      <c r="J91" s="58">
        <f t="shared" si="17"/>
        <v>-0.25343953656770457</v>
      </c>
      <c r="K91" s="57">
        <v>13.81</v>
      </c>
      <c r="L91" s="11"/>
      <c r="M91" s="11"/>
      <c r="N91" s="11"/>
      <c r="O91" s="11"/>
      <c r="P91" s="11"/>
      <c r="Q91" s="11"/>
      <c r="R91" s="11"/>
    </row>
    <row r="92" spans="1:18" s="8" customFormat="1" ht="11.25">
      <c r="A92" s="44" t="s">
        <v>107</v>
      </c>
      <c r="B92" s="273">
        <v>4.04</v>
      </c>
      <c r="C92" s="370">
        <f t="shared" ref="C92:C94" si="18">IF((+B92/D92)&lt;0,"n.m.",IF(B92&lt;0,(+B92/D92-1)*-1,(+B92/D92-1)))</f>
        <v>1.3625730994152048</v>
      </c>
      <c r="D92" s="273">
        <v>1.71</v>
      </c>
      <c r="E92" s="57">
        <v>5.23</v>
      </c>
      <c r="F92" s="370">
        <f t="shared" si="12"/>
        <v>0.21911421911421924</v>
      </c>
      <c r="G92" s="273">
        <v>4.29</v>
      </c>
      <c r="H92" s="313">
        <f t="shared" si="16"/>
        <v>-0.28260869565217395</v>
      </c>
      <c r="I92" s="57">
        <v>5.98</v>
      </c>
      <c r="J92" s="58">
        <f t="shared" si="17"/>
        <v>1.7305936073059365</v>
      </c>
      <c r="K92" s="57">
        <v>2.19</v>
      </c>
      <c r="L92" s="11"/>
      <c r="M92" s="11"/>
      <c r="N92" s="11"/>
      <c r="O92" s="11"/>
      <c r="P92" s="11"/>
      <c r="Q92" s="11"/>
      <c r="R92" s="11"/>
    </row>
    <row r="93" spans="1:18" s="8" customFormat="1" ht="11.25">
      <c r="A93" s="44" t="s">
        <v>108</v>
      </c>
      <c r="B93" s="273">
        <v>13.06</v>
      </c>
      <c r="C93" s="370">
        <f t="shared" si="18"/>
        <v>1.8577680525164113</v>
      </c>
      <c r="D93" s="273">
        <v>4.57</v>
      </c>
      <c r="E93" s="57">
        <v>2.2000000000000002</v>
      </c>
      <c r="F93" s="370">
        <f t="shared" si="12"/>
        <v>-0.16666666666666663</v>
      </c>
      <c r="G93" s="273">
        <v>2.64</v>
      </c>
      <c r="H93" s="313">
        <f t="shared" si="16"/>
        <v>5.179282868525914E-2</v>
      </c>
      <c r="I93" s="57">
        <v>2.5099999999999998</v>
      </c>
      <c r="J93" s="58">
        <f t="shared" si="17"/>
        <v>-0.88898717381689518</v>
      </c>
      <c r="K93" s="57">
        <v>22.61</v>
      </c>
      <c r="L93" s="11"/>
      <c r="M93" s="11"/>
      <c r="N93" s="11"/>
      <c r="O93" s="11"/>
      <c r="P93" s="11"/>
      <c r="Q93" s="11"/>
      <c r="R93" s="11"/>
    </row>
    <row r="94" spans="1:18" s="8" customFormat="1" ht="11.25">
      <c r="A94" s="44" t="s">
        <v>109</v>
      </c>
      <c r="B94" s="275">
        <v>2.06</v>
      </c>
      <c r="C94" s="370">
        <f t="shared" si="18"/>
        <v>-0.3994169096209913</v>
      </c>
      <c r="D94" s="275">
        <v>3.43</v>
      </c>
      <c r="E94" s="60">
        <v>3.34</v>
      </c>
      <c r="F94" s="370">
        <f t="shared" si="12"/>
        <v>-0.70520741394527797</v>
      </c>
      <c r="G94" s="275">
        <v>11.33</v>
      </c>
      <c r="H94" s="313">
        <f t="shared" si="16"/>
        <v>-0.61851851851851847</v>
      </c>
      <c r="I94" s="60">
        <v>29.7</v>
      </c>
      <c r="J94" s="58"/>
      <c r="K94" s="60">
        <v>0</v>
      </c>
      <c r="L94" s="11"/>
      <c r="M94" s="11"/>
      <c r="N94" s="11"/>
      <c r="O94" s="11"/>
      <c r="P94" s="11"/>
      <c r="Q94" s="11"/>
      <c r="R94" s="11"/>
    </row>
    <row r="95" spans="1:18" s="8" customFormat="1" ht="11.25">
      <c r="A95" s="44" t="s">
        <v>110</v>
      </c>
      <c r="B95" s="275">
        <v>0</v>
      </c>
      <c r="C95" s="370"/>
      <c r="D95" s="275">
        <v>0</v>
      </c>
      <c r="E95" s="60">
        <v>0</v>
      </c>
      <c r="F95" s="370"/>
      <c r="G95" s="273">
        <v>0</v>
      </c>
      <c r="H95" s="313"/>
      <c r="I95" s="57">
        <v>0</v>
      </c>
      <c r="J95" s="58"/>
      <c r="K95" s="60">
        <v>0</v>
      </c>
      <c r="L95" s="11"/>
      <c r="M95" s="11"/>
      <c r="N95" s="11"/>
      <c r="O95" s="11"/>
      <c r="P95" s="11"/>
      <c r="Q95" s="11"/>
      <c r="R95" s="11"/>
    </row>
    <row r="96" spans="1:18" s="8" customFormat="1" ht="11.25">
      <c r="A96" s="49" t="s">
        <v>90</v>
      </c>
      <c r="B96" s="221">
        <f>B74</f>
        <v>6091.36</v>
      </c>
      <c r="C96" s="370">
        <f t="shared" ref="C96:C101" si="19">IF((+B96/D96)&lt;0,"n.m.",IF(B96&lt;0,(+B96/D96-1)*-1,(+B96/D96-1)))</f>
        <v>8.5175254977063242E-2</v>
      </c>
      <c r="D96" s="221">
        <f>D74</f>
        <v>5613.25</v>
      </c>
      <c r="E96" s="61">
        <f>E74</f>
        <v>5739.64</v>
      </c>
      <c r="F96" s="370">
        <f t="shared" si="12"/>
        <v>0.10907917466967088</v>
      </c>
      <c r="G96" s="221">
        <f>G74</f>
        <v>5175.1400000000003</v>
      </c>
      <c r="H96" s="313">
        <f t="shared" si="16"/>
        <v>0.42683367291515606</v>
      </c>
      <c r="I96" s="61">
        <f>I74</f>
        <v>3627.01</v>
      </c>
      <c r="J96" s="58">
        <f t="shared" si="17"/>
        <v>-2.9767621024586077E-2</v>
      </c>
      <c r="K96" s="61">
        <v>3738.29</v>
      </c>
      <c r="L96" s="11"/>
      <c r="M96" s="11"/>
      <c r="N96" s="11"/>
      <c r="O96" s="11"/>
      <c r="P96" s="11"/>
      <c r="Q96" s="11"/>
      <c r="R96" s="11"/>
    </row>
    <row r="97" spans="1:18" s="8" customFormat="1" ht="11.25">
      <c r="A97" s="49" t="s">
        <v>91</v>
      </c>
      <c r="B97" s="221">
        <f>B75</f>
        <v>11.75</v>
      </c>
      <c r="C97" s="370">
        <f t="shared" si="19"/>
        <v>-0.54262358894511487</v>
      </c>
      <c r="D97" s="221">
        <f>D75</f>
        <v>25.69</v>
      </c>
      <c r="E97" s="61">
        <f>E75</f>
        <v>15.37</v>
      </c>
      <c r="F97" s="370">
        <f t="shared" si="12"/>
        <v>-0.49240422721268173</v>
      </c>
      <c r="G97" s="221">
        <f>G75</f>
        <v>30.28</v>
      </c>
      <c r="H97" s="313">
        <f t="shared" si="16"/>
        <v>0.42628356099858689</v>
      </c>
      <c r="I97" s="61">
        <f>I75</f>
        <v>21.23</v>
      </c>
      <c r="J97" s="58">
        <f t="shared" si="17"/>
        <v>4.2162162162162158</v>
      </c>
      <c r="K97" s="61">
        <v>4.07</v>
      </c>
      <c r="L97" s="11"/>
      <c r="M97" s="11"/>
      <c r="N97" s="11"/>
      <c r="O97" s="11"/>
      <c r="P97" s="11"/>
      <c r="Q97" s="11"/>
      <c r="R97" s="11"/>
    </row>
    <row r="98" spans="1:18" s="3" customFormat="1" ht="11.25">
      <c r="A98" s="49" t="s">
        <v>111</v>
      </c>
      <c r="B98" s="220">
        <f>B76+B77+B78+B79+B80+B81+B82+B83+B84+B85</f>
        <v>1553.43</v>
      </c>
      <c r="C98" s="370">
        <f t="shared" si="19"/>
        <v>0.46810380675159746</v>
      </c>
      <c r="D98" s="220">
        <f>D76+D77+D78+D79+D80+D81+D82+D83+D84+D85</f>
        <v>1058.1199999999999</v>
      </c>
      <c r="E98" s="59">
        <f>E76+E77+E78+E79+E80+E81+E82+E83+E84+E85</f>
        <v>1395.7799999999997</v>
      </c>
      <c r="F98" s="370">
        <f t="shared" si="12"/>
        <v>0.57576373365847</v>
      </c>
      <c r="G98" s="220">
        <f>G76+G77+G78+G79+G80+G81+G82+G83+G84+G85</f>
        <v>885.78000000000009</v>
      </c>
      <c r="H98" s="313">
        <f t="shared" si="16"/>
        <v>9.1978253633640206E-2</v>
      </c>
      <c r="I98" s="59">
        <f>I76+I77+I78+I79+I80+I81+I82+I83+I84+I85</f>
        <v>811.17000000000007</v>
      </c>
      <c r="J98" s="58">
        <f t="shared" si="17"/>
        <v>-1.3870991271365485E-2</v>
      </c>
      <c r="K98" s="59">
        <v>822.57999999999993</v>
      </c>
      <c r="L98" s="5"/>
      <c r="M98" s="5"/>
      <c r="N98" s="5"/>
      <c r="O98" s="5"/>
      <c r="P98" s="5"/>
      <c r="Q98" s="5"/>
      <c r="R98" s="5"/>
    </row>
    <row r="99" spans="1:18" s="3" customFormat="1" ht="11.25">
      <c r="A99" s="49" t="s">
        <v>112</v>
      </c>
      <c r="B99" s="220">
        <f>B86+B87+B88+B89+B90+B91</f>
        <v>963.37</v>
      </c>
      <c r="C99" s="370">
        <f t="shared" si="19"/>
        <v>1.9115624669417075E-2</v>
      </c>
      <c r="D99" s="220">
        <f>D86+D87+D88+D89+D90+D91</f>
        <v>945.3</v>
      </c>
      <c r="E99" s="59">
        <f>E86+E87+E88+E89+E90+E91</f>
        <v>976.49999999999989</v>
      </c>
      <c r="F99" s="370">
        <f t="shared" si="12"/>
        <v>6.0318149736684701E-2</v>
      </c>
      <c r="G99" s="220">
        <f>G86+G87+G88+G89+G90+G91</f>
        <v>920.95</v>
      </c>
      <c r="H99" s="313">
        <f t="shared" si="16"/>
        <v>2.3448352503195213E-2</v>
      </c>
      <c r="I99" s="59">
        <f>I86+I87+I88+I89+I90+I91</f>
        <v>899.84999999999991</v>
      </c>
      <c r="J99" s="58">
        <f t="shared" si="17"/>
        <v>-0.17644420852247766</v>
      </c>
      <c r="K99" s="174">
        <v>1092.6399999999999</v>
      </c>
      <c r="L99" s="5"/>
      <c r="M99" s="5"/>
      <c r="N99" s="5"/>
      <c r="O99" s="5"/>
      <c r="P99" s="5"/>
      <c r="Q99" s="5"/>
      <c r="R99" s="5"/>
    </row>
    <row r="100" spans="1:18" s="8" customFormat="1" ht="11.25">
      <c r="A100" s="49" t="s">
        <v>113</v>
      </c>
      <c r="B100" s="174">
        <f>B92+B93+B94+B95</f>
        <v>19.16</v>
      </c>
      <c r="C100" s="370">
        <f t="shared" si="19"/>
        <v>0.97322348094747668</v>
      </c>
      <c r="D100" s="174">
        <f>D92+D93+D94+D95</f>
        <v>9.7100000000000009</v>
      </c>
      <c r="E100" s="174">
        <f>E92+E93+E94+E95</f>
        <v>10.77</v>
      </c>
      <c r="F100" s="370">
        <f t="shared" si="12"/>
        <v>-0.41018619934282585</v>
      </c>
      <c r="G100" s="174">
        <f>G92+G93+G94+G95</f>
        <v>18.259999999999998</v>
      </c>
      <c r="H100" s="313">
        <f t="shared" si="16"/>
        <v>-0.52186436239853373</v>
      </c>
      <c r="I100" s="174">
        <f>I92+I93+I94+I95</f>
        <v>38.19</v>
      </c>
      <c r="J100" s="175">
        <f t="shared" si="17"/>
        <v>0.53991935483870956</v>
      </c>
      <c r="K100" s="353">
        <v>24.8</v>
      </c>
      <c r="L100" s="11"/>
      <c r="M100" s="11"/>
      <c r="N100" s="11"/>
      <c r="O100" s="11"/>
      <c r="P100" s="11"/>
      <c r="Q100" s="11"/>
      <c r="R100" s="11"/>
    </row>
    <row r="101" spans="1:18" s="37" customFormat="1" ht="10.35" customHeight="1">
      <c r="A101" s="34" t="s">
        <v>118</v>
      </c>
      <c r="B101" s="312">
        <f>SUM(B96:B100)</f>
        <v>8639.07</v>
      </c>
      <c r="C101" s="369">
        <f t="shared" si="19"/>
        <v>0.12898470609913404</v>
      </c>
      <c r="D101" s="312">
        <f>SUM(D96:D100)</f>
        <v>7652.07</v>
      </c>
      <c r="E101" s="312">
        <f>SUM(E96:E100)</f>
        <v>8138.06</v>
      </c>
      <c r="F101" s="369">
        <f t="shared" si="12"/>
        <v>0.15755126656909058</v>
      </c>
      <c r="G101" s="312">
        <f>SUM(G96:G100)</f>
        <v>7030.41</v>
      </c>
      <c r="H101" s="354">
        <f t="shared" si="16"/>
        <v>0.30254286746519199</v>
      </c>
      <c r="I101" s="312">
        <f>SUM(I96:I100)</f>
        <v>5397.45</v>
      </c>
      <c r="J101" s="354">
        <f t="shared" ref="J101" si="20">IF((+I101/K101)&lt;0,"n.m.",IF(I101&lt;0,(+I101/K101-1)*-1,(+I101/K101-1)))</f>
        <v>-5.014272188765978E-2</v>
      </c>
      <c r="K101" s="312">
        <v>5682.38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>
    <oddHeader>&amp;A</oddHeader>
  </headerFooter>
  <rowBreaks count="2" manualBreakCount="2">
    <brk id="42" max="11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view="pageBreakPreview" zoomScaleNormal="100" zoomScaleSheetLayoutView="100" workbookViewId="0">
      <pane xSplit="1" ySplit="1" topLeftCell="B2" activePane="bottomRight" state="frozen"/>
      <selection activeCell="F39" sqref="F39"/>
      <selection pane="topRight" activeCell="F39" sqref="F39"/>
      <selection pane="bottomLeft" activeCell="F39" sqref="F39"/>
      <selection pane="bottomRight"/>
    </sheetView>
  </sheetViews>
  <sheetFormatPr baseColWidth="10" defaultColWidth="20.5703125" defaultRowHeight="12" customHeight="1" outlineLevelRow="1"/>
  <cols>
    <col min="1" max="1" width="20.5703125" style="104" customWidth="1"/>
    <col min="2" max="11" width="10.85546875" style="33" customWidth="1"/>
    <col min="12" max="16384" width="20.5703125" style="104"/>
  </cols>
  <sheetData>
    <row r="1" spans="1:18" s="65" customFormat="1" ht="24.75" customHeight="1">
      <c r="A1" s="103" t="s">
        <v>126</v>
      </c>
      <c r="B1" s="190" t="s">
        <v>144</v>
      </c>
      <c r="C1" s="190" t="s">
        <v>146</v>
      </c>
      <c r="D1" s="190" t="s">
        <v>145</v>
      </c>
      <c r="E1" s="190">
        <v>2017</v>
      </c>
      <c r="F1" s="190" t="s">
        <v>141</v>
      </c>
      <c r="G1" s="190">
        <v>2016</v>
      </c>
      <c r="H1" s="190" t="s">
        <v>136</v>
      </c>
      <c r="I1" s="1">
        <v>2015</v>
      </c>
      <c r="J1" s="1" t="s">
        <v>133</v>
      </c>
      <c r="K1" s="1">
        <v>2014</v>
      </c>
    </row>
    <row r="2" spans="1:18" ht="3" hidden="1" customHeight="1" outlineLevel="1"/>
    <row r="3" spans="1:18" s="108" customFormat="1" ht="10.35" customHeight="1" collapsed="1">
      <c r="A3" s="105" t="s">
        <v>1</v>
      </c>
      <c r="B3" s="316">
        <f>B71</f>
        <v>644.34999999999991</v>
      </c>
      <c r="C3" s="367">
        <f>IF((+B3/D3)&lt;0,"n.m.",IF(B3&lt;0,(+B3/D3-1)*-1,(+B3/D3-1)))</f>
        <v>3.8637107202392773E-3</v>
      </c>
      <c r="D3" s="316">
        <f>D71</f>
        <v>641.86999999999989</v>
      </c>
      <c r="E3" s="316">
        <f>E71</f>
        <v>4241.5999999999995</v>
      </c>
      <c r="F3" s="367">
        <f>IF((+E3/G3)&lt;0,"n.m.",IF(E3&lt;0,(+E3/G3-1)*-1,(+E3/G3-1)))</f>
        <v>6.0140265634919254E-2</v>
      </c>
      <c r="G3" s="276">
        <f>G71</f>
        <v>4000.9800000000005</v>
      </c>
      <c r="H3" s="326">
        <f t="shared" ref="H3:J7" si="0">IF((+G3/I3)&lt;0,"n.m.",IF(G3&lt;0,(+G3/I3-1)*-1,(+G3/I3-1)))</f>
        <v>-0.11778052668831973</v>
      </c>
      <c r="I3" s="106">
        <f>I71</f>
        <v>4535.13</v>
      </c>
      <c r="J3" s="168">
        <f t="shared" si="0"/>
        <v>8.7352546274096277E-2</v>
      </c>
      <c r="K3" s="106">
        <v>4170.7999999999993</v>
      </c>
    </row>
    <row r="4" spans="1:18" s="108" customFormat="1" ht="10.35" customHeight="1">
      <c r="A4" s="105" t="s">
        <v>2</v>
      </c>
      <c r="B4" s="316">
        <f>B101</f>
        <v>5063.9400000000005</v>
      </c>
      <c r="C4" s="367">
        <f t="shared" ref="C4:C7" si="1">IF((+B4/D4)&lt;0,"n.m.",IF(B4&lt;0,(+B4/D4-1)*-1,(+B4/D4-1)))</f>
        <v>0.22092375645850781</v>
      </c>
      <c r="D4" s="316">
        <f>D101</f>
        <v>4147.63</v>
      </c>
      <c r="E4" s="316">
        <f>E101</f>
        <v>4504.7499999999991</v>
      </c>
      <c r="F4" s="367">
        <f t="shared" ref="F4:F67" si="2">IF((+E4/G4)&lt;0,"n.m.",IF(E4&lt;0,(+E4/G4-1)*-1,(+E4/G4-1)))</f>
        <v>0.29349826710426918</v>
      </c>
      <c r="G4" s="276">
        <f>G101</f>
        <v>3482.61</v>
      </c>
      <c r="H4" s="326">
        <f t="shared" si="0"/>
        <v>1.4838459215802402E-3</v>
      </c>
      <c r="I4" s="106">
        <f>I101</f>
        <v>3477.4500000000007</v>
      </c>
      <c r="J4" s="168">
        <f t="shared" si="0"/>
        <v>-0.16050464595841418</v>
      </c>
      <c r="K4" s="106">
        <v>4142.3099999999995</v>
      </c>
    </row>
    <row r="5" spans="1:18" s="108" customFormat="1" ht="10.35" customHeight="1">
      <c r="A5" s="105" t="s">
        <v>3</v>
      </c>
      <c r="B5" s="316">
        <v>603.83000000000004</v>
      </c>
      <c r="C5" s="367">
        <f t="shared" si="1"/>
        <v>-4.17374192626917E-2</v>
      </c>
      <c r="D5" s="316">
        <v>630.13</v>
      </c>
      <c r="E5" s="316">
        <v>4073.31</v>
      </c>
      <c r="F5" s="367">
        <f t="shared" si="2"/>
        <v>4.7521936366535344E-2</v>
      </c>
      <c r="G5" s="316">
        <v>3888.52</v>
      </c>
      <c r="H5" s="326">
        <f t="shared" si="0"/>
        <v>-0.11871904993937477</v>
      </c>
      <c r="I5" s="106">
        <v>4412.3500000000004</v>
      </c>
      <c r="J5" s="168">
        <f t="shared" si="0"/>
        <v>0.10392565555397937</v>
      </c>
      <c r="K5" s="106">
        <v>3996.9630000000002</v>
      </c>
    </row>
    <row r="6" spans="1:18" s="108" customFormat="1" ht="10.35" customHeight="1">
      <c r="A6" s="105" t="s">
        <v>120</v>
      </c>
      <c r="B6" s="316">
        <v>-53.151000000000003</v>
      </c>
      <c r="C6" s="367">
        <f t="shared" si="1"/>
        <v>-1.1851258016773558</v>
      </c>
      <c r="D6" s="316">
        <v>-24.324000000000002</v>
      </c>
      <c r="E6" s="316">
        <v>204.61</v>
      </c>
      <c r="F6" s="367">
        <f t="shared" si="2"/>
        <v>8.8351063829787302E-2</v>
      </c>
      <c r="G6" s="279">
        <v>188</v>
      </c>
      <c r="H6" s="326">
        <f t="shared" si="0"/>
        <v>-4.5917745929925702E-2</v>
      </c>
      <c r="I6" s="106">
        <v>197.048</v>
      </c>
      <c r="J6" s="168">
        <f t="shared" si="0"/>
        <v>0.16855052008587057</v>
      </c>
      <c r="K6" s="106">
        <v>168.626</v>
      </c>
    </row>
    <row r="7" spans="1:18" s="108" customFormat="1" ht="10.35" customHeight="1">
      <c r="A7" s="105" t="s">
        <v>130</v>
      </c>
      <c r="B7" s="316">
        <v>-53.151000000000003</v>
      </c>
      <c r="C7" s="367">
        <f t="shared" si="1"/>
        <v>-1.1851258016773558</v>
      </c>
      <c r="D7" s="316">
        <v>-24.324000000000002</v>
      </c>
      <c r="E7" s="316">
        <v>204.61</v>
      </c>
      <c r="F7" s="367">
        <f t="shared" si="2"/>
        <v>8.8351063829787302E-2</v>
      </c>
      <c r="G7" s="279">
        <v>188</v>
      </c>
      <c r="H7" s="326">
        <f t="shared" si="0"/>
        <v>-4.5917745929925702E-2</v>
      </c>
      <c r="I7" s="106">
        <v>197.048</v>
      </c>
      <c r="J7" s="168">
        <f t="shared" si="0"/>
        <v>0.16855052008587057</v>
      </c>
      <c r="K7" s="106">
        <v>168.626</v>
      </c>
    </row>
    <row r="8" spans="1:18" ht="10.35" customHeight="1">
      <c r="A8" s="109" t="s">
        <v>121</v>
      </c>
      <c r="B8" s="277">
        <f>B6/B5</f>
        <v>-8.8023119089810045E-2</v>
      </c>
      <c r="C8" s="368"/>
      <c r="D8" s="277">
        <f>D6/D5</f>
        <v>-3.8601558408582357E-2</v>
      </c>
      <c r="E8" s="110">
        <f>E6/E5</f>
        <v>5.0231875305341359E-2</v>
      </c>
      <c r="F8" s="368"/>
      <c r="G8" s="277">
        <f>G6/G5</f>
        <v>4.8347443243187641E-2</v>
      </c>
      <c r="H8" s="110"/>
      <c r="I8" s="110">
        <f>I6/I5</f>
        <v>4.465828866703684E-2</v>
      </c>
      <c r="J8" s="107"/>
      <c r="K8" s="110">
        <v>4.2188531642649678E-2</v>
      </c>
    </row>
    <row r="9" spans="1:18" ht="10.35" customHeight="1">
      <c r="A9" s="109" t="s">
        <v>122</v>
      </c>
      <c r="B9" s="278">
        <f>B3/Group!B2</f>
        <v>0.24784884816733788</v>
      </c>
      <c r="C9" s="368"/>
      <c r="D9" s="429">
        <f>D3/Group!D2</f>
        <v>0.26449342547150761</v>
      </c>
      <c r="E9" s="111">
        <f>E3/Group!E2</f>
        <v>0.29010545869642679</v>
      </c>
      <c r="F9" s="368"/>
      <c r="G9" s="278">
        <f>G3/Group!G2</f>
        <v>0.29656594048045259</v>
      </c>
      <c r="H9" s="111"/>
      <c r="I9" s="111">
        <f>I3/Group!I2</f>
        <v>0.31736922103660242</v>
      </c>
      <c r="J9" s="111"/>
      <c r="K9" s="111">
        <v>0.30744508329647641</v>
      </c>
    </row>
    <row r="10" spans="1:18" ht="10.35" customHeight="1">
      <c r="A10" s="109" t="s">
        <v>123</v>
      </c>
      <c r="B10" s="278">
        <f>B4/Group!B3</f>
        <v>0.28659425887849999</v>
      </c>
      <c r="C10" s="368"/>
      <c r="D10" s="429">
        <f>D4/Group!D3</f>
        <v>0.25740684770742867</v>
      </c>
      <c r="E10" s="111">
        <f>E4/Group!E3</f>
        <v>0.2715034531972586</v>
      </c>
      <c r="F10" s="368"/>
      <c r="G10" s="278">
        <f>G4/Group!G3</f>
        <v>0.23506070212928237</v>
      </c>
      <c r="H10" s="111"/>
      <c r="I10" s="111">
        <f>I4/Group!I3</f>
        <v>0.26475532525592754</v>
      </c>
      <c r="J10" s="111"/>
      <c r="K10" s="111">
        <v>0.2875917142016074</v>
      </c>
    </row>
    <row r="11" spans="1:18" ht="10.35" customHeight="1">
      <c r="A11" s="109"/>
      <c r="B11" s="112"/>
      <c r="C11" s="368"/>
      <c r="D11" s="112"/>
      <c r="E11" s="112"/>
      <c r="F11" s="368"/>
      <c r="G11" s="112"/>
      <c r="H11" s="112"/>
      <c r="I11" s="112"/>
      <c r="J11" s="112"/>
      <c r="K11" s="112"/>
    </row>
    <row r="12" spans="1:18" s="108" customFormat="1" ht="10.35" customHeight="1">
      <c r="A12" s="113" t="s">
        <v>89</v>
      </c>
      <c r="B12" s="114"/>
      <c r="C12" s="368"/>
      <c r="D12" s="114"/>
      <c r="E12" s="114"/>
      <c r="F12" s="368"/>
      <c r="G12" s="114"/>
      <c r="H12" s="114"/>
      <c r="I12" s="114"/>
      <c r="J12" s="114"/>
      <c r="K12" s="114"/>
    </row>
    <row r="13" spans="1:18" s="3" customFormat="1" ht="11.25">
      <c r="A13" s="115" t="s">
        <v>90</v>
      </c>
      <c r="B13" s="280">
        <v>434</v>
      </c>
      <c r="C13" s="368">
        <f t="shared" ref="C13:C40" si="3">IF((+B13/D13)&lt;0,"n.m.",IF(B13&lt;0,(+B13/D13-1)*-1,(+B13/D13-1)))</f>
        <v>2.3584905660377409E-2</v>
      </c>
      <c r="D13" s="280">
        <v>424</v>
      </c>
      <c r="E13" s="116">
        <v>444</v>
      </c>
      <c r="F13" s="368">
        <f t="shared" si="2"/>
        <v>-0.20572450805008946</v>
      </c>
      <c r="G13" s="280">
        <v>559</v>
      </c>
      <c r="H13" s="317">
        <f>IF((+G13/I13)&lt;0,"n.m.",IF(G13&lt;0,(+G13/I13-1)*-1,(+G13/I13-1)))</f>
        <v>-3.7865748709122182E-2</v>
      </c>
      <c r="I13" s="116">
        <v>581</v>
      </c>
      <c r="J13" s="126">
        <f>IF((+I13/K13)&lt;0,"n.m.",IF(I13&lt;0,(+I13/K13-1)*-1,(+I13/K13-1)))</f>
        <v>-0.11567732115677321</v>
      </c>
      <c r="K13" s="116">
        <v>657</v>
      </c>
      <c r="L13" s="5"/>
      <c r="M13" s="5"/>
      <c r="N13" s="5"/>
      <c r="O13" s="5"/>
      <c r="P13" s="5"/>
      <c r="Q13" s="5"/>
      <c r="R13" s="5"/>
    </row>
    <row r="14" spans="1:18" s="3" customFormat="1" ht="11.25">
      <c r="A14" s="115" t="s">
        <v>91</v>
      </c>
      <c r="B14" s="280">
        <v>5601</v>
      </c>
      <c r="C14" s="368">
        <f t="shared" si="3"/>
        <v>1.2472885032537961E-2</v>
      </c>
      <c r="D14" s="280">
        <v>5532</v>
      </c>
      <c r="E14" s="116">
        <v>6871</v>
      </c>
      <c r="F14" s="368">
        <f t="shared" si="2"/>
        <v>1.6871392629865367E-2</v>
      </c>
      <c r="G14" s="280">
        <v>6757</v>
      </c>
      <c r="H14" s="317">
        <f t="shared" ref="H14:H39" si="4">IF((+G14/I14)&lt;0,"n.m.",IF(G14&lt;0,(+G14/I14-1)*-1,(+G14/I14-1)))</f>
        <v>-1.0253405595429865E-2</v>
      </c>
      <c r="I14" s="116">
        <v>6827</v>
      </c>
      <c r="J14" s="126">
        <f t="shared" ref="J14:J39" si="5">IF((+I14/K14)&lt;0,"n.m.",IF(I14&lt;0,(+I14/K14-1)*-1,(+I14/K14-1)))</f>
        <v>-4.4640358242373335E-2</v>
      </c>
      <c r="K14" s="116">
        <v>7146</v>
      </c>
      <c r="L14" s="5"/>
      <c r="M14" s="5"/>
      <c r="N14" s="5"/>
      <c r="O14" s="5"/>
      <c r="P14" s="5"/>
      <c r="Q14" s="5"/>
      <c r="R14" s="5"/>
    </row>
    <row r="15" spans="1:18" s="3" customFormat="1" ht="11.25">
      <c r="A15" s="115" t="s">
        <v>92</v>
      </c>
      <c r="B15" s="280">
        <v>4</v>
      </c>
      <c r="C15" s="368">
        <f t="shared" si="3"/>
        <v>-0.4285714285714286</v>
      </c>
      <c r="D15" s="280">
        <v>7</v>
      </c>
      <c r="E15" s="116">
        <v>6</v>
      </c>
      <c r="F15" s="368">
        <f t="shared" si="2"/>
        <v>-0.85</v>
      </c>
      <c r="G15" s="280">
        <v>40</v>
      </c>
      <c r="H15" s="317">
        <f t="shared" si="4"/>
        <v>-4.7619047619047672E-2</v>
      </c>
      <c r="I15" s="116">
        <v>42</v>
      </c>
      <c r="J15" s="126">
        <f t="shared" si="5"/>
        <v>-0.31147540983606559</v>
      </c>
      <c r="K15" s="116">
        <v>61</v>
      </c>
      <c r="L15" s="5"/>
      <c r="M15" s="5"/>
      <c r="N15" s="5"/>
      <c r="O15" s="5"/>
      <c r="P15" s="5"/>
      <c r="Q15" s="5"/>
      <c r="R15" s="5"/>
    </row>
    <row r="16" spans="1:18" s="3" customFormat="1" ht="11.25">
      <c r="A16" s="115" t="s">
        <v>93</v>
      </c>
      <c r="B16" s="280">
        <v>2168</v>
      </c>
      <c r="C16" s="368">
        <f t="shared" si="3"/>
        <v>4.633920296570837E-3</v>
      </c>
      <c r="D16" s="280">
        <v>2158</v>
      </c>
      <c r="E16" s="116">
        <v>2500</v>
      </c>
      <c r="F16" s="368">
        <f t="shared" si="2"/>
        <v>-2.7237354085603127E-2</v>
      </c>
      <c r="G16" s="280">
        <v>2570</v>
      </c>
      <c r="H16" s="317">
        <f t="shared" si="4"/>
        <v>-1.2677679600460956E-2</v>
      </c>
      <c r="I16" s="116">
        <v>2603</v>
      </c>
      <c r="J16" s="126">
        <f t="shared" si="5"/>
        <v>1.6399843811011339E-2</v>
      </c>
      <c r="K16" s="116">
        <v>2561</v>
      </c>
      <c r="L16" s="5"/>
      <c r="M16" s="5"/>
      <c r="N16" s="5"/>
      <c r="O16" s="5"/>
      <c r="P16" s="5"/>
      <c r="Q16" s="5"/>
      <c r="R16" s="5"/>
    </row>
    <row r="17" spans="1:18" s="8" customFormat="1" ht="11.25">
      <c r="A17" s="115" t="s">
        <v>94</v>
      </c>
      <c r="B17" s="280">
        <v>1751</v>
      </c>
      <c r="C17" s="368">
        <f t="shared" si="3"/>
        <v>0.11956521739130443</v>
      </c>
      <c r="D17" s="280">
        <v>1564</v>
      </c>
      <c r="E17" s="116">
        <v>1649</v>
      </c>
      <c r="F17" s="368">
        <f t="shared" si="2"/>
        <v>4.2351453855878685E-2</v>
      </c>
      <c r="G17" s="280">
        <v>1582</v>
      </c>
      <c r="H17" s="317">
        <f t="shared" si="4"/>
        <v>-5.2127022168963477E-2</v>
      </c>
      <c r="I17" s="116">
        <v>1669</v>
      </c>
      <c r="J17" s="126">
        <f t="shared" si="5"/>
        <v>-1.3593380614657202E-2</v>
      </c>
      <c r="K17" s="116">
        <v>1692</v>
      </c>
      <c r="L17" s="11"/>
      <c r="M17" s="11"/>
      <c r="N17" s="11"/>
      <c r="O17" s="11"/>
      <c r="P17" s="11"/>
      <c r="Q17" s="11"/>
      <c r="R17" s="11"/>
    </row>
    <row r="18" spans="1:18" s="8" customFormat="1" ht="11.25">
      <c r="A18" s="115" t="s">
        <v>138</v>
      </c>
      <c r="B18" s="280">
        <v>603</v>
      </c>
      <c r="C18" s="368">
        <f t="shared" si="3"/>
        <v>-6.074766355140182E-2</v>
      </c>
      <c r="D18" s="280">
        <v>642</v>
      </c>
      <c r="E18" s="116">
        <v>648</v>
      </c>
      <c r="F18" s="368">
        <f t="shared" si="2"/>
        <v>1.4084507042253502E-2</v>
      </c>
      <c r="G18" s="280">
        <v>639</v>
      </c>
      <c r="H18" s="317">
        <f t="shared" si="4"/>
        <v>-0.27220956719817768</v>
      </c>
      <c r="I18" s="116">
        <v>878</v>
      </c>
      <c r="J18" s="126">
        <f t="shared" si="5"/>
        <v>-0.32095901005413763</v>
      </c>
      <c r="K18" s="116">
        <v>1293</v>
      </c>
      <c r="L18" s="11"/>
      <c r="M18" s="11"/>
      <c r="N18" s="11"/>
      <c r="O18" s="11"/>
      <c r="P18" s="11"/>
      <c r="Q18" s="11"/>
      <c r="R18" s="11"/>
    </row>
    <row r="19" spans="1:18" s="8" customFormat="1" ht="11.25">
      <c r="A19" s="115" t="s">
        <v>95</v>
      </c>
      <c r="B19" s="280">
        <v>1317</v>
      </c>
      <c r="C19" s="368">
        <f t="shared" si="3"/>
        <v>2.6500389711613392E-2</v>
      </c>
      <c r="D19" s="280">
        <v>1283</v>
      </c>
      <c r="E19" s="116">
        <v>1319</v>
      </c>
      <c r="F19" s="368">
        <f t="shared" si="2"/>
        <v>1.3835511145272816E-2</v>
      </c>
      <c r="G19" s="280">
        <v>1301</v>
      </c>
      <c r="H19" s="317">
        <f t="shared" si="4"/>
        <v>-4.5906656465187767E-3</v>
      </c>
      <c r="I19" s="116">
        <v>1307</v>
      </c>
      <c r="J19" s="126">
        <f t="shared" si="5"/>
        <v>3.8125496425734706E-2</v>
      </c>
      <c r="K19" s="116">
        <v>1259</v>
      </c>
      <c r="L19" s="11"/>
      <c r="M19" s="11"/>
      <c r="N19" s="11"/>
      <c r="O19" s="11"/>
      <c r="P19" s="11"/>
      <c r="Q19" s="11"/>
      <c r="R19" s="11"/>
    </row>
    <row r="20" spans="1:18" s="8" customFormat="1" ht="11.25">
      <c r="A20" s="115" t="s">
        <v>96</v>
      </c>
      <c r="B20" s="280">
        <v>892</v>
      </c>
      <c r="C20" s="368">
        <f t="shared" si="3"/>
        <v>3.7209302325581506E-2</v>
      </c>
      <c r="D20" s="280">
        <v>860</v>
      </c>
      <c r="E20" s="116">
        <v>899</v>
      </c>
      <c r="F20" s="368">
        <f t="shared" si="2"/>
        <v>3.0963302752293531E-2</v>
      </c>
      <c r="G20" s="280">
        <v>872</v>
      </c>
      <c r="H20" s="317">
        <f t="shared" si="4"/>
        <v>6.6014669926650393E-2</v>
      </c>
      <c r="I20" s="116">
        <v>818</v>
      </c>
      <c r="J20" s="126">
        <f t="shared" si="5"/>
        <v>4.9140049140048436E-3</v>
      </c>
      <c r="K20" s="116">
        <v>814</v>
      </c>
      <c r="L20" s="11"/>
      <c r="M20" s="11"/>
      <c r="N20" s="11"/>
      <c r="O20" s="11"/>
      <c r="P20" s="11"/>
      <c r="Q20" s="11"/>
      <c r="R20" s="11"/>
    </row>
    <row r="21" spans="1:18" s="8" customFormat="1" ht="11.25">
      <c r="A21" s="115" t="s">
        <v>97</v>
      </c>
      <c r="B21" s="280">
        <v>770</v>
      </c>
      <c r="C21" s="368">
        <f t="shared" si="3"/>
        <v>0.22028526148969885</v>
      </c>
      <c r="D21" s="280">
        <v>631</v>
      </c>
      <c r="E21" s="116">
        <v>695</v>
      </c>
      <c r="F21" s="368">
        <f t="shared" si="2"/>
        <v>0.36811023622047245</v>
      </c>
      <c r="G21" s="280">
        <v>508</v>
      </c>
      <c r="H21" s="317">
        <f t="shared" si="4"/>
        <v>5.6133056133056192E-2</v>
      </c>
      <c r="I21" s="116">
        <v>481</v>
      </c>
      <c r="J21" s="126">
        <f t="shared" si="5"/>
        <v>-9.0737240075614345E-2</v>
      </c>
      <c r="K21" s="116">
        <v>529</v>
      </c>
      <c r="L21" s="11"/>
      <c r="M21" s="11"/>
      <c r="N21" s="11"/>
      <c r="O21" s="11"/>
      <c r="P21" s="11"/>
      <c r="Q21" s="11"/>
      <c r="R21" s="11"/>
    </row>
    <row r="22" spans="1:18" s="8" customFormat="1" ht="11.25">
      <c r="A22" s="115" t="s">
        <v>98</v>
      </c>
      <c r="B22" s="280">
        <v>160</v>
      </c>
      <c r="C22" s="368">
        <f t="shared" si="3"/>
        <v>-0.13513513513513509</v>
      </c>
      <c r="D22" s="280">
        <v>185</v>
      </c>
      <c r="E22" s="116">
        <v>186</v>
      </c>
      <c r="F22" s="368">
        <f t="shared" si="2"/>
        <v>6.8965517241379226E-2</v>
      </c>
      <c r="G22" s="280">
        <v>174</v>
      </c>
      <c r="H22" s="317">
        <f t="shared" si="4"/>
        <v>-2.2471910112359605E-2</v>
      </c>
      <c r="I22" s="116">
        <v>178</v>
      </c>
      <c r="J22" s="126">
        <f t="shared" si="5"/>
        <v>0.26241134751773054</v>
      </c>
      <c r="K22" s="116">
        <v>141</v>
      </c>
      <c r="L22" s="11"/>
      <c r="M22" s="11"/>
      <c r="N22" s="11"/>
      <c r="O22" s="11"/>
      <c r="P22" s="11"/>
      <c r="Q22" s="11"/>
      <c r="R22" s="11"/>
    </row>
    <row r="23" spans="1:18" s="8" customFormat="1" ht="11.25">
      <c r="A23" s="115" t="s">
        <v>99</v>
      </c>
      <c r="B23" s="280">
        <v>1006</v>
      </c>
      <c r="C23" s="368">
        <f t="shared" si="3"/>
        <v>0.30989583333333326</v>
      </c>
      <c r="D23" s="280">
        <v>768</v>
      </c>
      <c r="E23" s="116">
        <v>869</v>
      </c>
      <c r="F23" s="368">
        <f t="shared" si="2"/>
        <v>0.19696969696969702</v>
      </c>
      <c r="G23" s="280">
        <v>726</v>
      </c>
      <c r="H23" s="317">
        <f t="shared" si="4"/>
        <v>0.27145359019264448</v>
      </c>
      <c r="I23" s="116">
        <v>571</v>
      </c>
      <c r="J23" s="126">
        <f t="shared" si="5"/>
        <v>8.1439393939394034E-2</v>
      </c>
      <c r="K23" s="116">
        <v>528</v>
      </c>
      <c r="L23" s="11"/>
      <c r="M23" s="11"/>
      <c r="N23" s="11"/>
      <c r="O23" s="11"/>
      <c r="P23" s="11"/>
      <c r="Q23" s="11"/>
      <c r="R23" s="11"/>
    </row>
    <row r="24" spans="1:18" s="8" customFormat="1" ht="11.25">
      <c r="A24" s="115" t="s">
        <v>100</v>
      </c>
      <c r="B24" s="280">
        <v>271</v>
      </c>
      <c r="C24" s="368">
        <f t="shared" si="3"/>
        <v>6.692913385826782E-2</v>
      </c>
      <c r="D24" s="280">
        <v>254</v>
      </c>
      <c r="E24" s="116">
        <v>263</v>
      </c>
      <c r="F24" s="368">
        <f t="shared" si="2"/>
        <v>7.6628352490422103E-3</v>
      </c>
      <c r="G24" s="280">
        <v>261</v>
      </c>
      <c r="H24" s="317">
        <f t="shared" si="4"/>
        <v>0</v>
      </c>
      <c r="I24" s="116">
        <v>261</v>
      </c>
      <c r="J24" s="126">
        <f t="shared" si="5"/>
        <v>0.19178082191780832</v>
      </c>
      <c r="K24" s="116">
        <v>219</v>
      </c>
      <c r="L24" s="11"/>
      <c r="M24" s="11"/>
      <c r="N24" s="11"/>
      <c r="O24" s="11"/>
      <c r="P24" s="11"/>
      <c r="Q24" s="11"/>
      <c r="R24" s="11"/>
    </row>
    <row r="25" spans="1:18" s="8" customFormat="1" ht="11.25">
      <c r="A25" s="115" t="s">
        <v>101</v>
      </c>
      <c r="B25" s="280">
        <v>750</v>
      </c>
      <c r="C25" s="368">
        <f t="shared" si="3"/>
        <v>-9.3107617896009631E-2</v>
      </c>
      <c r="D25" s="280">
        <v>827</v>
      </c>
      <c r="E25" s="116">
        <v>822</v>
      </c>
      <c r="F25" s="368">
        <f t="shared" si="2"/>
        <v>-0.13015873015873014</v>
      </c>
      <c r="G25" s="280">
        <v>945</v>
      </c>
      <c r="H25" s="317">
        <f t="shared" si="4"/>
        <v>-7.0796460176991149E-2</v>
      </c>
      <c r="I25" s="116">
        <v>1017</v>
      </c>
      <c r="J25" s="126">
        <f t="shared" si="5"/>
        <v>-0.10079575596816981</v>
      </c>
      <c r="K25" s="116">
        <v>1131</v>
      </c>
      <c r="L25" s="11"/>
      <c r="M25" s="11"/>
      <c r="N25" s="11"/>
      <c r="O25" s="11"/>
      <c r="P25" s="11"/>
      <c r="Q25" s="11"/>
      <c r="R25" s="11"/>
    </row>
    <row r="26" spans="1:18" s="8" customFormat="1" ht="11.25">
      <c r="A26" s="115" t="s">
        <v>102</v>
      </c>
      <c r="B26" s="118">
        <v>15</v>
      </c>
      <c r="C26" s="368">
        <f t="shared" si="3"/>
        <v>0.5</v>
      </c>
      <c r="D26" s="420">
        <v>10</v>
      </c>
      <c r="E26" s="118">
        <v>13</v>
      </c>
      <c r="F26" s="368">
        <f t="shared" si="2"/>
        <v>3.333333333333333</v>
      </c>
      <c r="G26" s="281">
        <v>3</v>
      </c>
      <c r="H26" s="317">
        <f t="shared" si="4"/>
        <v>0.5</v>
      </c>
      <c r="I26" s="118">
        <v>2</v>
      </c>
      <c r="J26" s="126">
        <f t="shared" si="5"/>
        <v>-0.6</v>
      </c>
      <c r="K26" s="118">
        <v>5</v>
      </c>
      <c r="L26" s="11"/>
      <c r="M26" s="11"/>
      <c r="N26" s="11"/>
      <c r="O26" s="11"/>
      <c r="P26" s="11"/>
      <c r="Q26" s="11"/>
      <c r="R26" s="11"/>
    </row>
    <row r="27" spans="1:18" s="8" customFormat="1" ht="11.25">
      <c r="A27" s="115" t="s">
        <v>103</v>
      </c>
      <c r="B27" s="280">
        <v>0</v>
      </c>
      <c r="C27" s="368"/>
      <c r="D27" s="280">
        <v>0</v>
      </c>
      <c r="E27" s="116">
        <v>0</v>
      </c>
      <c r="F27" s="368">
        <f t="shared" si="2"/>
        <v>-1</v>
      </c>
      <c r="G27" s="280">
        <v>8</v>
      </c>
      <c r="H27" s="317">
        <f t="shared" si="4"/>
        <v>-0.11111111111111116</v>
      </c>
      <c r="I27" s="116">
        <v>9</v>
      </c>
      <c r="J27" s="126">
        <f t="shared" si="5"/>
        <v>1.25</v>
      </c>
      <c r="K27" s="116">
        <v>4</v>
      </c>
      <c r="L27" s="11"/>
      <c r="M27" s="11"/>
      <c r="N27" s="11"/>
      <c r="O27" s="11"/>
      <c r="P27" s="11"/>
      <c r="Q27" s="11"/>
      <c r="R27" s="11"/>
    </row>
    <row r="28" spans="1:18" s="3" customFormat="1" ht="11.25">
      <c r="A28" s="115" t="s">
        <v>104</v>
      </c>
      <c r="B28" s="280">
        <v>39</v>
      </c>
      <c r="C28" s="368">
        <f t="shared" si="3"/>
        <v>0.18181818181818188</v>
      </c>
      <c r="D28" s="280">
        <v>33</v>
      </c>
      <c r="E28" s="116">
        <v>35</v>
      </c>
      <c r="F28" s="368">
        <f t="shared" si="2"/>
        <v>0.2068965517241379</v>
      </c>
      <c r="G28" s="280">
        <v>29</v>
      </c>
      <c r="H28" s="317">
        <f t="shared" si="4"/>
        <v>0</v>
      </c>
      <c r="I28" s="116">
        <v>29</v>
      </c>
      <c r="J28" s="126">
        <f t="shared" si="5"/>
        <v>-9.375E-2</v>
      </c>
      <c r="K28" s="116">
        <v>32</v>
      </c>
      <c r="L28" s="5"/>
      <c r="M28" s="5"/>
      <c r="N28" s="5"/>
      <c r="O28" s="5"/>
      <c r="P28" s="5"/>
      <c r="Q28" s="5"/>
      <c r="R28" s="5"/>
    </row>
    <row r="29" spans="1:18" s="8" customFormat="1" ht="11.25">
      <c r="A29" s="115" t="s">
        <v>105</v>
      </c>
      <c r="B29" s="280">
        <v>0</v>
      </c>
      <c r="C29" s="368"/>
      <c r="D29" s="280">
        <v>0</v>
      </c>
      <c r="E29" s="116">
        <v>0</v>
      </c>
      <c r="F29" s="368">
        <f t="shared" si="2"/>
        <v>-1</v>
      </c>
      <c r="G29" s="280">
        <v>1</v>
      </c>
      <c r="H29" s="317">
        <f t="shared" si="4"/>
        <v>0</v>
      </c>
      <c r="I29" s="116">
        <v>1</v>
      </c>
      <c r="J29" s="126">
        <f t="shared" si="5"/>
        <v>-0.75</v>
      </c>
      <c r="K29" s="116">
        <v>4</v>
      </c>
      <c r="L29" s="11"/>
      <c r="M29" s="11"/>
      <c r="N29" s="11"/>
      <c r="O29" s="11"/>
      <c r="P29" s="11"/>
      <c r="Q29" s="11"/>
      <c r="R29" s="11"/>
    </row>
    <row r="30" spans="1:18" s="8" customFormat="1" ht="11.25">
      <c r="A30" s="115" t="s">
        <v>106</v>
      </c>
      <c r="B30" s="280">
        <v>643</v>
      </c>
      <c r="C30" s="368">
        <f t="shared" si="3"/>
        <v>-0.11554332874828066</v>
      </c>
      <c r="D30" s="280">
        <v>727</v>
      </c>
      <c r="E30" s="116">
        <v>676</v>
      </c>
      <c r="F30" s="368">
        <f t="shared" si="2"/>
        <v>-2.5936599423631135E-2</v>
      </c>
      <c r="G30" s="280">
        <v>694</v>
      </c>
      <c r="H30" s="317">
        <f t="shared" si="4"/>
        <v>8.0996884735202501E-2</v>
      </c>
      <c r="I30" s="116">
        <v>642</v>
      </c>
      <c r="J30" s="126">
        <f t="shared" si="5"/>
        <v>0.14438502673796783</v>
      </c>
      <c r="K30" s="116">
        <v>561</v>
      </c>
      <c r="L30" s="11"/>
      <c r="M30" s="11"/>
      <c r="N30" s="11"/>
      <c r="O30" s="11"/>
      <c r="P30" s="11"/>
      <c r="Q30" s="11"/>
      <c r="R30" s="11"/>
    </row>
    <row r="31" spans="1:18" s="8" customFormat="1" ht="11.25">
      <c r="A31" s="115" t="s">
        <v>107</v>
      </c>
      <c r="B31" s="280">
        <v>6</v>
      </c>
      <c r="C31" s="368">
        <f t="shared" si="3"/>
        <v>-0.45454545454545459</v>
      </c>
      <c r="D31" s="280">
        <v>11</v>
      </c>
      <c r="E31" s="116">
        <v>7</v>
      </c>
      <c r="F31" s="368">
        <f t="shared" si="2"/>
        <v>-0.70833333333333326</v>
      </c>
      <c r="G31" s="280">
        <v>24</v>
      </c>
      <c r="H31" s="317">
        <f t="shared" si="4"/>
        <v>-0.46666666666666667</v>
      </c>
      <c r="I31" s="116">
        <v>45</v>
      </c>
      <c r="J31" s="126">
        <f t="shared" si="5"/>
        <v>-0.11764705882352944</v>
      </c>
      <c r="K31" s="116">
        <v>51</v>
      </c>
      <c r="L31" s="11"/>
      <c r="M31" s="11"/>
      <c r="N31" s="11"/>
      <c r="O31" s="11"/>
      <c r="P31" s="11"/>
      <c r="Q31" s="11"/>
      <c r="R31" s="11"/>
    </row>
    <row r="32" spans="1:18" s="8" customFormat="1" ht="11.25">
      <c r="A32" s="115" t="s">
        <v>108</v>
      </c>
      <c r="B32" s="280">
        <v>2</v>
      </c>
      <c r="C32" s="368"/>
      <c r="D32" s="280">
        <v>0</v>
      </c>
      <c r="E32" s="116">
        <v>0</v>
      </c>
      <c r="F32" s="368">
        <f t="shared" si="2"/>
        <v>-1</v>
      </c>
      <c r="G32" s="280">
        <v>2</v>
      </c>
      <c r="H32" s="317">
        <f t="shared" si="4"/>
        <v>-0.5</v>
      </c>
      <c r="I32" s="116">
        <v>4</v>
      </c>
      <c r="J32" s="126">
        <f t="shared" si="5"/>
        <v>1</v>
      </c>
      <c r="K32" s="116">
        <v>2</v>
      </c>
      <c r="L32" s="11"/>
      <c r="M32" s="11"/>
      <c r="N32" s="11"/>
      <c r="O32" s="11"/>
      <c r="P32" s="11"/>
      <c r="Q32" s="11"/>
      <c r="R32" s="11"/>
    </row>
    <row r="33" spans="1:18" s="8" customFormat="1" ht="11.25">
      <c r="A33" s="115" t="s">
        <v>109</v>
      </c>
      <c r="B33" s="282">
        <v>1</v>
      </c>
      <c r="C33" s="368">
        <f t="shared" si="3"/>
        <v>-0.83333333333333337</v>
      </c>
      <c r="D33" s="282">
        <v>6</v>
      </c>
      <c r="E33" s="120">
        <v>2</v>
      </c>
      <c r="F33" s="368">
        <f t="shared" si="2"/>
        <v>-0.96491228070175439</v>
      </c>
      <c r="G33" s="282">
        <v>57</v>
      </c>
      <c r="H33" s="317">
        <f t="shared" si="4"/>
        <v>-0.21917808219178081</v>
      </c>
      <c r="I33" s="120">
        <v>73</v>
      </c>
      <c r="J33" s="126">
        <f t="shared" si="5"/>
        <v>0.12307692307692308</v>
      </c>
      <c r="K33" s="120">
        <v>65</v>
      </c>
      <c r="L33" s="11"/>
      <c r="M33" s="11"/>
      <c r="N33" s="11"/>
      <c r="O33" s="11"/>
      <c r="P33" s="11"/>
      <c r="Q33" s="11"/>
      <c r="R33" s="11"/>
    </row>
    <row r="34" spans="1:18" s="8" customFormat="1" ht="11.25">
      <c r="A34" s="115" t="s">
        <v>110</v>
      </c>
      <c r="B34" s="282">
        <v>21</v>
      </c>
      <c r="C34" s="368">
        <f t="shared" si="3"/>
        <v>0.90909090909090917</v>
      </c>
      <c r="D34" s="282">
        <v>11</v>
      </c>
      <c r="E34" s="120">
        <v>12</v>
      </c>
      <c r="F34" s="368">
        <f t="shared" si="2"/>
        <v>1</v>
      </c>
      <c r="G34" s="282">
        <v>6</v>
      </c>
      <c r="H34" s="317">
        <f t="shared" si="4"/>
        <v>0.19999999999999996</v>
      </c>
      <c r="I34" s="120">
        <v>5</v>
      </c>
      <c r="J34" s="126">
        <f t="shared" si="5"/>
        <v>-0.64285714285714279</v>
      </c>
      <c r="K34" s="120">
        <v>14</v>
      </c>
      <c r="L34" s="11"/>
      <c r="M34" s="11"/>
      <c r="N34" s="11"/>
      <c r="O34" s="11"/>
      <c r="P34" s="11"/>
      <c r="Q34" s="11"/>
      <c r="R34" s="11"/>
    </row>
    <row r="35" spans="1:18" s="8" customFormat="1" ht="11.25">
      <c r="A35" s="119" t="s">
        <v>90</v>
      </c>
      <c r="B35" s="282">
        <f>B13</f>
        <v>434</v>
      </c>
      <c r="C35" s="368">
        <f t="shared" si="3"/>
        <v>2.3584905660377409E-2</v>
      </c>
      <c r="D35" s="282">
        <f>D13</f>
        <v>424</v>
      </c>
      <c r="E35" s="120">
        <f>E13</f>
        <v>444</v>
      </c>
      <c r="F35" s="368">
        <f t="shared" si="2"/>
        <v>-0.20572450805008946</v>
      </c>
      <c r="G35" s="282">
        <f>G13</f>
        <v>559</v>
      </c>
      <c r="H35" s="317">
        <f t="shared" si="4"/>
        <v>-3.7865748709122182E-2</v>
      </c>
      <c r="I35" s="120">
        <f>I13</f>
        <v>581</v>
      </c>
      <c r="J35" s="126">
        <f t="shared" si="5"/>
        <v>-0.11567732115677321</v>
      </c>
      <c r="K35" s="121">
        <v>657</v>
      </c>
      <c r="L35" s="11"/>
      <c r="M35" s="11"/>
      <c r="N35" s="11"/>
      <c r="O35" s="11"/>
      <c r="P35" s="11"/>
      <c r="Q35" s="11"/>
      <c r="R35" s="11"/>
    </row>
    <row r="36" spans="1:18" s="8" customFormat="1" ht="11.25">
      <c r="A36" s="119" t="s">
        <v>91</v>
      </c>
      <c r="B36" s="282">
        <f>B14</f>
        <v>5601</v>
      </c>
      <c r="C36" s="368">
        <f t="shared" si="3"/>
        <v>1.2472885032537961E-2</v>
      </c>
      <c r="D36" s="282">
        <f>D14</f>
        <v>5532</v>
      </c>
      <c r="E36" s="120">
        <f>E14</f>
        <v>6871</v>
      </c>
      <c r="F36" s="368">
        <f t="shared" si="2"/>
        <v>1.6871392629865367E-2</v>
      </c>
      <c r="G36" s="282">
        <f>G14</f>
        <v>6757</v>
      </c>
      <c r="H36" s="317">
        <f t="shared" si="4"/>
        <v>-1.0253405595429865E-2</v>
      </c>
      <c r="I36" s="120">
        <f>I14</f>
        <v>6827</v>
      </c>
      <c r="J36" s="126">
        <f t="shared" si="5"/>
        <v>-4.4640358242373335E-2</v>
      </c>
      <c r="K36" s="121">
        <v>7146</v>
      </c>
      <c r="L36" s="11"/>
      <c r="M36" s="11"/>
      <c r="N36" s="11"/>
      <c r="O36" s="11"/>
      <c r="P36" s="11"/>
      <c r="Q36" s="11"/>
      <c r="R36" s="11"/>
    </row>
    <row r="37" spans="1:18" s="3" customFormat="1" ht="11.25">
      <c r="A37" s="119" t="s">
        <v>111</v>
      </c>
      <c r="B37" s="282">
        <f>B15+B16+B17+B18+B19+B20+B21+B22+B23+B24</f>
        <v>8942</v>
      </c>
      <c r="C37" s="368">
        <f t="shared" si="3"/>
        <v>7.0641762452107182E-2</v>
      </c>
      <c r="D37" s="282">
        <f>D15+D16+D17+D18+D19+D20+D21+D22+D23+D24</f>
        <v>8352</v>
      </c>
      <c r="E37" s="120">
        <f>E15+E16+E17+E18+E19+E20+E21+E22+E23+E24</f>
        <v>9034</v>
      </c>
      <c r="F37" s="368">
        <f t="shared" si="2"/>
        <v>4.1623429032630055E-2</v>
      </c>
      <c r="G37" s="282">
        <f>G15+G16+G17+G18+G19+G20+G21+G22+G23+G24</f>
        <v>8673</v>
      </c>
      <c r="H37" s="317">
        <f t="shared" si="4"/>
        <v>-1.5326975476839255E-2</v>
      </c>
      <c r="I37" s="120">
        <f>I15+I16+I17+I18+I19+I20+I21+I22+I23+I24</f>
        <v>8808</v>
      </c>
      <c r="J37" s="126">
        <f t="shared" si="5"/>
        <v>-3.1768714960976108E-2</v>
      </c>
      <c r="K37" s="118">
        <v>9097</v>
      </c>
      <c r="L37" s="5"/>
      <c r="M37" s="5"/>
      <c r="N37" s="5"/>
      <c r="O37" s="5"/>
      <c r="P37" s="5"/>
      <c r="Q37" s="5"/>
      <c r="R37" s="5"/>
    </row>
    <row r="38" spans="1:18" s="3" customFormat="1" ht="11.25">
      <c r="A38" s="119" t="s">
        <v>112</v>
      </c>
      <c r="B38" s="282">
        <f>B25+B26+B27+B28+B29+B30</f>
        <v>1447</v>
      </c>
      <c r="C38" s="368">
        <f t="shared" si="3"/>
        <v>-9.3926111458985551E-2</v>
      </c>
      <c r="D38" s="282">
        <f>D25+D26+D27+D28+D29+D30</f>
        <v>1597</v>
      </c>
      <c r="E38" s="120">
        <f>E25+E26+E27+E28+E29+E30</f>
        <v>1546</v>
      </c>
      <c r="F38" s="368">
        <f t="shared" si="2"/>
        <v>-7.9761904761904812E-2</v>
      </c>
      <c r="G38" s="282">
        <f>G25+G26+G27+G28+G29+G30</f>
        <v>1680</v>
      </c>
      <c r="H38" s="317">
        <f t="shared" si="4"/>
        <v>-1.1764705882352899E-2</v>
      </c>
      <c r="I38" s="120">
        <f>I25+I26+I27+I28+I29+I30</f>
        <v>1700</v>
      </c>
      <c r="J38" s="126">
        <f t="shared" si="5"/>
        <v>-2.1301093839953933E-2</v>
      </c>
      <c r="K38" s="118">
        <v>1737</v>
      </c>
      <c r="L38" s="5"/>
      <c r="M38" s="5"/>
      <c r="N38" s="5"/>
      <c r="O38" s="5"/>
      <c r="P38" s="5"/>
      <c r="Q38" s="5"/>
      <c r="R38" s="5"/>
    </row>
    <row r="39" spans="1:18" s="8" customFormat="1" ht="11.25">
      <c r="A39" s="119" t="s">
        <v>113</v>
      </c>
      <c r="B39" s="282">
        <f>B31+B32+B33+B34</f>
        <v>30</v>
      </c>
      <c r="C39" s="368">
        <f t="shared" si="3"/>
        <v>7.1428571428571397E-2</v>
      </c>
      <c r="D39" s="282">
        <f>D31+D32+D33+D34</f>
        <v>28</v>
      </c>
      <c r="E39" s="120">
        <f>E31+E32+E33+E34</f>
        <v>21</v>
      </c>
      <c r="F39" s="368">
        <f t="shared" si="2"/>
        <v>-0.7640449438202247</v>
      </c>
      <c r="G39" s="282">
        <f>G31+G32+G33+G34</f>
        <v>89</v>
      </c>
      <c r="H39" s="317">
        <f t="shared" si="4"/>
        <v>-0.29921259842519687</v>
      </c>
      <c r="I39" s="120">
        <f>I31+I32+I33+I34</f>
        <v>127</v>
      </c>
      <c r="J39" s="126">
        <f t="shared" si="5"/>
        <v>-3.7878787878787845E-2</v>
      </c>
      <c r="K39" s="118">
        <v>132</v>
      </c>
      <c r="L39" s="11"/>
      <c r="M39" s="11"/>
      <c r="N39" s="11"/>
      <c r="O39" s="11"/>
      <c r="P39" s="11"/>
      <c r="Q39" s="11"/>
      <c r="R39" s="11"/>
    </row>
    <row r="40" spans="1:18" s="3" customFormat="1" ht="11.25">
      <c r="A40" s="113" t="s">
        <v>114</v>
      </c>
      <c r="B40" s="283">
        <f>SUM(B35:B39)</f>
        <v>16454</v>
      </c>
      <c r="C40" s="367">
        <f t="shared" si="3"/>
        <v>3.2699428858344426E-2</v>
      </c>
      <c r="D40" s="283">
        <f>SUM(D35:D39)</f>
        <v>15933</v>
      </c>
      <c r="E40" s="184">
        <f>SUM(E35:E39)</f>
        <v>17916</v>
      </c>
      <c r="F40" s="367">
        <f t="shared" si="2"/>
        <v>8.8973983556706049E-3</v>
      </c>
      <c r="G40" s="283">
        <f>SUM(G35:G39)</f>
        <v>17758</v>
      </c>
      <c r="H40" s="326">
        <f>IF((+G40/I40)&lt;0,"n.m.",IF(G40&lt;0,(+G40/I40-1)*-1,(+G40/I40-1)))</f>
        <v>-1.5795599401429938E-2</v>
      </c>
      <c r="I40" s="184">
        <f>SUM(I35:I39)</f>
        <v>18043</v>
      </c>
      <c r="J40" s="168">
        <f t="shared" ref="J40" si="6">IF((+I40/K40)&lt;0,"n.m.",IF(I40&lt;0,(+I40/K40-1)*-1,(+I40/K40-1)))</f>
        <v>-3.8680803452501467E-2</v>
      </c>
      <c r="K40" s="122">
        <v>18769</v>
      </c>
      <c r="L40" s="5"/>
      <c r="M40" s="5"/>
      <c r="N40" s="5"/>
      <c r="O40" s="5"/>
      <c r="P40" s="5"/>
      <c r="Q40" s="5"/>
      <c r="R40" s="5"/>
    </row>
    <row r="41" spans="1:18" s="56" customFormat="1" ht="11.25">
      <c r="A41" s="123" t="s">
        <v>124</v>
      </c>
      <c r="B41" s="284">
        <f>B40/Group!B153</f>
        <v>0.23069050122677884</v>
      </c>
      <c r="C41" s="368"/>
      <c r="D41" s="284">
        <f>D40/Group!D153</f>
        <v>0.22866286829604329</v>
      </c>
      <c r="E41" s="185">
        <f>E40/Group!E153</f>
        <v>0.24574783276637771</v>
      </c>
      <c r="F41" s="368"/>
      <c r="G41" s="284">
        <f>G40/Group!G153</f>
        <v>0.24719163685463327</v>
      </c>
      <c r="H41" s="185"/>
      <c r="I41" s="185">
        <f>I40/Group!I153</f>
        <v>0.24610243469958398</v>
      </c>
      <c r="J41" s="117"/>
      <c r="K41" s="124">
        <v>0.25744108852494996</v>
      </c>
      <c r="L41" s="55"/>
      <c r="M41" s="55"/>
      <c r="N41" s="55"/>
      <c r="O41" s="55"/>
      <c r="P41" s="55"/>
      <c r="Q41" s="55"/>
      <c r="R41" s="55"/>
    </row>
    <row r="42" spans="1:18" ht="12" customHeight="1">
      <c r="A42" s="109"/>
      <c r="B42" s="112"/>
      <c r="C42" s="368"/>
      <c r="D42" s="112"/>
      <c r="E42" s="112"/>
      <c r="F42" s="368"/>
      <c r="G42" s="112"/>
      <c r="H42" s="112"/>
      <c r="I42" s="112"/>
      <c r="J42" s="111"/>
      <c r="K42" s="112"/>
    </row>
    <row r="43" spans="1:18" s="108" customFormat="1" ht="12" customHeight="1">
      <c r="A43" s="113" t="s">
        <v>1</v>
      </c>
      <c r="B43" s="114"/>
      <c r="C43" s="368"/>
      <c r="D43" s="114"/>
      <c r="E43" s="114"/>
      <c r="F43" s="368"/>
      <c r="G43" s="114"/>
      <c r="H43" s="114"/>
      <c r="I43" s="114"/>
      <c r="J43" s="111"/>
      <c r="K43" s="114"/>
    </row>
    <row r="44" spans="1:18" s="3" customFormat="1" ht="11.25">
      <c r="A44" s="115" t="s">
        <v>90</v>
      </c>
      <c r="B44" s="291">
        <v>22.28</v>
      </c>
      <c r="C44" s="368">
        <f t="shared" ref="C44:C71" si="7">IF((+B44/D44)&lt;0,"n.m.",IF(B44&lt;0,(+B44/D44-1)*-1,(+B44/D44-1)))</f>
        <v>0.22417582417582427</v>
      </c>
      <c r="D44" s="291">
        <v>18.2</v>
      </c>
      <c r="E44" s="125">
        <v>122.08</v>
      </c>
      <c r="F44" s="368">
        <f t="shared" si="2"/>
        <v>-3.5474441020779013E-2</v>
      </c>
      <c r="G44" s="286">
        <v>126.57</v>
      </c>
      <c r="H44" s="317">
        <f t="shared" ref="H44:J70" si="8">IF((+G44/I44)&lt;0,"n.m.",IF(G44&lt;0,(+G44/I44-1)*-1,(+G44/I44-1)))</f>
        <v>-1.7389954196102897E-2</v>
      </c>
      <c r="I44" s="125">
        <v>128.81</v>
      </c>
      <c r="J44" s="126">
        <f t="shared" si="8"/>
        <v>-2.3648904722201158E-2</v>
      </c>
      <c r="K44" s="125">
        <v>131.93</v>
      </c>
      <c r="L44" s="5"/>
      <c r="M44" s="5"/>
      <c r="N44" s="5"/>
      <c r="O44" s="5"/>
      <c r="P44" s="5"/>
      <c r="Q44" s="5"/>
      <c r="R44" s="5"/>
    </row>
    <row r="45" spans="1:18" s="3" customFormat="1" ht="11.25">
      <c r="A45" s="115" t="s">
        <v>91</v>
      </c>
      <c r="B45" s="291">
        <v>284.63</v>
      </c>
      <c r="C45" s="368">
        <f t="shared" si="7"/>
        <v>4.7589252852410668E-2</v>
      </c>
      <c r="D45" s="291">
        <v>271.7</v>
      </c>
      <c r="E45" s="125">
        <v>1774.64</v>
      </c>
      <c r="F45" s="368">
        <f t="shared" si="2"/>
        <v>7.0918219561649121E-2</v>
      </c>
      <c r="G45" s="286">
        <v>1657.1200000000001</v>
      </c>
      <c r="H45" s="317">
        <f t="shared" si="8"/>
        <v>3.5984895846357778E-2</v>
      </c>
      <c r="I45" s="125">
        <v>1599.56</v>
      </c>
      <c r="J45" s="126">
        <f t="shared" si="8"/>
        <v>-4.8413387747331948E-2</v>
      </c>
      <c r="K45" s="125">
        <v>1680.94</v>
      </c>
      <c r="L45" s="5"/>
      <c r="M45" s="5"/>
      <c r="N45" s="5"/>
      <c r="O45" s="5"/>
      <c r="P45" s="5"/>
      <c r="Q45" s="5"/>
      <c r="R45" s="5"/>
    </row>
    <row r="46" spans="1:18" s="3" customFormat="1" ht="11.25">
      <c r="A46" s="115" t="s">
        <v>92</v>
      </c>
      <c r="B46" s="291">
        <v>0.19</v>
      </c>
      <c r="C46" s="368">
        <f t="shared" si="7"/>
        <v>18</v>
      </c>
      <c r="D46" s="291">
        <v>0.01</v>
      </c>
      <c r="E46" s="125">
        <v>0.05</v>
      </c>
      <c r="F46" s="368">
        <f t="shared" si="2"/>
        <v>-0.99348958333333337</v>
      </c>
      <c r="G46" s="286">
        <v>7.68</v>
      </c>
      <c r="H46" s="317">
        <f t="shared" si="8"/>
        <v>-0.57118927973199329</v>
      </c>
      <c r="I46" s="125">
        <v>17.91</v>
      </c>
      <c r="J46" s="126">
        <f t="shared" si="8"/>
        <v>-0.42411575562700965</v>
      </c>
      <c r="K46" s="125">
        <v>31.1</v>
      </c>
      <c r="L46" s="5"/>
      <c r="M46" s="5"/>
      <c r="N46" s="5"/>
      <c r="O46" s="5"/>
      <c r="P46" s="5"/>
      <c r="Q46" s="5"/>
      <c r="R46" s="5"/>
    </row>
    <row r="47" spans="1:18" s="3" customFormat="1" ht="11.25">
      <c r="A47" s="115" t="s">
        <v>93</v>
      </c>
      <c r="B47" s="291">
        <v>38.85</v>
      </c>
      <c r="C47" s="368">
        <f t="shared" si="7"/>
        <v>-0.13991587336727918</v>
      </c>
      <c r="D47" s="291">
        <v>45.17</v>
      </c>
      <c r="E47" s="125">
        <v>505.76</v>
      </c>
      <c r="F47" s="368">
        <f t="shared" si="2"/>
        <v>-2.9381848887865436E-2</v>
      </c>
      <c r="G47" s="286">
        <v>521.07000000000005</v>
      </c>
      <c r="H47" s="317">
        <f t="shared" si="8"/>
        <v>-0.18991651508791563</v>
      </c>
      <c r="I47" s="125">
        <v>643.23</v>
      </c>
      <c r="J47" s="126">
        <f t="shared" si="8"/>
        <v>0.27349581262745271</v>
      </c>
      <c r="K47" s="125">
        <v>505.09</v>
      </c>
      <c r="L47" s="5"/>
      <c r="M47" s="5"/>
      <c r="N47" s="5"/>
      <c r="O47" s="5"/>
      <c r="P47" s="5"/>
      <c r="Q47" s="5"/>
      <c r="R47" s="5"/>
    </row>
    <row r="48" spans="1:18" s="8" customFormat="1" ht="11.25">
      <c r="A48" s="115" t="s">
        <v>94</v>
      </c>
      <c r="B48" s="291">
        <v>50.24</v>
      </c>
      <c r="C48" s="368">
        <f t="shared" si="7"/>
        <v>-2.0471826866835574E-2</v>
      </c>
      <c r="D48" s="291">
        <v>51.29</v>
      </c>
      <c r="E48" s="125">
        <v>404.02</v>
      </c>
      <c r="F48" s="368">
        <f t="shared" si="2"/>
        <v>0.25811976458132224</v>
      </c>
      <c r="G48" s="286">
        <v>321.13</v>
      </c>
      <c r="H48" s="317">
        <f t="shared" si="8"/>
        <v>-0.31132318250053614</v>
      </c>
      <c r="I48" s="125">
        <v>466.3</v>
      </c>
      <c r="J48" s="126">
        <f t="shared" si="8"/>
        <v>8.1450902175425499E-2</v>
      </c>
      <c r="K48" s="125">
        <v>431.18</v>
      </c>
      <c r="L48" s="11"/>
      <c r="M48" s="11"/>
      <c r="N48" s="11"/>
      <c r="O48" s="11"/>
      <c r="P48" s="11"/>
      <c r="Q48" s="11"/>
      <c r="R48" s="11"/>
    </row>
    <row r="49" spans="1:18" s="8" customFormat="1" ht="11.25">
      <c r="A49" s="115" t="s">
        <v>138</v>
      </c>
      <c r="B49" s="291">
        <v>13.88</v>
      </c>
      <c r="C49" s="368">
        <f t="shared" si="7"/>
        <v>6.4417177914110502E-2</v>
      </c>
      <c r="D49" s="291">
        <v>13.04</v>
      </c>
      <c r="E49" s="125">
        <v>80.319999999999993</v>
      </c>
      <c r="F49" s="368">
        <f t="shared" si="2"/>
        <v>-2.6896050399806359E-2</v>
      </c>
      <c r="G49" s="286">
        <v>82.54</v>
      </c>
      <c r="H49" s="317">
        <f t="shared" si="8"/>
        <v>-0.52755995649934173</v>
      </c>
      <c r="I49" s="125">
        <v>174.71</v>
      </c>
      <c r="J49" s="126">
        <f t="shared" si="8"/>
        <v>-7.9941018484385618E-2</v>
      </c>
      <c r="K49" s="125">
        <v>189.89</v>
      </c>
      <c r="L49" s="11"/>
      <c r="M49" s="11"/>
      <c r="N49" s="11"/>
      <c r="O49" s="11"/>
      <c r="P49" s="11"/>
      <c r="Q49" s="11"/>
      <c r="R49" s="11"/>
    </row>
    <row r="50" spans="1:18" s="8" customFormat="1" ht="11.25">
      <c r="A50" s="115" t="s">
        <v>95</v>
      </c>
      <c r="B50" s="291">
        <v>78.819999999999993</v>
      </c>
      <c r="C50" s="368">
        <f t="shared" si="7"/>
        <v>-2.8353057199211218E-2</v>
      </c>
      <c r="D50" s="291">
        <v>81.12</v>
      </c>
      <c r="E50" s="125">
        <v>466.56</v>
      </c>
      <c r="F50" s="368">
        <f t="shared" si="2"/>
        <v>0.10972099992864437</v>
      </c>
      <c r="G50" s="286">
        <v>420.43</v>
      </c>
      <c r="H50" s="317">
        <f t="shared" si="8"/>
        <v>-0.36876163593778144</v>
      </c>
      <c r="I50" s="125">
        <v>666.04</v>
      </c>
      <c r="J50" s="126">
        <f t="shared" si="8"/>
        <v>0.72522405843651239</v>
      </c>
      <c r="K50" s="125">
        <v>386.06</v>
      </c>
      <c r="L50" s="11"/>
      <c r="M50" s="11"/>
      <c r="N50" s="11"/>
      <c r="O50" s="11"/>
      <c r="P50" s="11"/>
      <c r="Q50" s="11"/>
      <c r="R50" s="11"/>
    </row>
    <row r="51" spans="1:18" s="8" customFormat="1" ht="11.25">
      <c r="A51" s="115" t="s">
        <v>96</v>
      </c>
      <c r="B51" s="291">
        <v>20.170000000000002</v>
      </c>
      <c r="C51" s="368">
        <f t="shared" si="7"/>
        <v>0.19845513963161054</v>
      </c>
      <c r="D51" s="291">
        <v>16.829999999999998</v>
      </c>
      <c r="E51" s="125">
        <v>147.74</v>
      </c>
      <c r="F51" s="368">
        <f t="shared" si="2"/>
        <v>-0.33233911785972525</v>
      </c>
      <c r="G51" s="286">
        <v>221.28</v>
      </c>
      <c r="H51" s="317">
        <f t="shared" si="8"/>
        <v>8.8869205786832106E-2</v>
      </c>
      <c r="I51" s="125">
        <v>203.22</v>
      </c>
      <c r="J51" s="126">
        <f t="shared" si="8"/>
        <v>0.38603191924703317</v>
      </c>
      <c r="K51" s="125">
        <v>146.62</v>
      </c>
      <c r="L51" s="11"/>
      <c r="M51" s="11"/>
      <c r="N51" s="11"/>
      <c r="O51" s="11"/>
      <c r="P51" s="11"/>
      <c r="Q51" s="11"/>
      <c r="R51" s="11"/>
    </row>
    <row r="52" spans="1:18" s="8" customFormat="1" ht="11.25">
      <c r="A52" s="115" t="s">
        <v>97</v>
      </c>
      <c r="B52" s="291">
        <v>33.19</v>
      </c>
      <c r="C52" s="368">
        <f t="shared" si="7"/>
        <v>0.80086814975583276</v>
      </c>
      <c r="D52" s="291">
        <v>18.43</v>
      </c>
      <c r="E52" s="125">
        <v>107.28</v>
      </c>
      <c r="F52" s="368">
        <f t="shared" si="2"/>
        <v>0.61032722906034209</v>
      </c>
      <c r="G52" s="286">
        <v>66.62</v>
      </c>
      <c r="H52" s="317">
        <f t="shared" si="8"/>
        <v>0.20122610890732062</v>
      </c>
      <c r="I52" s="125">
        <v>55.46</v>
      </c>
      <c r="J52" s="126">
        <f t="shared" si="8"/>
        <v>-0.46029583495523552</v>
      </c>
      <c r="K52" s="125">
        <v>102.76</v>
      </c>
      <c r="L52" s="11"/>
      <c r="M52" s="11"/>
      <c r="N52" s="11"/>
      <c r="O52" s="11"/>
      <c r="P52" s="11"/>
      <c r="Q52" s="11"/>
      <c r="R52" s="11"/>
    </row>
    <row r="53" spans="1:18" s="8" customFormat="1" ht="11.25">
      <c r="A53" s="115" t="s">
        <v>98</v>
      </c>
      <c r="B53" s="291">
        <v>11.28</v>
      </c>
      <c r="C53" s="368">
        <f t="shared" si="7"/>
        <v>0.42604298356510739</v>
      </c>
      <c r="D53" s="291">
        <v>7.91</v>
      </c>
      <c r="E53" s="125">
        <v>45.33</v>
      </c>
      <c r="F53" s="368">
        <f t="shared" si="2"/>
        <v>-9.5751047277079726E-2</v>
      </c>
      <c r="G53" s="286">
        <v>50.13</v>
      </c>
      <c r="H53" s="317">
        <f t="shared" si="8"/>
        <v>-0.43496393146979262</v>
      </c>
      <c r="I53" s="125">
        <v>88.72</v>
      </c>
      <c r="J53" s="126">
        <f t="shared" si="8"/>
        <v>0.54699215344376628</v>
      </c>
      <c r="K53" s="125">
        <v>57.35</v>
      </c>
      <c r="L53" s="11"/>
      <c r="M53" s="11"/>
      <c r="N53" s="11"/>
      <c r="O53" s="11"/>
      <c r="P53" s="11"/>
      <c r="Q53" s="11"/>
      <c r="R53" s="11"/>
    </row>
    <row r="54" spans="1:18" s="8" customFormat="1" ht="11.25">
      <c r="A54" s="115" t="s">
        <v>99</v>
      </c>
      <c r="B54" s="291">
        <v>14.77</v>
      </c>
      <c r="C54" s="368">
        <f t="shared" si="7"/>
        <v>-0.46329941860465118</v>
      </c>
      <c r="D54" s="291">
        <v>27.52</v>
      </c>
      <c r="E54" s="125">
        <v>111.54</v>
      </c>
      <c r="F54" s="368">
        <f t="shared" si="2"/>
        <v>0.31161806208842902</v>
      </c>
      <c r="G54" s="286">
        <v>85.04</v>
      </c>
      <c r="H54" s="317">
        <f t="shared" si="8"/>
        <v>0.9808991381318426</v>
      </c>
      <c r="I54" s="125">
        <v>42.93</v>
      </c>
      <c r="J54" s="126">
        <f t="shared" si="8"/>
        <v>0.19449081803005019</v>
      </c>
      <c r="K54" s="125">
        <v>35.94</v>
      </c>
      <c r="L54" s="11"/>
      <c r="M54" s="11"/>
      <c r="N54" s="11"/>
      <c r="O54" s="11"/>
      <c r="P54" s="11"/>
      <c r="Q54" s="11"/>
      <c r="R54" s="11"/>
    </row>
    <row r="55" spans="1:18" s="8" customFormat="1" ht="11.25">
      <c r="A55" s="115" t="s">
        <v>100</v>
      </c>
      <c r="B55" s="291">
        <v>6.79</v>
      </c>
      <c r="C55" s="368">
        <f t="shared" si="7"/>
        <v>0.20176991150442469</v>
      </c>
      <c r="D55" s="291">
        <v>5.65</v>
      </c>
      <c r="E55" s="125">
        <v>40.71</v>
      </c>
      <c r="F55" s="368">
        <f t="shared" si="2"/>
        <v>0.75853131749460068</v>
      </c>
      <c r="G55" s="286">
        <v>23.15</v>
      </c>
      <c r="H55" s="317">
        <f t="shared" si="8"/>
        <v>-0.26694110196326792</v>
      </c>
      <c r="I55" s="125">
        <v>31.58</v>
      </c>
      <c r="J55" s="126">
        <f t="shared" si="8"/>
        <v>-0.11664335664335668</v>
      </c>
      <c r="K55" s="125">
        <v>35.75</v>
      </c>
      <c r="L55" s="11"/>
      <c r="M55" s="11"/>
      <c r="N55" s="11"/>
      <c r="O55" s="11"/>
      <c r="P55" s="11"/>
      <c r="Q55" s="11"/>
      <c r="R55" s="11"/>
    </row>
    <row r="56" spans="1:18" s="8" customFormat="1" ht="11.25">
      <c r="A56" s="115" t="s">
        <v>101</v>
      </c>
      <c r="B56" s="291">
        <v>46.07</v>
      </c>
      <c r="C56" s="368">
        <f t="shared" si="7"/>
        <v>-0.10299844236760125</v>
      </c>
      <c r="D56" s="291">
        <v>51.36</v>
      </c>
      <c r="E56" s="125">
        <v>266.64999999999998</v>
      </c>
      <c r="F56" s="368">
        <f t="shared" si="2"/>
        <v>-0.11941481457019265</v>
      </c>
      <c r="G56" s="286">
        <v>302.81</v>
      </c>
      <c r="H56" s="317">
        <f t="shared" si="8"/>
        <v>8.3747897355141099E-2</v>
      </c>
      <c r="I56" s="125">
        <v>279.41000000000003</v>
      </c>
      <c r="J56" s="126">
        <f t="shared" si="8"/>
        <v>-4.8233811356746203E-2</v>
      </c>
      <c r="K56" s="125">
        <v>293.57</v>
      </c>
      <c r="L56" s="11"/>
      <c r="M56" s="11"/>
      <c r="N56" s="11"/>
      <c r="O56" s="11"/>
      <c r="P56" s="11"/>
      <c r="Q56" s="11"/>
      <c r="R56" s="11"/>
    </row>
    <row r="57" spans="1:18" s="8" customFormat="1" ht="11.25">
      <c r="A57" s="115" t="s">
        <v>102</v>
      </c>
      <c r="B57" s="127">
        <v>2.5299999999999998</v>
      </c>
      <c r="C57" s="368">
        <f t="shared" si="7"/>
        <v>2.8923076923076918</v>
      </c>
      <c r="D57" s="421">
        <v>0.65</v>
      </c>
      <c r="E57" s="127">
        <v>6.49</v>
      </c>
      <c r="F57" s="368">
        <f t="shared" si="2"/>
        <v>3.3851351351351351</v>
      </c>
      <c r="G57" s="287">
        <v>1.48</v>
      </c>
      <c r="H57" s="317">
        <f t="shared" si="8"/>
        <v>0.21311475409836067</v>
      </c>
      <c r="I57" s="127">
        <v>1.22</v>
      </c>
      <c r="J57" s="126">
        <f t="shared" si="8"/>
        <v>-0.75889328063241102</v>
      </c>
      <c r="K57" s="127">
        <v>5.0599999999999996</v>
      </c>
      <c r="L57" s="11"/>
      <c r="M57" s="11"/>
      <c r="N57" s="11"/>
      <c r="O57" s="11"/>
      <c r="P57" s="11"/>
      <c r="Q57" s="11"/>
      <c r="R57" s="11"/>
    </row>
    <row r="58" spans="1:18" s="8" customFormat="1" ht="11.25">
      <c r="A58" s="115" t="s">
        <v>103</v>
      </c>
      <c r="B58" s="291">
        <v>0</v>
      </c>
      <c r="C58" s="368"/>
      <c r="D58" s="291">
        <v>0</v>
      </c>
      <c r="E58" s="125">
        <v>0</v>
      </c>
      <c r="F58" s="368">
        <f t="shared" si="2"/>
        <v>-1</v>
      </c>
      <c r="G58" s="286">
        <v>4.6100000000000003</v>
      </c>
      <c r="H58" s="317">
        <f t="shared" si="8"/>
        <v>45.1</v>
      </c>
      <c r="I58" s="125">
        <v>0.1</v>
      </c>
      <c r="J58" s="126"/>
      <c r="K58" s="125">
        <v>0</v>
      </c>
      <c r="L58" s="11"/>
      <c r="M58" s="11"/>
      <c r="N58" s="11"/>
      <c r="O58" s="11"/>
      <c r="P58" s="11"/>
      <c r="Q58" s="11"/>
      <c r="R58" s="11"/>
    </row>
    <row r="59" spans="1:18" s="3" customFormat="1" ht="11.25">
      <c r="A59" s="115" t="s">
        <v>104</v>
      </c>
      <c r="B59" s="291">
        <v>2.0499999999999998</v>
      </c>
      <c r="C59" s="368">
        <f t="shared" si="7"/>
        <v>1.9285714285714284</v>
      </c>
      <c r="D59" s="291">
        <v>0.7</v>
      </c>
      <c r="E59" s="125">
        <v>8.24</v>
      </c>
      <c r="F59" s="368">
        <f t="shared" si="2"/>
        <v>0.47670250896057342</v>
      </c>
      <c r="G59" s="286">
        <v>5.58</v>
      </c>
      <c r="H59" s="317">
        <f t="shared" si="8"/>
        <v>-0.10576923076923084</v>
      </c>
      <c r="I59" s="125">
        <v>6.24</v>
      </c>
      <c r="J59" s="126">
        <f t="shared" si="8"/>
        <v>0.21637426900584811</v>
      </c>
      <c r="K59" s="125">
        <v>5.13</v>
      </c>
      <c r="L59" s="5"/>
      <c r="M59" s="5"/>
      <c r="N59" s="5"/>
      <c r="O59" s="5"/>
      <c r="P59" s="5"/>
      <c r="Q59" s="5"/>
      <c r="R59" s="5"/>
    </row>
    <row r="60" spans="1:18" s="8" customFormat="1" ht="11.25">
      <c r="A60" s="115" t="s">
        <v>105</v>
      </c>
      <c r="B60" s="291">
        <v>0</v>
      </c>
      <c r="C60" s="368"/>
      <c r="D60" s="291">
        <v>0</v>
      </c>
      <c r="E60" s="125">
        <v>0</v>
      </c>
      <c r="F60" s="368">
        <f t="shared" si="2"/>
        <v>-1</v>
      </c>
      <c r="G60" s="286">
        <v>1.24</v>
      </c>
      <c r="H60" s="317">
        <f t="shared" si="8"/>
        <v>40.333333333333336</v>
      </c>
      <c r="I60" s="125">
        <v>0.03</v>
      </c>
      <c r="J60" s="126">
        <f t="shared" si="8"/>
        <v>-0.98</v>
      </c>
      <c r="K60" s="125">
        <v>1.5</v>
      </c>
      <c r="L60" s="11"/>
      <c r="M60" s="11"/>
      <c r="N60" s="11"/>
      <c r="O60" s="11"/>
      <c r="P60" s="11"/>
      <c r="Q60" s="11"/>
      <c r="R60" s="11"/>
    </row>
    <row r="61" spans="1:18" s="8" customFormat="1" ht="11.25">
      <c r="A61" s="115" t="s">
        <v>106</v>
      </c>
      <c r="B61" s="291">
        <v>14.97</v>
      </c>
      <c r="C61" s="368">
        <f t="shared" si="7"/>
        <v>-0.50966262692433673</v>
      </c>
      <c r="D61" s="291">
        <v>30.53</v>
      </c>
      <c r="E61" s="125">
        <v>144.96</v>
      </c>
      <c r="F61" s="368">
        <f t="shared" si="2"/>
        <v>0.58218729535036018</v>
      </c>
      <c r="G61" s="286">
        <v>91.62</v>
      </c>
      <c r="H61" s="317">
        <f t="shared" si="8"/>
        <v>-9.043978953638443E-2</v>
      </c>
      <c r="I61" s="125">
        <v>100.73</v>
      </c>
      <c r="J61" s="126">
        <f t="shared" si="8"/>
        <v>0.11674057649667402</v>
      </c>
      <c r="K61" s="125">
        <v>90.2</v>
      </c>
      <c r="L61" s="11"/>
      <c r="M61" s="11"/>
      <c r="N61" s="11"/>
      <c r="O61" s="11"/>
      <c r="P61" s="11"/>
      <c r="Q61" s="11"/>
      <c r="R61" s="11"/>
    </row>
    <row r="62" spans="1:18" s="8" customFormat="1" ht="11.25">
      <c r="A62" s="115" t="s">
        <v>107</v>
      </c>
      <c r="B62" s="291">
        <v>0</v>
      </c>
      <c r="C62" s="368">
        <f t="shared" si="7"/>
        <v>-1</v>
      </c>
      <c r="D62" s="291">
        <v>0.12</v>
      </c>
      <c r="E62" s="125">
        <v>0.82000000000000006</v>
      </c>
      <c r="F62" s="368">
        <f t="shared" si="2"/>
        <v>-0.10869565217391297</v>
      </c>
      <c r="G62" s="286">
        <v>0.92</v>
      </c>
      <c r="H62" s="317">
        <f t="shared" si="8"/>
        <v>-0.92767295597484278</v>
      </c>
      <c r="I62" s="125">
        <v>12.72</v>
      </c>
      <c r="J62" s="126">
        <f t="shared" si="8"/>
        <v>-0.39658444022770389</v>
      </c>
      <c r="K62" s="125">
        <v>21.08</v>
      </c>
      <c r="L62" s="11"/>
      <c r="M62" s="11"/>
      <c r="N62" s="11"/>
      <c r="O62" s="11"/>
      <c r="P62" s="11"/>
      <c r="Q62" s="11"/>
      <c r="R62" s="11"/>
    </row>
    <row r="63" spans="1:18" s="8" customFormat="1" ht="11.25">
      <c r="A63" s="115" t="s">
        <v>108</v>
      </c>
      <c r="B63" s="291">
        <v>0</v>
      </c>
      <c r="C63" s="368"/>
      <c r="D63" s="291">
        <v>0</v>
      </c>
      <c r="E63" s="125">
        <v>0.05</v>
      </c>
      <c r="F63" s="368">
        <f t="shared" si="2"/>
        <v>-0.91935483870967738</v>
      </c>
      <c r="G63" s="286">
        <v>0.62</v>
      </c>
      <c r="H63" s="317">
        <f t="shared" si="8"/>
        <v>-0.53030303030303028</v>
      </c>
      <c r="I63" s="125">
        <v>1.32</v>
      </c>
      <c r="J63" s="126">
        <f t="shared" si="8"/>
        <v>-0.46774193548387089</v>
      </c>
      <c r="K63" s="125">
        <v>2.48</v>
      </c>
      <c r="L63" s="11"/>
      <c r="M63" s="11"/>
      <c r="N63" s="11"/>
      <c r="O63" s="11"/>
      <c r="P63" s="11"/>
      <c r="Q63" s="11"/>
      <c r="R63" s="11"/>
    </row>
    <row r="64" spans="1:18" s="8" customFormat="1" ht="11.25">
      <c r="A64" s="115" t="s">
        <v>109</v>
      </c>
      <c r="B64" s="293">
        <v>0</v>
      </c>
      <c r="C64" s="368"/>
      <c r="D64" s="293">
        <v>0</v>
      </c>
      <c r="E64" s="128">
        <v>1.53</v>
      </c>
      <c r="F64" s="368">
        <f t="shared" si="2"/>
        <v>-0.63397129186602874</v>
      </c>
      <c r="G64" s="288">
        <v>4.18</v>
      </c>
      <c r="H64" s="317">
        <f t="shared" si="8"/>
        <v>-0.64150943396226423</v>
      </c>
      <c r="I64" s="128">
        <v>11.66</v>
      </c>
      <c r="J64" s="126">
        <f t="shared" si="8"/>
        <v>-4.4262295081967107E-2</v>
      </c>
      <c r="K64" s="128">
        <v>12.2</v>
      </c>
      <c r="L64" s="11"/>
      <c r="M64" s="11"/>
      <c r="N64" s="11"/>
      <c r="O64" s="11"/>
      <c r="P64" s="11"/>
      <c r="Q64" s="11"/>
      <c r="R64" s="11"/>
    </row>
    <row r="65" spans="1:18" s="8" customFormat="1" ht="11.25">
      <c r="A65" s="115" t="s">
        <v>110</v>
      </c>
      <c r="B65" s="293">
        <v>3.64</v>
      </c>
      <c r="C65" s="368">
        <f t="shared" si="7"/>
        <v>1.2195121951219514</v>
      </c>
      <c r="D65" s="293">
        <v>1.64</v>
      </c>
      <c r="E65" s="128">
        <v>6.83</v>
      </c>
      <c r="F65" s="368">
        <f t="shared" si="2"/>
        <v>0.32364341085271309</v>
      </c>
      <c r="G65" s="288">
        <v>5.16</v>
      </c>
      <c r="H65" s="317">
        <f t="shared" si="8"/>
        <v>0.5975232198142415</v>
      </c>
      <c r="I65" s="128">
        <v>3.23</v>
      </c>
      <c r="J65" s="126">
        <f t="shared" si="8"/>
        <v>-0.35010060362173034</v>
      </c>
      <c r="K65" s="128">
        <v>4.97</v>
      </c>
      <c r="L65" s="11"/>
      <c r="M65" s="11"/>
      <c r="N65" s="11"/>
      <c r="O65" s="11"/>
      <c r="P65" s="11"/>
      <c r="Q65" s="11"/>
      <c r="R65" s="11"/>
    </row>
    <row r="66" spans="1:18" s="8" customFormat="1" ht="11.25">
      <c r="A66" s="119" t="s">
        <v>90</v>
      </c>
      <c r="B66" s="293">
        <f>B44</f>
        <v>22.28</v>
      </c>
      <c r="C66" s="368">
        <f t="shared" si="7"/>
        <v>0.22417582417582427</v>
      </c>
      <c r="D66" s="293">
        <f>D44</f>
        <v>18.2</v>
      </c>
      <c r="E66" s="128">
        <f>E44</f>
        <v>122.08</v>
      </c>
      <c r="F66" s="368">
        <f t="shared" si="2"/>
        <v>-3.5474441020779013E-2</v>
      </c>
      <c r="G66" s="288">
        <f>G44</f>
        <v>126.57</v>
      </c>
      <c r="H66" s="317">
        <f t="shared" si="8"/>
        <v>-1.7389954196102897E-2</v>
      </c>
      <c r="I66" s="128">
        <f>I44</f>
        <v>128.81</v>
      </c>
      <c r="J66" s="126">
        <f t="shared" si="8"/>
        <v>-2.3648904722201158E-2</v>
      </c>
      <c r="K66" s="129">
        <v>131.93</v>
      </c>
      <c r="L66" s="11"/>
      <c r="M66" s="11"/>
      <c r="N66" s="11"/>
      <c r="O66" s="11"/>
      <c r="P66" s="11"/>
      <c r="Q66" s="11"/>
      <c r="R66" s="11"/>
    </row>
    <row r="67" spans="1:18" s="8" customFormat="1" ht="11.25">
      <c r="A67" s="119" t="s">
        <v>91</v>
      </c>
      <c r="B67" s="293">
        <f>B45</f>
        <v>284.63</v>
      </c>
      <c r="C67" s="368">
        <f t="shared" si="7"/>
        <v>4.7589252852410668E-2</v>
      </c>
      <c r="D67" s="293">
        <f>D45</f>
        <v>271.7</v>
      </c>
      <c r="E67" s="128">
        <f>E45</f>
        <v>1774.64</v>
      </c>
      <c r="F67" s="368">
        <f t="shared" si="2"/>
        <v>7.0918219561649121E-2</v>
      </c>
      <c r="G67" s="288">
        <f>G45</f>
        <v>1657.1200000000001</v>
      </c>
      <c r="H67" s="317">
        <f t="shared" si="8"/>
        <v>3.5984895846357778E-2</v>
      </c>
      <c r="I67" s="128">
        <f>I45</f>
        <v>1599.56</v>
      </c>
      <c r="J67" s="126">
        <f t="shared" si="8"/>
        <v>-4.8413387747331948E-2</v>
      </c>
      <c r="K67" s="129">
        <v>1680.94</v>
      </c>
      <c r="L67" s="11"/>
      <c r="M67" s="11"/>
      <c r="N67" s="11"/>
      <c r="O67" s="11"/>
      <c r="P67" s="11"/>
      <c r="Q67" s="11"/>
      <c r="R67" s="11"/>
    </row>
    <row r="68" spans="1:18" s="3" customFormat="1" ht="11.25">
      <c r="A68" s="119" t="s">
        <v>111</v>
      </c>
      <c r="B68" s="293">
        <f>B46+B47+B48+B49+B50+B51+B52+B53+B54+B55</f>
        <v>268.18</v>
      </c>
      <c r="C68" s="368">
        <f t="shared" si="7"/>
        <v>4.5323444581788497E-3</v>
      </c>
      <c r="D68" s="293">
        <f>D46+D47+D48+D49+D50+D51+D52+D53+D54+D55</f>
        <v>266.96999999999997</v>
      </c>
      <c r="E68" s="128">
        <f>E46+E47+E48+E49+E50+E51+E52+E53+E54+E55</f>
        <v>1909.3099999999997</v>
      </c>
      <c r="F68" s="368">
        <f t="shared" ref="F68:F101" si="9">IF((+E68/G68)&lt;0,"n.m.",IF(E68&lt;0,(+E68/G68-1)*-1,(+E68/G68-1)))</f>
        <v>6.12761037647227E-2</v>
      </c>
      <c r="G68" s="288">
        <f>G46+G47+G48+G49+G50+G51+G52+G53+G54+G55</f>
        <v>1799.0700000000002</v>
      </c>
      <c r="H68" s="317">
        <f t="shared" si="8"/>
        <v>-0.24728254047947762</v>
      </c>
      <c r="I68" s="128">
        <f>I46+I47+I48+I49+I50+I51+I52+I53+I54+I55</f>
        <v>2390.0999999999995</v>
      </c>
      <c r="J68" s="126">
        <f t="shared" si="8"/>
        <v>0.24371663180242908</v>
      </c>
      <c r="K68" s="127">
        <v>1921.7399999999996</v>
      </c>
      <c r="L68" s="5"/>
      <c r="M68" s="5"/>
      <c r="N68" s="5"/>
      <c r="O68" s="5"/>
      <c r="P68" s="5"/>
      <c r="Q68" s="5"/>
      <c r="R68" s="5"/>
    </row>
    <row r="69" spans="1:18" s="3" customFormat="1" ht="11.25">
      <c r="A69" s="119" t="s">
        <v>112</v>
      </c>
      <c r="B69" s="293">
        <f>B56+B57+B58+B59+B60+B61</f>
        <v>65.62</v>
      </c>
      <c r="C69" s="368">
        <f t="shared" si="7"/>
        <v>-0.21167707832772709</v>
      </c>
      <c r="D69" s="293">
        <f>D56+D57+D58+D59+D60+D61</f>
        <v>83.240000000000009</v>
      </c>
      <c r="E69" s="128">
        <f>E56+E57+E58+E59+E60+E61</f>
        <v>426.34000000000003</v>
      </c>
      <c r="F69" s="368">
        <f t="shared" si="9"/>
        <v>4.6644081111602009E-2</v>
      </c>
      <c r="G69" s="288">
        <f>G56+G57+G58+G59+G60+G61</f>
        <v>407.34000000000003</v>
      </c>
      <c r="H69" s="317">
        <f t="shared" si="8"/>
        <v>5.0576432053232701E-2</v>
      </c>
      <c r="I69" s="128">
        <f>I56+I57+I58+I59+I60+I61</f>
        <v>387.73000000000008</v>
      </c>
      <c r="J69" s="126">
        <f t="shared" si="8"/>
        <v>-1.9546856824963044E-2</v>
      </c>
      <c r="K69" s="127">
        <v>395.46</v>
      </c>
      <c r="L69" s="5"/>
      <c r="M69" s="5"/>
      <c r="N69" s="5"/>
      <c r="O69" s="5"/>
      <c r="P69" s="5"/>
      <c r="Q69" s="5"/>
      <c r="R69" s="5"/>
    </row>
    <row r="70" spans="1:18" s="8" customFormat="1" ht="11.25">
      <c r="A70" s="119" t="s">
        <v>113</v>
      </c>
      <c r="B70" s="293">
        <f>B62+B63+B64+B65</f>
        <v>3.64</v>
      </c>
      <c r="C70" s="368">
        <f t="shared" si="7"/>
        <v>1.0681818181818183</v>
      </c>
      <c r="D70" s="293">
        <f>D62+D63+D64+D65</f>
        <v>1.7599999999999998</v>
      </c>
      <c r="E70" s="128">
        <f>E62+E63+E64+E65</f>
        <v>9.23</v>
      </c>
      <c r="F70" s="368">
        <f t="shared" si="9"/>
        <v>-0.15165441176470573</v>
      </c>
      <c r="G70" s="288">
        <f>G62+G63+G64+G65</f>
        <v>10.879999999999999</v>
      </c>
      <c r="H70" s="317">
        <f t="shared" si="8"/>
        <v>-0.62391980642931222</v>
      </c>
      <c r="I70" s="128">
        <f>I62+I63+I64+I65</f>
        <v>28.930000000000003</v>
      </c>
      <c r="J70" s="126">
        <f t="shared" si="8"/>
        <v>-0.28971274245028222</v>
      </c>
      <c r="K70" s="127">
        <v>40.729999999999997</v>
      </c>
      <c r="L70" s="11"/>
      <c r="M70" s="11"/>
      <c r="N70" s="11"/>
      <c r="O70" s="11"/>
      <c r="P70" s="11"/>
      <c r="Q70" s="11"/>
      <c r="R70" s="11"/>
    </row>
    <row r="71" spans="1:18" s="108" customFormat="1" ht="10.35" customHeight="1">
      <c r="A71" s="113" t="s">
        <v>117</v>
      </c>
      <c r="B71" s="316">
        <f>SUM(B66:B70)</f>
        <v>644.34999999999991</v>
      </c>
      <c r="C71" s="367">
        <f t="shared" si="7"/>
        <v>3.8637107202392773E-3</v>
      </c>
      <c r="D71" s="316">
        <f>SUM(D66:D70)</f>
        <v>641.86999999999989</v>
      </c>
      <c r="E71" s="106">
        <f>SUM(E66:E70)</f>
        <v>4241.5999999999995</v>
      </c>
      <c r="F71" s="367">
        <f t="shared" si="9"/>
        <v>6.0140265634919254E-2</v>
      </c>
      <c r="G71" s="285">
        <f>SUM(G66:G70)</f>
        <v>4000.9800000000005</v>
      </c>
      <c r="H71" s="326">
        <f t="shared" ref="H71" si="10">IF((+G71/I71)&lt;0,"n.m.",IF(G71&lt;0,(+G71/I71-1)*-1,(+G71/I71-1)))</f>
        <v>-0.11778052668831973</v>
      </c>
      <c r="I71" s="106">
        <f>SUM(I66:I70)</f>
        <v>4535.13</v>
      </c>
      <c r="J71" s="168">
        <f t="shared" ref="J71" si="11">IF((+I71/K71)&lt;0,"n.m.",IF(I71&lt;0,(+I71/K71-1)*-1,(+I71/K71-1)))</f>
        <v>8.7352546274096277E-2</v>
      </c>
      <c r="K71" s="106">
        <v>4170.7999999999993</v>
      </c>
    </row>
    <row r="72" spans="1:18" ht="10.35" customHeight="1">
      <c r="A72" s="115"/>
      <c r="B72" s="119"/>
      <c r="C72" s="368"/>
      <c r="D72" s="119"/>
      <c r="E72" s="119"/>
      <c r="F72" s="368"/>
      <c r="G72" s="119"/>
      <c r="H72" s="119"/>
      <c r="I72" s="119"/>
      <c r="J72" s="117"/>
      <c r="K72" s="119"/>
    </row>
    <row r="73" spans="1:18" ht="10.35" customHeight="1">
      <c r="A73" s="130" t="s">
        <v>2</v>
      </c>
      <c r="B73" s="131"/>
      <c r="C73" s="368"/>
      <c r="D73" s="131"/>
      <c r="E73" s="131"/>
      <c r="F73" s="368"/>
      <c r="G73" s="131"/>
      <c r="H73" s="131"/>
      <c r="I73" s="131"/>
      <c r="J73" s="111"/>
      <c r="K73" s="131"/>
    </row>
    <row r="74" spans="1:18" s="3" customFormat="1" ht="11.25">
      <c r="A74" s="115" t="s">
        <v>90</v>
      </c>
      <c r="B74" s="291">
        <v>165.36</v>
      </c>
      <c r="C74" s="368">
        <f t="shared" ref="C74:C87" si="12">IF((+B74/D74)&lt;0,"n.m.",IF(B74&lt;0,(+B74/D74-1)*-1,(+B74/D74-1)))</f>
        <v>0.34537466438857711</v>
      </c>
      <c r="D74" s="291">
        <v>122.91</v>
      </c>
      <c r="E74" s="125">
        <v>140.36000000000001</v>
      </c>
      <c r="F74" s="368">
        <f t="shared" si="9"/>
        <v>0.71547298948912275</v>
      </c>
      <c r="G74" s="291">
        <v>81.819999999999993</v>
      </c>
      <c r="H74" s="317">
        <f t="shared" ref="H74:J100" si="13">IF((+G74/I74)&lt;0,"n.m.",IF(G74&lt;0,(+G74/I74-1)*-1,(+G74/I74-1)))</f>
        <v>-5.832320777642841E-3</v>
      </c>
      <c r="I74" s="125">
        <v>82.3</v>
      </c>
      <c r="J74" s="126">
        <f t="shared" si="13"/>
        <v>-0.13249710129651104</v>
      </c>
      <c r="K74" s="125">
        <v>94.87</v>
      </c>
      <c r="L74" s="5"/>
      <c r="M74" s="5"/>
      <c r="N74" s="5"/>
      <c r="O74" s="5"/>
      <c r="P74" s="5"/>
      <c r="Q74" s="5"/>
      <c r="R74" s="5"/>
    </row>
    <row r="75" spans="1:18" s="3" customFormat="1" ht="11.25">
      <c r="A75" s="115" t="s">
        <v>91</v>
      </c>
      <c r="B75" s="291">
        <v>1709.71</v>
      </c>
      <c r="C75" s="368">
        <f t="shared" si="12"/>
        <v>0.16624147339699857</v>
      </c>
      <c r="D75" s="291">
        <v>1466</v>
      </c>
      <c r="E75" s="125">
        <v>1342.86</v>
      </c>
      <c r="F75" s="368">
        <f t="shared" si="9"/>
        <v>7.390998368574242E-2</v>
      </c>
      <c r="G75" s="291">
        <v>1250.44</v>
      </c>
      <c r="H75" s="317">
        <f t="shared" si="13"/>
        <v>3.6410804717739609E-2</v>
      </c>
      <c r="I75" s="125">
        <v>1206.51</v>
      </c>
      <c r="J75" s="126">
        <f t="shared" si="13"/>
        <v>0.18593404433085947</v>
      </c>
      <c r="K75" s="125">
        <v>1017.35</v>
      </c>
      <c r="L75" s="5"/>
      <c r="M75" s="5"/>
      <c r="N75" s="5"/>
      <c r="O75" s="5"/>
      <c r="P75" s="5"/>
      <c r="Q75" s="5"/>
      <c r="R75" s="5"/>
    </row>
    <row r="76" spans="1:18" s="3" customFormat="1" ht="11.25">
      <c r="A76" s="115" t="s">
        <v>92</v>
      </c>
      <c r="B76" s="291">
        <v>0</v>
      </c>
      <c r="C76" s="368">
        <f t="shared" si="12"/>
        <v>-1</v>
      </c>
      <c r="D76" s="291">
        <v>0.06</v>
      </c>
      <c r="E76" s="125">
        <v>0</v>
      </c>
      <c r="F76" s="368">
        <f t="shared" si="9"/>
        <v>-1</v>
      </c>
      <c r="G76" s="291">
        <v>0.05</v>
      </c>
      <c r="H76" s="317">
        <f t="shared" si="13"/>
        <v>-0.98898678414096919</v>
      </c>
      <c r="I76" s="125">
        <v>4.54</v>
      </c>
      <c r="J76" s="126">
        <f t="shared" si="13"/>
        <v>-0.73787528868360275</v>
      </c>
      <c r="K76" s="125">
        <v>17.32</v>
      </c>
      <c r="L76" s="5"/>
      <c r="M76" s="5"/>
      <c r="N76" s="5"/>
      <c r="O76" s="5"/>
      <c r="P76" s="5"/>
      <c r="Q76" s="5"/>
      <c r="R76" s="5"/>
    </row>
    <row r="77" spans="1:18" s="3" customFormat="1" ht="11.25">
      <c r="A77" s="115" t="s">
        <v>93</v>
      </c>
      <c r="B77" s="291">
        <v>435.03</v>
      </c>
      <c r="C77" s="368">
        <f t="shared" si="12"/>
        <v>0.37528452200303475</v>
      </c>
      <c r="D77" s="291">
        <v>316.32</v>
      </c>
      <c r="E77" s="125">
        <v>363.25</v>
      </c>
      <c r="F77" s="368">
        <f t="shared" si="9"/>
        <v>0.33591997352065017</v>
      </c>
      <c r="G77" s="291">
        <v>271.91000000000003</v>
      </c>
      <c r="H77" s="317">
        <f t="shared" si="13"/>
        <v>-0.13163861654903708</v>
      </c>
      <c r="I77" s="125">
        <v>313.13</v>
      </c>
      <c r="J77" s="126">
        <f t="shared" si="13"/>
        <v>-6.7121491985938198E-2</v>
      </c>
      <c r="K77" s="125">
        <v>335.66</v>
      </c>
      <c r="L77" s="5"/>
      <c r="M77" s="5"/>
      <c r="N77" s="5"/>
      <c r="O77" s="5"/>
      <c r="P77" s="5"/>
      <c r="Q77" s="5"/>
      <c r="R77" s="5"/>
    </row>
    <row r="78" spans="1:18" s="8" customFormat="1" ht="11.25">
      <c r="A78" s="115" t="s">
        <v>94</v>
      </c>
      <c r="B78" s="291">
        <v>1295.0999999999999</v>
      </c>
      <c r="C78" s="368">
        <f t="shared" si="12"/>
        <v>1.7185709187850291</v>
      </c>
      <c r="D78" s="291">
        <v>476.39</v>
      </c>
      <c r="E78" s="125">
        <v>1188.21</v>
      </c>
      <c r="F78" s="368">
        <f t="shared" si="9"/>
        <v>3.8597546012269941</v>
      </c>
      <c r="G78" s="291">
        <v>244.5</v>
      </c>
      <c r="H78" s="317">
        <f t="shared" si="13"/>
        <v>1.0541040073930943</v>
      </c>
      <c r="I78" s="125">
        <v>119.03</v>
      </c>
      <c r="J78" s="126">
        <f t="shared" si="13"/>
        <v>-0.75486541590295941</v>
      </c>
      <c r="K78" s="125">
        <v>485.57</v>
      </c>
      <c r="L78" s="11"/>
      <c r="M78" s="11"/>
      <c r="N78" s="11"/>
      <c r="O78" s="11"/>
      <c r="P78" s="11"/>
      <c r="Q78" s="11"/>
      <c r="R78" s="11"/>
    </row>
    <row r="79" spans="1:18" s="8" customFormat="1" ht="11.25">
      <c r="A79" s="115" t="s">
        <v>138</v>
      </c>
      <c r="B79" s="291">
        <v>132.71</v>
      </c>
      <c r="C79" s="368">
        <f t="shared" si="12"/>
        <v>-0.40831066922288106</v>
      </c>
      <c r="D79" s="291">
        <v>224.29</v>
      </c>
      <c r="E79" s="125">
        <v>171.17</v>
      </c>
      <c r="F79" s="368">
        <f t="shared" si="9"/>
        <v>-0.13049883165701526</v>
      </c>
      <c r="G79" s="291">
        <v>196.86</v>
      </c>
      <c r="H79" s="317">
        <f t="shared" si="13"/>
        <v>-0.37798982590287211</v>
      </c>
      <c r="I79" s="125">
        <v>316.49</v>
      </c>
      <c r="J79" s="126">
        <f t="shared" si="13"/>
        <v>-0.48787197203838251</v>
      </c>
      <c r="K79" s="125">
        <v>617.99</v>
      </c>
      <c r="L79" s="11"/>
      <c r="M79" s="11"/>
      <c r="N79" s="11"/>
      <c r="O79" s="11"/>
      <c r="P79" s="11"/>
      <c r="Q79" s="11"/>
      <c r="R79" s="11"/>
    </row>
    <row r="80" spans="1:18" s="8" customFormat="1" ht="11.25">
      <c r="A80" s="115" t="s">
        <v>95</v>
      </c>
      <c r="B80" s="291">
        <v>451.45</v>
      </c>
      <c r="C80" s="368">
        <f t="shared" si="12"/>
        <v>-0.15896642944968142</v>
      </c>
      <c r="D80" s="291">
        <v>536.78</v>
      </c>
      <c r="E80" s="125">
        <v>455.02</v>
      </c>
      <c r="F80" s="368">
        <f t="shared" si="9"/>
        <v>-8.669035145822046E-2</v>
      </c>
      <c r="G80" s="291">
        <v>498.21</v>
      </c>
      <c r="H80" s="317">
        <f t="shared" si="13"/>
        <v>0.45360914979284583</v>
      </c>
      <c r="I80" s="125">
        <v>342.74</v>
      </c>
      <c r="J80" s="126">
        <f t="shared" si="13"/>
        <v>-0.34910838065214511</v>
      </c>
      <c r="K80" s="125">
        <v>526.57000000000005</v>
      </c>
      <c r="L80" s="11"/>
      <c r="M80" s="11"/>
      <c r="N80" s="11"/>
      <c r="O80" s="11"/>
      <c r="P80" s="11"/>
      <c r="Q80" s="11"/>
      <c r="R80" s="11"/>
    </row>
    <row r="81" spans="1:18" s="8" customFormat="1" ht="11.25">
      <c r="A81" s="115" t="s">
        <v>96</v>
      </c>
      <c r="B81" s="291">
        <v>162.30000000000001</v>
      </c>
      <c r="C81" s="368">
        <f t="shared" si="12"/>
        <v>-0.40710162928326143</v>
      </c>
      <c r="D81" s="291">
        <v>273.74</v>
      </c>
      <c r="E81" s="125">
        <v>126.61</v>
      </c>
      <c r="F81" s="368">
        <f t="shared" si="9"/>
        <v>-0.50731574441590788</v>
      </c>
      <c r="G81" s="291">
        <v>256.98</v>
      </c>
      <c r="H81" s="317">
        <f t="shared" si="13"/>
        <v>-0.33333333333333337</v>
      </c>
      <c r="I81" s="125">
        <v>385.47</v>
      </c>
      <c r="J81" s="126">
        <f t="shared" si="13"/>
        <v>-0.21359936348613739</v>
      </c>
      <c r="K81" s="125">
        <v>490.17</v>
      </c>
      <c r="L81" s="11"/>
      <c r="M81" s="11"/>
      <c r="N81" s="11"/>
      <c r="O81" s="11"/>
      <c r="P81" s="11"/>
      <c r="Q81" s="11"/>
      <c r="R81" s="11"/>
    </row>
    <row r="82" spans="1:18" s="8" customFormat="1" ht="11.25">
      <c r="A82" s="115" t="s">
        <v>97</v>
      </c>
      <c r="B82" s="291">
        <v>128.66</v>
      </c>
      <c r="C82" s="368">
        <f t="shared" si="12"/>
        <v>0.33992918142053741</v>
      </c>
      <c r="D82" s="291">
        <v>96.02</v>
      </c>
      <c r="E82" s="125">
        <v>151.11000000000001</v>
      </c>
      <c r="F82" s="368">
        <f t="shared" si="9"/>
        <v>0.45102746303053598</v>
      </c>
      <c r="G82" s="291">
        <v>104.14</v>
      </c>
      <c r="H82" s="317">
        <f t="shared" si="13"/>
        <v>0.96601850103832354</v>
      </c>
      <c r="I82" s="125">
        <v>52.97</v>
      </c>
      <c r="J82" s="126">
        <f t="shared" si="13"/>
        <v>9.7823834196891113E-2</v>
      </c>
      <c r="K82" s="125">
        <v>48.25</v>
      </c>
      <c r="L82" s="11"/>
      <c r="M82" s="11"/>
      <c r="N82" s="11"/>
      <c r="O82" s="11"/>
      <c r="P82" s="11"/>
      <c r="Q82" s="11"/>
      <c r="R82" s="11"/>
    </row>
    <row r="83" spans="1:18" s="8" customFormat="1" ht="11.25">
      <c r="A83" s="115" t="s">
        <v>98</v>
      </c>
      <c r="B83" s="291">
        <v>52.72</v>
      </c>
      <c r="C83" s="368">
        <f t="shared" si="12"/>
        <v>0.11576719576719574</v>
      </c>
      <c r="D83" s="291">
        <v>47.25</v>
      </c>
      <c r="E83" s="125">
        <v>56.22</v>
      </c>
      <c r="F83" s="368">
        <f t="shared" si="9"/>
        <v>0.1115065243179123</v>
      </c>
      <c r="G83" s="291">
        <v>50.58</v>
      </c>
      <c r="H83" s="317">
        <f t="shared" si="13"/>
        <v>-0.10809381061541179</v>
      </c>
      <c r="I83" s="125">
        <v>56.71</v>
      </c>
      <c r="J83" s="126">
        <f t="shared" si="13"/>
        <v>-0.49756356870736251</v>
      </c>
      <c r="K83" s="125">
        <v>112.87</v>
      </c>
      <c r="L83" s="11"/>
      <c r="M83" s="11"/>
      <c r="N83" s="11"/>
      <c r="O83" s="11"/>
      <c r="P83" s="11"/>
      <c r="Q83" s="11"/>
      <c r="R83" s="11"/>
    </row>
    <row r="84" spans="1:18" s="8" customFormat="1" ht="11.25">
      <c r="A84" s="115" t="s">
        <v>99</v>
      </c>
      <c r="B84" s="291">
        <v>84.86</v>
      </c>
      <c r="C84" s="368">
        <f t="shared" si="12"/>
        <v>0.15487207403375058</v>
      </c>
      <c r="D84" s="291">
        <v>73.48</v>
      </c>
      <c r="E84" s="125">
        <v>73.680000000000007</v>
      </c>
      <c r="F84" s="368">
        <f t="shared" si="9"/>
        <v>-9.2275471233214224E-2</v>
      </c>
      <c r="G84" s="291">
        <v>81.17</v>
      </c>
      <c r="H84" s="317">
        <f t="shared" si="13"/>
        <v>-0.11752554903239831</v>
      </c>
      <c r="I84" s="125">
        <v>91.98</v>
      </c>
      <c r="J84" s="126">
        <f t="shared" si="13"/>
        <v>2.8372966207759704</v>
      </c>
      <c r="K84" s="125">
        <v>23.97</v>
      </c>
      <c r="L84" s="11"/>
      <c r="M84" s="11"/>
      <c r="N84" s="11"/>
      <c r="O84" s="11"/>
      <c r="P84" s="11"/>
      <c r="Q84" s="11"/>
      <c r="R84" s="11"/>
    </row>
    <row r="85" spans="1:18" s="8" customFormat="1" ht="11.25">
      <c r="A85" s="115" t="s">
        <v>100</v>
      </c>
      <c r="B85" s="291">
        <v>89.02</v>
      </c>
      <c r="C85" s="368">
        <f t="shared" si="12"/>
        <v>0.53774399723613753</v>
      </c>
      <c r="D85" s="291">
        <v>57.89</v>
      </c>
      <c r="E85" s="125">
        <v>95.06</v>
      </c>
      <c r="F85" s="368">
        <f t="shared" si="9"/>
        <v>1.1817764516869405</v>
      </c>
      <c r="G85" s="291">
        <v>43.57</v>
      </c>
      <c r="H85" s="317">
        <f t="shared" si="13"/>
        <v>0.62756817332835269</v>
      </c>
      <c r="I85" s="125">
        <v>26.77</v>
      </c>
      <c r="J85" s="126">
        <f t="shared" si="13"/>
        <v>0.869413407821229</v>
      </c>
      <c r="K85" s="125">
        <v>14.32</v>
      </c>
      <c r="L85" s="11"/>
      <c r="M85" s="11"/>
      <c r="N85" s="11"/>
      <c r="O85" s="11"/>
      <c r="P85" s="11"/>
      <c r="Q85" s="11"/>
      <c r="R85" s="11"/>
    </row>
    <row r="86" spans="1:18" s="8" customFormat="1" ht="11.25">
      <c r="A86" s="115" t="s">
        <v>101</v>
      </c>
      <c r="B86" s="291">
        <v>171.59</v>
      </c>
      <c r="C86" s="368">
        <f t="shared" si="12"/>
        <v>-0.31640173698259033</v>
      </c>
      <c r="D86" s="291">
        <v>251.01</v>
      </c>
      <c r="E86" s="125">
        <v>184.98</v>
      </c>
      <c r="F86" s="368">
        <f t="shared" si="9"/>
        <v>-0.17691554685414268</v>
      </c>
      <c r="G86" s="291">
        <v>224.74</v>
      </c>
      <c r="H86" s="317">
        <f t="shared" si="13"/>
        <v>-0.15434978928356402</v>
      </c>
      <c r="I86" s="125">
        <v>265.76</v>
      </c>
      <c r="J86" s="126">
        <f t="shared" si="13"/>
        <v>0.82740837516330856</v>
      </c>
      <c r="K86" s="125">
        <v>145.43</v>
      </c>
      <c r="L86" s="11"/>
      <c r="M86" s="11"/>
      <c r="N86" s="11"/>
      <c r="O86" s="11"/>
      <c r="P86" s="11"/>
      <c r="Q86" s="11"/>
      <c r="R86" s="11"/>
    </row>
    <row r="87" spans="1:18" s="8" customFormat="1" ht="11.25">
      <c r="A87" s="115" t="s">
        <v>102</v>
      </c>
      <c r="B87" s="127">
        <v>10.06</v>
      </c>
      <c r="C87" s="368">
        <f t="shared" si="12"/>
        <v>-0.2839857651245552</v>
      </c>
      <c r="D87" s="421">
        <v>14.05</v>
      </c>
      <c r="E87" s="127">
        <v>12.41</v>
      </c>
      <c r="F87" s="368">
        <f t="shared" si="9"/>
        <v>-0.13699582753824757</v>
      </c>
      <c r="G87" s="292">
        <v>14.38</v>
      </c>
      <c r="H87" s="317">
        <f t="shared" si="13"/>
        <v>-5.1451187335092352E-2</v>
      </c>
      <c r="I87" s="127">
        <v>15.16</v>
      </c>
      <c r="J87" s="126">
        <f t="shared" si="13"/>
        <v>-6.0718711276332105E-2</v>
      </c>
      <c r="K87" s="127">
        <v>16.14</v>
      </c>
      <c r="L87" s="11"/>
      <c r="M87" s="11"/>
      <c r="N87" s="11"/>
      <c r="O87" s="11"/>
      <c r="P87" s="11"/>
      <c r="Q87" s="11"/>
      <c r="R87" s="11"/>
    </row>
    <row r="88" spans="1:18" s="8" customFormat="1" ht="11.25">
      <c r="A88" s="115" t="s">
        <v>103</v>
      </c>
      <c r="B88" s="291">
        <v>0</v>
      </c>
      <c r="C88" s="368"/>
      <c r="D88" s="291">
        <v>0</v>
      </c>
      <c r="E88" s="125">
        <v>0</v>
      </c>
      <c r="F88" s="368"/>
      <c r="G88" s="291">
        <v>0</v>
      </c>
      <c r="H88" s="317"/>
      <c r="I88" s="125">
        <v>0</v>
      </c>
      <c r="J88" s="126"/>
      <c r="K88" s="125">
        <v>0</v>
      </c>
      <c r="L88" s="11"/>
      <c r="M88" s="11"/>
      <c r="N88" s="11"/>
      <c r="O88" s="11"/>
      <c r="P88" s="11"/>
      <c r="Q88" s="11"/>
      <c r="R88" s="11"/>
    </row>
    <row r="89" spans="1:18" s="3" customFormat="1" ht="11.25">
      <c r="A89" s="115" t="s">
        <v>104</v>
      </c>
      <c r="B89" s="291">
        <v>16.55</v>
      </c>
      <c r="C89" s="368">
        <f t="shared" ref="C89" si="14">IF((+B89/D89)&lt;0,"n.m.",IF(B89&lt;0,(+B89/D89-1)*-1,(+B89/D89-1)))</f>
        <v>7.1527093596059128</v>
      </c>
      <c r="D89" s="291">
        <v>2.0299999999999998</v>
      </c>
      <c r="E89" s="125">
        <v>11.89</v>
      </c>
      <c r="F89" s="368">
        <f t="shared" si="9"/>
        <v>7.2569444444444446</v>
      </c>
      <c r="G89" s="291">
        <v>1.44</v>
      </c>
      <c r="H89" s="317">
        <f t="shared" si="13"/>
        <v>-0.34841628959276016</v>
      </c>
      <c r="I89" s="125">
        <v>2.21</v>
      </c>
      <c r="J89" s="126">
        <f t="shared" si="13"/>
        <v>0.12182741116751261</v>
      </c>
      <c r="K89" s="125">
        <v>1.97</v>
      </c>
      <c r="L89" s="5"/>
      <c r="M89" s="5"/>
      <c r="N89" s="5"/>
      <c r="O89" s="5"/>
      <c r="P89" s="5"/>
      <c r="Q89" s="5"/>
      <c r="R89" s="5"/>
    </row>
    <row r="90" spans="1:18" s="8" customFormat="1" ht="11.25">
      <c r="A90" s="115" t="s">
        <v>105</v>
      </c>
      <c r="B90" s="291">
        <v>0</v>
      </c>
      <c r="C90" s="368"/>
      <c r="D90" s="291">
        <v>0</v>
      </c>
      <c r="E90" s="125">
        <v>0</v>
      </c>
      <c r="F90" s="368"/>
      <c r="G90" s="291">
        <v>0</v>
      </c>
      <c r="H90" s="317"/>
      <c r="I90" s="125">
        <v>0</v>
      </c>
      <c r="J90" s="126"/>
      <c r="K90" s="125">
        <v>0</v>
      </c>
      <c r="L90" s="11"/>
      <c r="M90" s="11"/>
      <c r="N90" s="11"/>
      <c r="O90" s="11"/>
      <c r="P90" s="11"/>
      <c r="Q90" s="11"/>
      <c r="R90" s="11"/>
    </row>
    <row r="91" spans="1:18" s="8" customFormat="1" ht="11.25">
      <c r="A91" s="115" t="s">
        <v>106</v>
      </c>
      <c r="B91" s="291">
        <v>143.6</v>
      </c>
      <c r="C91" s="368">
        <f t="shared" ref="C91:C93" si="15">IF((+B91/D91)&lt;0,"n.m.",IF(B91&lt;0,(+B91/D91-1)*-1,(+B91/D91-1)))</f>
        <v>-0.23466396631668707</v>
      </c>
      <c r="D91" s="291">
        <v>187.63</v>
      </c>
      <c r="E91" s="125">
        <v>121.71000000000001</v>
      </c>
      <c r="F91" s="368">
        <f t="shared" si="9"/>
        <v>-0.22880496768470404</v>
      </c>
      <c r="G91" s="291">
        <v>157.82</v>
      </c>
      <c r="H91" s="317">
        <f t="shared" si="13"/>
        <v>-0.14618048041549458</v>
      </c>
      <c r="I91" s="125">
        <v>184.84</v>
      </c>
      <c r="J91" s="126">
        <f t="shared" si="13"/>
        <v>0.12624908603460883</v>
      </c>
      <c r="K91" s="125">
        <v>164.12</v>
      </c>
      <c r="L91" s="11"/>
      <c r="M91" s="11"/>
      <c r="N91" s="11"/>
      <c r="O91" s="11"/>
      <c r="P91" s="11"/>
      <c r="Q91" s="11"/>
      <c r="R91" s="11"/>
    </row>
    <row r="92" spans="1:18" s="8" customFormat="1" ht="11.25">
      <c r="A92" s="115" t="s">
        <v>107</v>
      </c>
      <c r="B92" s="291">
        <v>0</v>
      </c>
      <c r="C92" s="368">
        <f t="shared" si="15"/>
        <v>-1</v>
      </c>
      <c r="D92" s="291">
        <v>0.16</v>
      </c>
      <c r="E92" s="125">
        <v>0</v>
      </c>
      <c r="F92" s="368">
        <f t="shared" si="9"/>
        <v>-1</v>
      </c>
      <c r="G92" s="291">
        <v>1.2</v>
      </c>
      <c r="H92" s="317">
        <f t="shared" si="13"/>
        <v>0.81818181818181812</v>
      </c>
      <c r="I92" s="125">
        <v>0.66</v>
      </c>
      <c r="J92" s="126">
        <f t="shared" si="13"/>
        <v>-0.93843283582089554</v>
      </c>
      <c r="K92" s="125">
        <v>10.72</v>
      </c>
      <c r="L92" s="11"/>
      <c r="M92" s="11"/>
      <c r="N92" s="11"/>
      <c r="O92" s="11"/>
      <c r="P92" s="11"/>
      <c r="Q92" s="11"/>
      <c r="R92" s="11"/>
    </row>
    <row r="93" spans="1:18" s="8" customFormat="1" ht="11.25">
      <c r="A93" s="115" t="s">
        <v>108</v>
      </c>
      <c r="B93" s="291">
        <v>3.01</v>
      </c>
      <c r="C93" s="368">
        <f t="shared" si="15"/>
        <v>300</v>
      </c>
      <c r="D93" s="291">
        <v>0.01</v>
      </c>
      <c r="E93" s="125">
        <v>0</v>
      </c>
      <c r="F93" s="368">
        <f t="shared" si="9"/>
        <v>-1</v>
      </c>
      <c r="G93" s="291">
        <v>0.01</v>
      </c>
      <c r="H93" s="317">
        <f t="shared" si="13"/>
        <v>-0.97560975609756095</v>
      </c>
      <c r="I93" s="125">
        <v>0.41</v>
      </c>
      <c r="J93" s="126">
        <f t="shared" si="13"/>
        <v>3.0999999999999996</v>
      </c>
      <c r="K93" s="125">
        <v>0.1</v>
      </c>
      <c r="L93" s="11"/>
      <c r="M93" s="11"/>
      <c r="N93" s="11"/>
      <c r="O93" s="11"/>
      <c r="P93" s="11"/>
      <c r="Q93" s="11"/>
      <c r="R93" s="11"/>
    </row>
    <row r="94" spans="1:18" s="8" customFormat="1" ht="11.25">
      <c r="A94" s="115" t="s">
        <v>109</v>
      </c>
      <c r="B94" s="293">
        <v>0</v>
      </c>
      <c r="C94" s="368"/>
      <c r="D94" s="293">
        <v>0</v>
      </c>
      <c r="E94" s="128">
        <v>0</v>
      </c>
      <c r="F94" s="368"/>
      <c r="G94" s="293">
        <v>0</v>
      </c>
      <c r="H94" s="317">
        <f t="shared" si="13"/>
        <v>-1</v>
      </c>
      <c r="I94" s="128">
        <v>3.02</v>
      </c>
      <c r="J94" s="126">
        <f t="shared" si="13"/>
        <v>-0.66105499438832771</v>
      </c>
      <c r="K94" s="128">
        <v>8.91</v>
      </c>
      <c r="L94" s="11"/>
      <c r="M94" s="11"/>
      <c r="N94" s="11"/>
      <c r="O94" s="11"/>
      <c r="P94" s="11"/>
      <c r="Q94" s="11"/>
      <c r="R94" s="11"/>
    </row>
    <row r="95" spans="1:18" s="8" customFormat="1" ht="11.25">
      <c r="A95" s="115" t="s">
        <v>110</v>
      </c>
      <c r="B95" s="293">
        <v>12.21</v>
      </c>
      <c r="C95" s="368">
        <f t="shared" ref="C95:C101" si="16">IF((+B95/D95)&lt;0,"n.m.",IF(B95&lt;0,(+B95/D95-1)*-1,(+B95/D95-1)))</f>
        <v>6.5838509316770191</v>
      </c>
      <c r="D95" s="293">
        <v>1.61</v>
      </c>
      <c r="E95" s="128">
        <v>10.210000000000001</v>
      </c>
      <c r="F95" s="368">
        <f t="shared" si="9"/>
        <v>2.6594982078853051</v>
      </c>
      <c r="G95" s="293">
        <v>2.79</v>
      </c>
      <c r="H95" s="317">
        <f t="shared" si="13"/>
        <v>-0.58666666666666667</v>
      </c>
      <c r="I95" s="128">
        <v>6.75</v>
      </c>
      <c r="J95" s="126">
        <f t="shared" si="13"/>
        <v>-0.32567432567432564</v>
      </c>
      <c r="K95" s="128">
        <v>10.01</v>
      </c>
      <c r="L95" s="11"/>
      <c r="M95" s="11"/>
      <c r="N95" s="11"/>
      <c r="O95" s="11"/>
      <c r="P95" s="11"/>
      <c r="Q95" s="11"/>
      <c r="R95" s="11"/>
    </row>
    <row r="96" spans="1:18" s="8" customFormat="1" ht="11.25">
      <c r="A96" s="119" t="s">
        <v>90</v>
      </c>
      <c r="B96" s="293">
        <f>B74</f>
        <v>165.36</v>
      </c>
      <c r="C96" s="368">
        <f t="shared" si="16"/>
        <v>0.34537466438857711</v>
      </c>
      <c r="D96" s="293">
        <f>D74</f>
        <v>122.91</v>
      </c>
      <c r="E96" s="128">
        <f>E74</f>
        <v>140.36000000000001</v>
      </c>
      <c r="F96" s="368">
        <f t="shared" si="9"/>
        <v>0.71547298948912275</v>
      </c>
      <c r="G96" s="293">
        <f>G74</f>
        <v>81.819999999999993</v>
      </c>
      <c r="H96" s="317">
        <f t="shared" si="13"/>
        <v>-5.832320777642841E-3</v>
      </c>
      <c r="I96" s="128">
        <f>I74</f>
        <v>82.3</v>
      </c>
      <c r="J96" s="126">
        <f t="shared" si="13"/>
        <v>-0.13249710129651104</v>
      </c>
      <c r="K96" s="129">
        <v>94.87</v>
      </c>
      <c r="L96" s="11"/>
      <c r="M96" s="11"/>
      <c r="N96" s="11"/>
      <c r="O96" s="11"/>
      <c r="P96" s="11"/>
      <c r="Q96" s="11"/>
      <c r="R96" s="11"/>
    </row>
    <row r="97" spans="1:18" s="8" customFormat="1" ht="11.25">
      <c r="A97" s="119" t="s">
        <v>91</v>
      </c>
      <c r="B97" s="293">
        <f>B75</f>
        <v>1709.71</v>
      </c>
      <c r="C97" s="368">
        <f t="shared" si="16"/>
        <v>0.16624147339699857</v>
      </c>
      <c r="D97" s="293">
        <f>D75</f>
        <v>1466</v>
      </c>
      <c r="E97" s="128">
        <f>E75</f>
        <v>1342.86</v>
      </c>
      <c r="F97" s="368">
        <f t="shared" si="9"/>
        <v>7.390998368574242E-2</v>
      </c>
      <c r="G97" s="293">
        <f>G75</f>
        <v>1250.44</v>
      </c>
      <c r="H97" s="317">
        <f t="shared" si="13"/>
        <v>3.6410804717739609E-2</v>
      </c>
      <c r="I97" s="128">
        <f>I75</f>
        <v>1206.51</v>
      </c>
      <c r="J97" s="126">
        <f t="shared" si="13"/>
        <v>0.18593404433085947</v>
      </c>
      <c r="K97" s="129">
        <v>1017.35</v>
      </c>
      <c r="L97" s="11"/>
      <c r="M97" s="11"/>
      <c r="N97" s="11"/>
      <c r="O97" s="11"/>
      <c r="P97" s="11"/>
      <c r="Q97" s="11"/>
      <c r="R97" s="11"/>
    </row>
    <row r="98" spans="1:18" s="3" customFormat="1" ht="11.25">
      <c r="A98" s="119" t="s">
        <v>111</v>
      </c>
      <c r="B98" s="293">
        <f>B76+B77+B78+B79+B80+B81+B82+B83+B84+B85</f>
        <v>2831.85</v>
      </c>
      <c r="C98" s="368">
        <f t="shared" si="16"/>
        <v>0.34707594828324351</v>
      </c>
      <c r="D98" s="293">
        <f>D76+D77+D78+D79+D80+D81+D82+D83+D84+D85</f>
        <v>2102.2199999999998</v>
      </c>
      <c r="E98" s="128">
        <f>E76+E77+E78+E79+E80+E81+E82+E83+E84+E85</f>
        <v>2680.33</v>
      </c>
      <c r="F98" s="368">
        <f t="shared" si="9"/>
        <v>0.53339588208035593</v>
      </c>
      <c r="G98" s="293">
        <f>G76+G77+G78+G79+G80+G81+G82+G83+G84+G85</f>
        <v>1747.97</v>
      </c>
      <c r="H98" s="317">
        <f t="shared" si="13"/>
        <v>2.2306311153740266E-2</v>
      </c>
      <c r="I98" s="128">
        <f>I76+I77+I78+I79+I80+I81+I82+I83+I84+I85</f>
        <v>1709.8300000000002</v>
      </c>
      <c r="J98" s="126">
        <f t="shared" si="13"/>
        <v>-0.36025876551339653</v>
      </c>
      <c r="K98" s="127">
        <v>2672.69</v>
      </c>
      <c r="L98" s="5"/>
      <c r="M98" s="5"/>
      <c r="N98" s="5"/>
      <c r="O98" s="5"/>
      <c r="P98" s="5"/>
      <c r="Q98" s="5"/>
      <c r="R98" s="5"/>
    </row>
    <row r="99" spans="1:18" s="3" customFormat="1" ht="11.25">
      <c r="A99" s="119" t="s">
        <v>112</v>
      </c>
      <c r="B99" s="293">
        <f>B86+B87+B88+B89+B90+B91</f>
        <v>341.8</v>
      </c>
      <c r="C99" s="368">
        <f t="shared" si="16"/>
        <v>-0.24832864180154812</v>
      </c>
      <c r="D99" s="293">
        <f>D86+D87+D88+D89+D90+D91</f>
        <v>454.71999999999997</v>
      </c>
      <c r="E99" s="128">
        <f>E86+E87+E88+E89+E90+E91</f>
        <v>330.99</v>
      </c>
      <c r="F99" s="368">
        <f t="shared" si="9"/>
        <v>-0.16916009839851398</v>
      </c>
      <c r="G99" s="293">
        <f>G86+G87+G88+G89+G90+G91</f>
        <v>398.38</v>
      </c>
      <c r="H99" s="317">
        <f t="shared" si="13"/>
        <v>-0.14870611363976327</v>
      </c>
      <c r="I99" s="128">
        <f>I86+I87+I88+I89+I90+I91</f>
        <v>467.97</v>
      </c>
      <c r="J99" s="126">
        <f t="shared" si="13"/>
        <v>0.42821827504120136</v>
      </c>
      <c r="K99" s="176">
        <v>327.65999999999997</v>
      </c>
      <c r="L99" s="5"/>
      <c r="M99" s="5"/>
      <c r="N99" s="5"/>
      <c r="O99" s="5"/>
      <c r="P99" s="5"/>
      <c r="Q99" s="5"/>
      <c r="R99" s="5"/>
    </row>
    <row r="100" spans="1:18" s="8" customFormat="1" ht="11.25">
      <c r="A100" s="344" t="s">
        <v>113</v>
      </c>
      <c r="B100" s="345">
        <f>B92+B93+B94+B95</f>
        <v>15.22</v>
      </c>
      <c r="C100" s="368">
        <f t="shared" si="16"/>
        <v>7.5505617977528097</v>
      </c>
      <c r="D100" s="345">
        <f>D92+D93+D94+D95</f>
        <v>1.78</v>
      </c>
      <c r="E100" s="345">
        <f>E92+E93+E94+E95</f>
        <v>10.210000000000001</v>
      </c>
      <c r="F100" s="368">
        <f t="shared" si="9"/>
        <v>1.5525000000000002</v>
      </c>
      <c r="G100" s="345">
        <f>G92+G93+G94+G95</f>
        <v>4</v>
      </c>
      <c r="H100" s="317">
        <f t="shared" si="13"/>
        <v>-0.63099630996309963</v>
      </c>
      <c r="I100" s="345">
        <f>I92+I93+I94+I95</f>
        <v>10.84</v>
      </c>
      <c r="J100" s="346">
        <f t="shared" si="13"/>
        <v>-0.63550773369199731</v>
      </c>
      <c r="K100" s="347">
        <v>29.740000000000002</v>
      </c>
      <c r="L100" s="11"/>
      <c r="M100" s="11"/>
      <c r="N100" s="11"/>
      <c r="O100" s="11"/>
      <c r="P100" s="11"/>
      <c r="Q100" s="11"/>
      <c r="R100" s="11"/>
    </row>
    <row r="101" spans="1:18" s="108" customFormat="1" ht="10.35" customHeight="1">
      <c r="A101" s="105" t="s">
        <v>118</v>
      </c>
      <c r="B101" s="316">
        <f>SUM(B96:B100)</f>
        <v>5063.9400000000005</v>
      </c>
      <c r="C101" s="367">
        <f t="shared" si="16"/>
        <v>0.22092375645850781</v>
      </c>
      <c r="D101" s="316">
        <f>SUM(D96:D100)</f>
        <v>4147.63</v>
      </c>
      <c r="E101" s="316">
        <f>SUM(E96:E100)</f>
        <v>4504.7499999999991</v>
      </c>
      <c r="F101" s="367">
        <f t="shared" si="9"/>
        <v>0.29349826710426918</v>
      </c>
      <c r="G101" s="316">
        <f>SUM(G96:G100)</f>
        <v>3482.61</v>
      </c>
      <c r="H101" s="177">
        <f t="shared" ref="H101" si="17">IF((+G101/I101)&lt;0,"n.m.",IF(G101&lt;0,(+G101/I101-1)*-1,(+G101/I101-1)))</f>
        <v>1.4838459215802402E-3</v>
      </c>
      <c r="I101" s="316">
        <f>SUM(I96:I100)</f>
        <v>3477.4500000000007</v>
      </c>
      <c r="J101" s="177">
        <f t="shared" ref="J101" si="18">IF((+I101/K101)&lt;0,"n.m.",IF(I101&lt;0,(+I101/K101-1)*-1,(+I101/K101-1)))</f>
        <v>-0.16050464595841418</v>
      </c>
      <c r="K101" s="316">
        <v>4142.3099999999995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1" man="1"/>
    <brk id="7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view="pageBreakPreview" zoomScaleNormal="100" zoomScaleSheetLayoutView="100" workbookViewId="0">
      <pane xSplit="1" ySplit="1" topLeftCell="B2" activePane="bottomRight" state="frozen"/>
      <selection activeCell="F39" sqref="F39"/>
      <selection pane="topRight" activeCell="F39" sqref="F39"/>
      <selection pane="bottomLeft" activeCell="F39" sqref="F39"/>
      <selection pane="bottomRight"/>
    </sheetView>
  </sheetViews>
  <sheetFormatPr baseColWidth="10" defaultColWidth="20.5703125" defaultRowHeight="12" customHeight="1" outlineLevelRow="1"/>
  <cols>
    <col min="1" max="1" width="20.5703125" style="66" customWidth="1"/>
    <col min="2" max="11" width="10.85546875" style="33" customWidth="1"/>
    <col min="12" max="16384" width="20.5703125" style="66"/>
  </cols>
  <sheetData>
    <row r="1" spans="1:18" s="65" customFormat="1" ht="24.75" customHeight="1">
      <c r="A1" s="30" t="s">
        <v>125</v>
      </c>
      <c r="B1" s="190" t="s">
        <v>144</v>
      </c>
      <c r="C1" s="190" t="s">
        <v>146</v>
      </c>
      <c r="D1" s="190" t="s">
        <v>145</v>
      </c>
      <c r="E1" s="190">
        <v>2017</v>
      </c>
      <c r="F1" s="190" t="s">
        <v>141</v>
      </c>
      <c r="G1" s="190">
        <v>2016</v>
      </c>
      <c r="H1" s="190" t="s">
        <v>136</v>
      </c>
      <c r="I1" s="1">
        <v>2015</v>
      </c>
      <c r="J1" s="1" t="s">
        <v>133</v>
      </c>
      <c r="K1" s="1">
        <v>2014</v>
      </c>
    </row>
    <row r="2" spans="1:18" ht="3" hidden="1" customHeight="1" outlineLevel="1"/>
    <row r="3" spans="1:18" s="70" customFormat="1" ht="10.35" customHeight="1" collapsed="1">
      <c r="A3" s="67" t="s">
        <v>1</v>
      </c>
      <c r="B3" s="314">
        <f>B71</f>
        <v>694.58999999999992</v>
      </c>
      <c r="C3" s="371">
        <f>IF((+B3/D3)&lt;0,"n.m.",IF(B3&lt;0,(+B3/D3-1)*-1,(+B3/D3-1)))</f>
        <v>4.995918614142747E-2</v>
      </c>
      <c r="D3" s="314">
        <f>D71</f>
        <v>661.54</v>
      </c>
      <c r="E3" s="314">
        <f>E71</f>
        <v>3403.5299999999997</v>
      </c>
      <c r="F3" s="371">
        <f>IF((+E3/G3)&lt;0,"n.m.",IF(E3&lt;0,(+E3/G3-1)*-1,(+E3/G3-1)))</f>
        <v>7.8810988655705794E-2</v>
      </c>
      <c r="G3" s="314">
        <f>G71</f>
        <v>3154.8900000000003</v>
      </c>
      <c r="H3" s="325">
        <f t="shared" ref="H3:H7" si="0">IF((+G3/I3)&lt;0,"n.m.",IF(G3&lt;0,(+G3/I3-1)*-1,(+G3/I3-1)))</f>
        <v>-2.9297469931786724E-2</v>
      </c>
      <c r="I3" s="68">
        <f>I71</f>
        <v>3250.1099999999997</v>
      </c>
      <c r="J3" s="167">
        <f t="shared" ref="J3:J7" si="1">IF((+I3/K3)&lt;0,"n.m.",IF(I3&lt;0,(+I3/K3-1)*-1,(+I3/K3-1)))</f>
        <v>9.4261549960607871E-2</v>
      </c>
      <c r="K3" s="68">
        <v>2970.14</v>
      </c>
    </row>
    <row r="4" spans="1:18" s="70" customFormat="1" ht="10.35" customHeight="1">
      <c r="A4" s="67" t="s">
        <v>2</v>
      </c>
      <c r="B4" s="314">
        <f>B101</f>
        <v>3960.92</v>
      </c>
      <c r="C4" s="371">
        <f t="shared" ref="C4:C67" si="2">IF((+B4/D4)&lt;0,"n.m.",IF(B4&lt;0,(+B4/D4-1)*-1,(+B4/D4-1)))</f>
        <v>-8.0205558819499645E-2</v>
      </c>
      <c r="D4" s="314">
        <f>D101</f>
        <v>4306.3099999999995</v>
      </c>
      <c r="E4" s="314">
        <f>E101</f>
        <v>3943.73</v>
      </c>
      <c r="F4" s="371">
        <f t="shared" ref="F4:F67" si="3">IF((+E4/G4)&lt;0,"n.m.",IF(E4&lt;0,(+E4/G4-1)*-1,(+E4/G4-1)))</f>
        <v>-8.1779383790806515E-2</v>
      </c>
      <c r="G4" s="314">
        <f>G101</f>
        <v>4294.97</v>
      </c>
      <c r="H4" s="325">
        <f t="shared" si="0"/>
        <v>9.8137180448742978E-3</v>
      </c>
      <c r="I4" s="68">
        <f>I101</f>
        <v>4253.2299999999996</v>
      </c>
      <c r="J4" s="167">
        <f>IF((+I4/K4)&lt;0,"n.m.",IF(I4&lt;0,(+I4/K4-1)*-1,(+I4/K4-1)))</f>
        <v>-6.9561450906871602E-2</v>
      </c>
      <c r="K4" s="68">
        <v>4571.21</v>
      </c>
    </row>
    <row r="5" spans="1:18" s="70" customFormat="1" ht="10.35" customHeight="1">
      <c r="A5" s="67" t="s">
        <v>3</v>
      </c>
      <c r="B5" s="314">
        <v>634.48</v>
      </c>
      <c r="C5" s="371">
        <f t="shared" si="2"/>
        <v>0.14438871122798846</v>
      </c>
      <c r="D5" s="314">
        <v>554.42700000000002</v>
      </c>
      <c r="E5" s="314">
        <v>3029.34</v>
      </c>
      <c r="F5" s="371">
        <f t="shared" si="3"/>
        <v>0.12992070182244086</v>
      </c>
      <c r="G5" s="314">
        <v>2681.02</v>
      </c>
      <c r="H5" s="325">
        <f t="shared" si="0"/>
        <v>-3.9364272428670355E-2</v>
      </c>
      <c r="I5" s="68">
        <v>2790.8809999999999</v>
      </c>
      <c r="J5" s="167">
        <f t="shared" si="1"/>
        <v>1.9151814813935575E-2</v>
      </c>
      <c r="K5" s="68">
        <v>2738.4349999999999</v>
      </c>
    </row>
    <row r="6" spans="1:18" s="70" customFormat="1" ht="10.35" customHeight="1">
      <c r="A6" s="67" t="s">
        <v>120</v>
      </c>
      <c r="B6" s="314">
        <v>-0.50600000000000001</v>
      </c>
      <c r="C6" s="371">
        <f t="shared" si="2"/>
        <v>0.98679540709812108</v>
      </c>
      <c r="D6" s="314">
        <v>-38.32</v>
      </c>
      <c r="E6" s="314">
        <v>62.4</v>
      </c>
      <c r="F6" s="371">
        <f t="shared" si="3"/>
        <v>0.27685696746470234</v>
      </c>
      <c r="G6" s="314">
        <v>48.87</v>
      </c>
      <c r="H6" s="325">
        <f>IF((+G6/I6)&lt;0,"n.m.",IF(G6&lt;0,(+G6/I6-1)*-1,(+G6/I6-1)))</f>
        <v>4.4498589381892772E-2</v>
      </c>
      <c r="I6" s="68">
        <v>46.787999999999997</v>
      </c>
      <c r="J6" s="167">
        <f t="shared" si="1"/>
        <v>-0.49243336479317867</v>
      </c>
      <c r="K6" s="68">
        <v>92.180999999999997</v>
      </c>
    </row>
    <row r="7" spans="1:18" s="70" customFormat="1" ht="10.35" customHeight="1">
      <c r="A7" s="67" t="s">
        <v>130</v>
      </c>
      <c r="B7" s="314">
        <v>-0.50600000000000001</v>
      </c>
      <c r="C7" s="371">
        <f t="shared" si="2"/>
        <v>0.98679540709812108</v>
      </c>
      <c r="D7" s="314">
        <v>-38.32</v>
      </c>
      <c r="E7" s="314">
        <v>62.4</v>
      </c>
      <c r="F7" s="371">
        <f t="shared" si="3"/>
        <v>0.27685696746470234</v>
      </c>
      <c r="G7" s="314">
        <v>48.87</v>
      </c>
      <c r="H7" s="325">
        <f t="shared" si="0"/>
        <v>4.4498589381892772E-2</v>
      </c>
      <c r="I7" s="68">
        <v>46.787999999999997</v>
      </c>
      <c r="J7" s="167">
        <f t="shared" si="1"/>
        <v>-0.49243336479317867</v>
      </c>
      <c r="K7" s="68">
        <v>92.180999999999997</v>
      </c>
    </row>
    <row r="8" spans="1:18" ht="10.35" customHeight="1">
      <c r="A8" s="71" t="s">
        <v>121</v>
      </c>
      <c r="B8" s="72">
        <f>B6/B5</f>
        <v>-7.9750346740638006E-4</v>
      </c>
      <c r="C8" s="372"/>
      <c r="D8" s="289">
        <f>D6/D5</f>
        <v>-6.9116403061178472E-2</v>
      </c>
      <c r="E8" s="289">
        <f>E6/E5</f>
        <v>2.0598546217988074E-2</v>
      </c>
      <c r="F8" s="372"/>
      <c r="G8" s="289">
        <f>G6/G5</f>
        <v>1.822813705231591E-2</v>
      </c>
      <c r="H8" s="289"/>
      <c r="I8" s="72">
        <f>I6/I5</f>
        <v>1.6764598705570032E-2</v>
      </c>
      <c r="J8" s="69"/>
      <c r="K8" s="72">
        <v>3.3661927341711598E-2</v>
      </c>
    </row>
    <row r="9" spans="1:18" ht="10.35" customHeight="1">
      <c r="A9" s="71" t="s">
        <v>122</v>
      </c>
      <c r="B9" s="73">
        <f>B3/Group!B2</f>
        <v>0.26717363459075227</v>
      </c>
      <c r="C9" s="372"/>
      <c r="D9" s="290">
        <f>D3/Group!D2</f>
        <v>0.27259878275417321</v>
      </c>
      <c r="E9" s="290">
        <f>E3/Group!E2</f>
        <v>0.23278541867150357</v>
      </c>
      <c r="F9" s="372"/>
      <c r="G9" s="290">
        <f>G3/[1]Group!E2</f>
        <v>0.23385093651114852</v>
      </c>
      <c r="H9" s="290"/>
      <c r="I9" s="73">
        <f>I3/Group!I2</f>
        <v>0.22744328806082115</v>
      </c>
      <c r="J9" s="73"/>
      <c r="K9" s="73">
        <v>0.21893999705145215</v>
      </c>
    </row>
    <row r="10" spans="1:18" ht="10.35" customHeight="1">
      <c r="A10" s="71" t="s">
        <v>123</v>
      </c>
      <c r="B10" s="73">
        <f>B4/Group!B3</f>
        <v>0.22416871682465195</v>
      </c>
      <c r="C10" s="372"/>
      <c r="D10" s="290">
        <f>D4/Group!G3</f>
        <v>0.29065679251663257</v>
      </c>
      <c r="E10" s="290">
        <f>E4/Group!E3</f>
        <v>0.2376905074593762</v>
      </c>
      <c r="F10" s="372"/>
      <c r="G10" s="290">
        <f>G4/[1]Group!E3</f>
        <v>0.28989139289906246</v>
      </c>
      <c r="H10" s="290"/>
      <c r="I10" s="73">
        <f>I4/Group!I3</f>
        <v>0.32381926182641541</v>
      </c>
      <c r="J10" s="73"/>
      <c r="K10" s="73">
        <v>0.31736932288397773</v>
      </c>
    </row>
    <row r="11" spans="1:18" ht="10.35" customHeight="1">
      <c r="A11" s="71"/>
      <c r="B11" s="74"/>
      <c r="C11" s="372"/>
      <c r="D11" s="74"/>
      <c r="E11" s="74"/>
      <c r="F11" s="372"/>
      <c r="G11" s="74"/>
      <c r="H11" s="74"/>
      <c r="I11" s="74"/>
      <c r="J11" s="74"/>
      <c r="K11" s="74"/>
    </row>
    <row r="12" spans="1:18" s="70" customFormat="1" ht="10.35" customHeight="1">
      <c r="A12" s="67" t="s">
        <v>89</v>
      </c>
      <c r="B12" s="75"/>
      <c r="C12" s="372"/>
      <c r="D12" s="75"/>
      <c r="E12" s="75"/>
      <c r="F12" s="372"/>
      <c r="G12" s="75"/>
      <c r="H12" s="75"/>
      <c r="I12" s="75"/>
      <c r="J12" s="75"/>
      <c r="K12" s="75"/>
    </row>
    <row r="13" spans="1:18" s="3" customFormat="1" ht="11.25">
      <c r="A13" s="76" t="s">
        <v>90</v>
      </c>
      <c r="B13" s="294">
        <v>8611</v>
      </c>
      <c r="C13" s="372">
        <f t="shared" si="2"/>
        <v>-5.9318330784356554E-2</v>
      </c>
      <c r="D13" s="294">
        <v>9154</v>
      </c>
      <c r="E13" s="294">
        <v>9060</v>
      </c>
      <c r="F13" s="372">
        <f t="shared" si="3"/>
        <v>-1.8524536886577847E-2</v>
      </c>
      <c r="G13" s="294">
        <v>9231</v>
      </c>
      <c r="H13" s="315">
        <f>IF((+G13/I13)&lt;0,"n.m.",IF(G13&lt;0,(+G13/I13-1)*-1,(+G13/I13-1)))</f>
        <v>-1.7351500958058375E-2</v>
      </c>
      <c r="I13" s="77">
        <v>9394</v>
      </c>
      <c r="J13" s="95">
        <f>IF((+I13/K13)&lt;0,"n.m.",IF(I13&lt;0,(+I13/K13-1)*-1,(+I13/K13-1)))</f>
        <v>0.22477183833116032</v>
      </c>
      <c r="K13" s="77">
        <v>7670</v>
      </c>
      <c r="L13" s="5"/>
      <c r="M13" s="5"/>
      <c r="N13" s="5"/>
      <c r="O13" s="5"/>
      <c r="P13" s="5"/>
      <c r="Q13" s="5"/>
      <c r="R13" s="5"/>
    </row>
    <row r="14" spans="1:18" s="3" customFormat="1" ht="11.25">
      <c r="A14" s="76" t="s">
        <v>91</v>
      </c>
      <c r="B14" s="294">
        <v>2458</v>
      </c>
      <c r="C14" s="372">
        <f t="shared" si="2"/>
        <v>7.6182136602451767E-2</v>
      </c>
      <c r="D14" s="294">
        <v>2284</v>
      </c>
      <c r="E14" s="294">
        <v>2432</v>
      </c>
      <c r="F14" s="372">
        <f t="shared" si="3"/>
        <v>5.6013894919670015E-2</v>
      </c>
      <c r="G14" s="294">
        <v>2303</v>
      </c>
      <c r="H14" s="315">
        <f t="shared" ref="H14:H40" si="4">IF((+G14/I14)&lt;0,"n.m.",IF(G14&lt;0,(+G14/I14-1)*-1,(+G14/I14-1)))</f>
        <v>1.9477644975652852E-2</v>
      </c>
      <c r="I14" s="77">
        <v>2259</v>
      </c>
      <c r="J14" s="95">
        <f t="shared" ref="J14:J39" si="5">IF((+I14/K14)&lt;0,"n.m.",IF(I14&lt;0,(+I14/K14-1)*-1,(+I14/K14-1)))</f>
        <v>0.52018842530282638</v>
      </c>
      <c r="K14" s="77">
        <v>1486</v>
      </c>
      <c r="L14" s="5"/>
      <c r="M14" s="5"/>
      <c r="N14" s="5"/>
      <c r="O14" s="5"/>
      <c r="P14" s="5"/>
      <c r="Q14" s="5"/>
      <c r="R14" s="5"/>
    </row>
    <row r="15" spans="1:18" s="3" customFormat="1" ht="11.25">
      <c r="A15" s="76" t="s">
        <v>92</v>
      </c>
      <c r="B15" s="294">
        <v>471</v>
      </c>
      <c r="C15" s="372">
        <f t="shared" si="2"/>
        <v>2.8384279475982543E-2</v>
      </c>
      <c r="D15" s="294">
        <v>458</v>
      </c>
      <c r="E15" s="294">
        <v>467</v>
      </c>
      <c r="F15" s="372">
        <f t="shared" si="3"/>
        <v>3.0905077262693093E-2</v>
      </c>
      <c r="G15" s="294">
        <v>453</v>
      </c>
      <c r="H15" s="315">
        <f t="shared" si="4"/>
        <v>-1.3071895424836555E-2</v>
      </c>
      <c r="I15" s="77">
        <v>459</v>
      </c>
      <c r="J15" s="95">
        <f t="shared" si="5"/>
        <v>-2.3404255319148914E-2</v>
      </c>
      <c r="K15" s="77">
        <v>470</v>
      </c>
      <c r="L15" s="5"/>
      <c r="M15" s="5"/>
      <c r="N15" s="5"/>
      <c r="O15" s="5"/>
      <c r="P15" s="5"/>
      <c r="Q15" s="5"/>
      <c r="R15" s="5"/>
    </row>
    <row r="16" spans="1:18" s="3" customFormat="1" ht="11.25">
      <c r="A16" s="76" t="s">
        <v>93</v>
      </c>
      <c r="B16" s="294">
        <v>661</v>
      </c>
      <c r="C16" s="372">
        <f t="shared" si="2"/>
        <v>2.4806201550387597E-2</v>
      </c>
      <c r="D16" s="294">
        <v>645</v>
      </c>
      <c r="E16" s="294">
        <v>730</v>
      </c>
      <c r="F16" s="372">
        <f t="shared" si="3"/>
        <v>-8.152173913043459E-3</v>
      </c>
      <c r="G16" s="294">
        <v>736</v>
      </c>
      <c r="H16" s="315">
        <f t="shared" si="4"/>
        <v>5.464480874316946E-3</v>
      </c>
      <c r="I16" s="77">
        <v>732</v>
      </c>
      <c r="J16" s="95">
        <f t="shared" si="5"/>
        <v>-9.4722598105547728E-3</v>
      </c>
      <c r="K16" s="77">
        <v>739</v>
      </c>
      <c r="L16" s="5"/>
      <c r="M16" s="5"/>
      <c r="N16" s="5"/>
      <c r="O16" s="5"/>
      <c r="P16" s="5"/>
      <c r="Q16" s="5"/>
      <c r="R16" s="5"/>
    </row>
    <row r="17" spans="1:18" s="8" customFormat="1" ht="11.25">
      <c r="A17" s="76" t="s">
        <v>94</v>
      </c>
      <c r="B17" s="294">
        <v>835</v>
      </c>
      <c r="C17" s="372">
        <f t="shared" si="2"/>
        <v>8.1606217616580379E-2</v>
      </c>
      <c r="D17" s="294">
        <v>772</v>
      </c>
      <c r="E17" s="294">
        <v>799</v>
      </c>
      <c r="F17" s="372">
        <f t="shared" si="3"/>
        <v>8.7074829931972797E-2</v>
      </c>
      <c r="G17" s="294">
        <v>735</v>
      </c>
      <c r="H17" s="315">
        <f t="shared" si="4"/>
        <v>-1.8691588785046731E-2</v>
      </c>
      <c r="I17" s="77">
        <v>749</v>
      </c>
      <c r="J17" s="95">
        <f t="shared" si="5"/>
        <v>1.6282225237449044E-2</v>
      </c>
      <c r="K17" s="77">
        <v>737</v>
      </c>
      <c r="L17" s="11"/>
      <c r="M17" s="11"/>
      <c r="N17" s="11"/>
      <c r="O17" s="11"/>
      <c r="P17" s="11"/>
      <c r="Q17" s="11"/>
      <c r="R17" s="11"/>
    </row>
    <row r="18" spans="1:18" s="8" customFormat="1" ht="11.25">
      <c r="A18" s="76" t="s">
        <v>138</v>
      </c>
      <c r="B18" s="294">
        <v>52</v>
      </c>
      <c r="C18" s="372">
        <f t="shared" si="2"/>
        <v>-0.70114942528735624</v>
      </c>
      <c r="D18" s="294">
        <v>174</v>
      </c>
      <c r="E18" s="294">
        <v>127</v>
      </c>
      <c r="F18" s="372">
        <f t="shared" si="3"/>
        <v>-0.52611940298507465</v>
      </c>
      <c r="G18" s="294">
        <v>268</v>
      </c>
      <c r="H18" s="315">
        <f t="shared" si="4"/>
        <v>0.27014218009478674</v>
      </c>
      <c r="I18" s="77">
        <v>211</v>
      </c>
      <c r="J18" s="95">
        <f t="shared" si="5"/>
        <v>9.3264248704663322E-2</v>
      </c>
      <c r="K18" s="77">
        <v>193</v>
      </c>
      <c r="L18" s="11"/>
      <c r="M18" s="11"/>
      <c r="N18" s="11"/>
      <c r="O18" s="11"/>
      <c r="P18" s="11"/>
      <c r="Q18" s="11"/>
      <c r="R18" s="11"/>
    </row>
    <row r="19" spans="1:18" s="8" customFormat="1" ht="11.25">
      <c r="A19" s="76" t="s">
        <v>95</v>
      </c>
      <c r="B19" s="294">
        <v>363</v>
      </c>
      <c r="C19" s="372">
        <f t="shared" si="2"/>
        <v>2.7624309392264568E-3</v>
      </c>
      <c r="D19" s="294">
        <v>362</v>
      </c>
      <c r="E19" s="294">
        <v>378</v>
      </c>
      <c r="F19" s="372">
        <f t="shared" si="3"/>
        <v>0.17757009345794383</v>
      </c>
      <c r="G19" s="294">
        <v>321</v>
      </c>
      <c r="H19" s="315">
        <f t="shared" si="4"/>
        <v>4.2207792207792139E-2</v>
      </c>
      <c r="I19" s="77">
        <v>308</v>
      </c>
      <c r="J19" s="95">
        <f t="shared" si="5"/>
        <v>2.6666666666666616E-2</v>
      </c>
      <c r="K19" s="77">
        <v>300</v>
      </c>
      <c r="L19" s="11"/>
      <c r="M19" s="11"/>
      <c r="N19" s="11"/>
      <c r="O19" s="11"/>
      <c r="P19" s="11"/>
      <c r="Q19" s="11"/>
      <c r="R19" s="11"/>
    </row>
    <row r="20" spans="1:18" s="8" customFormat="1" ht="11.25">
      <c r="A20" s="76" t="s">
        <v>96</v>
      </c>
      <c r="B20" s="294">
        <v>209</v>
      </c>
      <c r="C20" s="372">
        <f t="shared" si="2"/>
        <v>-6.2780269058295923E-2</v>
      </c>
      <c r="D20" s="294">
        <v>223</v>
      </c>
      <c r="E20" s="294">
        <v>218</v>
      </c>
      <c r="F20" s="372">
        <f t="shared" si="3"/>
        <v>4.6082949308756671E-3</v>
      </c>
      <c r="G20" s="294">
        <v>217</v>
      </c>
      <c r="H20" s="315">
        <f t="shared" si="4"/>
        <v>-4.5871559633027248E-3</v>
      </c>
      <c r="I20" s="77">
        <v>218</v>
      </c>
      <c r="J20" s="95">
        <f t="shared" si="5"/>
        <v>-2.2421524663677084E-2</v>
      </c>
      <c r="K20" s="77">
        <v>223</v>
      </c>
      <c r="L20" s="11"/>
      <c r="M20" s="11"/>
      <c r="N20" s="11"/>
      <c r="O20" s="11"/>
      <c r="P20" s="11"/>
      <c r="Q20" s="11"/>
      <c r="R20" s="11"/>
    </row>
    <row r="21" spans="1:18" s="8" customFormat="1" ht="11.25">
      <c r="A21" s="76" t="s">
        <v>97</v>
      </c>
      <c r="B21" s="294">
        <v>56</v>
      </c>
      <c r="C21" s="372">
        <f t="shared" si="2"/>
        <v>0.12000000000000011</v>
      </c>
      <c r="D21" s="294">
        <v>50</v>
      </c>
      <c r="E21" s="294">
        <v>52</v>
      </c>
      <c r="F21" s="372">
        <f t="shared" si="3"/>
        <v>-0.46938775510204078</v>
      </c>
      <c r="G21" s="294">
        <v>98</v>
      </c>
      <c r="H21" s="315">
        <f t="shared" si="4"/>
        <v>-0.11711711711711714</v>
      </c>
      <c r="I21" s="77">
        <v>111</v>
      </c>
      <c r="J21" s="95">
        <f t="shared" si="5"/>
        <v>-5.9322033898305038E-2</v>
      </c>
      <c r="K21" s="77">
        <v>118</v>
      </c>
      <c r="L21" s="11"/>
      <c r="M21" s="11"/>
      <c r="N21" s="11"/>
      <c r="O21" s="11"/>
      <c r="P21" s="11"/>
      <c r="Q21" s="11"/>
      <c r="R21" s="11"/>
    </row>
    <row r="22" spans="1:18" s="8" customFormat="1" ht="11.25">
      <c r="A22" s="76" t="s">
        <v>98</v>
      </c>
      <c r="B22" s="294">
        <v>12</v>
      </c>
      <c r="C22" s="372">
        <f t="shared" si="2"/>
        <v>-7.6923076923076872E-2</v>
      </c>
      <c r="D22" s="294">
        <v>13</v>
      </c>
      <c r="E22" s="294">
        <v>13</v>
      </c>
      <c r="F22" s="372">
        <f t="shared" si="3"/>
        <v>-0.5</v>
      </c>
      <c r="G22" s="294">
        <v>26</v>
      </c>
      <c r="H22" s="315">
        <f t="shared" si="4"/>
        <v>4.0000000000000036E-2</v>
      </c>
      <c r="I22" s="77">
        <v>25</v>
      </c>
      <c r="J22" s="95">
        <f t="shared" si="5"/>
        <v>-0.21875</v>
      </c>
      <c r="K22" s="77">
        <v>32</v>
      </c>
      <c r="L22" s="11"/>
      <c r="M22" s="11"/>
      <c r="N22" s="11"/>
      <c r="O22" s="11"/>
      <c r="P22" s="11"/>
      <c r="Q22" s="11"/>
      <c r="R22" s="11"/>
    </row>
    <row r="23" spans="1:18" s="8" customFormat="1" ht="11.25">
      <c r="A23" s="76" t="s">
        <v>99</v>
      </c>
      <c r="B23" s="294">
        <v>29</v>
      </c>
      <c r="C23" s="372">
        <f t="shared" si="2"/>
        <v>-3.3333333333333326E-2</v>
      </c>
      <c r="D23" s="294">
        <v>30</v>
      </c>
      <c r="E23" s="294">
        <v>36</v>
      </c>
      <c r="F23" s="372">
        <f t="shared" si="3"/>
        <v>-0.18181818181818177</v>
      </c>
      <c r="G23" s="294">
        <v>44</v>
      </c>
      <c r="H23" s="315">
        <f t="shared" si="4"/>
        <v>0.12820512820512819</v>
      </c>
      <c r="I23" s="77">
        <v>39</v>
      </c>
      <c r="J23" s="95">
        <f t="shared" si="5"/>
        <v>0.5</v>
      </c>
      <c r="K23" s="77">
        <v>26</v>
      </c>
      <c r="L23" s="11"/>
      <c r="M23" s="11"/>
      <c r="N23" s="11"/>
      <c r="O23" s="11"/>
      <c r="P23" s="11"/>
      <c r="Q23" s="11"/>
      <c r="R23" s="11"/>
    </row>
    <row r="24" spans="1:18" s="8" customFormat="1" ht="11.25">
      <c r="A24" s="76" t="s">
        <v>100</v>
      </c>
      <c r="B24" s="294">
        <v>22</v>
      </c>
      <c r="C24" s="372">
        <f t="shared" si="2"/>
        <v>0</v>
      </c>
      <c r="D24" s="294">
        <v>22</v>
      </c>
      <c r="E24" s="294">
        <v>22</v>
      </c>
      <c r="F24" s="372">
        <f t="shared" si="3"/>
        <v>0</v>
      </c>
      <c r="G24" s="294">
        <v>22</v>
      </c>
      <c r="H24" s="315">
        <f t="shared" si="4"/>
        <v>-4.3478260869565188E-2</v>
      </c>
      <c r="I24" s="77">
        <v>23</v>
      </c>
      <c r="J24" s="95">
        <f t="shared" si="5"/>
        <v>-4.166666666666663E-2</v>
      </c>
      <c r="K24" s="77">
        <v>24</v>
      </c>
      <c r="L24" s="11"/>
      <c r="M24" s="11"/>
      <c r="N24" s="11"/>
      <c r="O24" s="11"/>
      <c r="P24" s="11"/>
      <c r="Q24" s="11"/>
      <c r="R24" s="11"/>
    </row>
    <row r="25" spans="1:18" s="8" customFormat="1" ht="11.25">
      <c r="A25" s="76" t="s">
        <v>101</v>
      </c>
      <c r="B25" s="294">
        <v>12</v>
      </c>
      <c r="C25" s="372">
        <f t="shared" si="2"/>
        <v>-0.75510204081632648</v>
      </c>
      <c r="D25" s="294">
        <v>49</v>
      </c>
      <c r="E25" s="294">
        <v>40</v>
      </c>
      <c r="F25" s="372">
        <f t="shared" si="3"/>
        <v>-0.32203389830508478</v>
      </c>
      <c r="G25" s="294">
        <v>59</v>
      </c>
      <c r="H25" s="315">
        <f t="shared" si="4"/>
        <v>-0.36559139784946237</v>
      </c>
      <c r="I25" s="77">
        <v>93</v>
      </c>
      <c r="J25" s="95">
        <f t="shared" si="5"/>
        <v>-0.39215686274509809</v>
      </c>
      <c r="K25" s="77">
        <v>153</v>
      </c>
      <c r="L25" s="11"/>
      <c r="M25" s="11"/>
      <c r="N25" s="11"/>
      <c r="O25" s="11"/>
      <c r="P25" s="11"/>
      <c r="Q25" s="11"/>
      <c r="R25" s="11"/>
    </row>
    <row r="26" spans="1:18" s="8" customFormat="1" ht="11.25">
      <c r="A26" s="76" t="s">
        <v>102</v>
      </c>
      <c r="B26" s="222">
        <v>44</v>
      </c>
      <c r="C26" s="372">
        <f t="shared" si="2"/>
        <v>-0.10204081632653061</v>
      </c>
      <c r="D26" s="423">
        <v>49</v>
      </c>
      <c r="E26" s="423">
        <v>49</v>
      </c>
      <c r="F26" s="372">
        <f t="shared" si="3"/>
        <v>-0.16949152542372881</v>
      </c>
      <c r="G26" s="423">
        <v>59</v>
      </c>
      <c r="H26" s="315">
        <f t="shared" si="4"/>
        <v>-1.6666666666666718E-2</v>
      </c>
      <c r="I26" s="80">
        <v>60</v>
      </c>
      <c r="J26" s="95">
        <f t="shared" si="5"/>
        <v>-0.55555555555555558</v>
      </c>
      <c r="K26" s="80">
        <v>135</v>
      </c>
      <c r="L26" s="11"/>
      <c r="M26" s="11"/>
      <c r="N26" s="11"/>
      <c r="O26" s="11"/>
      <c r="P26" s="11"/>
      <c r="Q26" s="11"/>
      <c r="R26" s="11"/>
    </row>
    <row r="27" spans="1:18" s="8" customFormat="1" ht="11.25">
      <c r="A27" s="76" t="s">
        <v>103</v>
      </c>
      <c r="B27" s="294">
        <v>27</v>
      </c>
      <c r="C27" s="372">
        <f t="shared" si="2"/>
        <v>0</v>
      </c>
      <c r="D27" s="294">
        <v>27</v>
      </c>
      <c r="E27" s="294">
        <v>16</v>
      </c>
      <c r="F27" s="372">
        <f t="shared" si="3"/>
        <v>-0.36</v>
      </c>
      <c r="G27" s="294">
        <v>25</v>
      </c>
      <c r="H27" s="315">
        <f t="shared" si="4"/>
        <v>8.6956521739130377E-2</v>
      </c>
      <c r="I27" s="77">
        <v>23</v>
      </c>
      <c r="J27" s="95">
        <f t="shared" si="5"/>
        <v>-0.47727272727272729</v>
      </c>
      <c r="K27" s="77">
        <v>44</v>
      </c>
      <c r="L27" s="11"/>
      <c r="M27" s="11"/>
      <c r="N27" s="11"/>
      <c r="O27" s="11"/>
      <c r="P27" s="11"/>
      <c r="Q27" s="11"/>
      <c r="R27" s="11"/>
    </row>
    <row r="28" spans="1:18" s="3" customFormat="1" ht="11.25">
      <c r="A28" s="76" t="s">
        <v>104</v>
      </c>
      <c r="B28" s="294">
        <v>96</v>
      </c>
      <c r="C28" s="372">
        <f t="shared" si="2"/>
        <v>-0.41104294478527603</v>
      </c>
      <c r="D28" s="294">
        <v>163</v>
      </c>
      <c r="E28" s="294">
        <v>135</v>
      </c>
      <c r="F28" s="372">
        <f t="shared" si="3"/>
        <v>-0.33497536945812811</v>
      </c>
      <c r="G28" s="294">
        <v>203</v>
      </c>
      <c r="H28" s="315">
        <f t="shared" si="4"/>
        <v>-0.30000000000000004</v>
      </c>
      <c r="I28" s="77">
        <v>290</v>
      </c>
      <c r="J28" s="95">
        <f t="shared" si="5"/>
        <v>1.7543859649122862E-2</v>
      </c>
      <c r="K28" s="77">
        <v>285</v>
      </c>
      <c r="L28" s="5"/>
      <c r="M28" s="5"/>
      <c r="N28" s="5"/>
      <c r="O28" s="5"/>
      <c r="P28" s="5"/>
      <c r="Q28" s="5"/>
      <c r="R28" s="5"/>
    </row>
    <row r="29" spans="1:18" s="8" customFormat="1" ht="11.25">
      <c r="A29" s="76" t="s">
        <v>105</v>
      </c>
      <c r="B29" s="294">
        <v>1</v>
      </c>
      <c r="C29" s="372">
        <f t="shared" si="2"/>
        <v>-0.91666666666666663</v>
      </c>
      <c r="D29" s="294">
        <v>12</v>
      </c>
      <c r="E29" s="294">
        <v>6</v>
      </c>
      <c r="F29" s="372">
        <f t="shared" si="3"/>
        <v>-0.5</v>
      </c>
      <c r="G29" s="294">
        <v>12</v>
      </c>
      <c r="H29" s="315">
        <f t="shared" si="4"/>
        <v>3</v>
      </c>
      <c r="I29" s="77">
        <v>3</v>
      </c>
      <c r="J29" s="95">
        <f t="shared" si="5"/>
        <v>2</v>
      </c>
      <c r="K29" s="77">
        <v>1</v>
      </c>
      <c r="L29" s="11"/>
      <c r="M29" s="11"/>
      <c r="N29" s="11"/>
      <c r="O29" s="11"/>
      <c r="P29" s="11"/>
      <c r="Q29" s="11"/>
      <c r="R29" s="11"/>
    </row>
    <row r="30" spans="1:18" s="8" customFormat="1" ht="11.25">
      <c r="A30" s="76" t="s">
        <v>106</v>
      </c>
      <c r="B30" s="294">
        <v>352</v>
      </c>
      <c r="C30" s="372">
        <f t="shared" si="2"/>
        <v>0.25266903914590744</v>
      </c>
      <c r="D30" s="294">
        <v>281</v>
      </c>
      <c r="E30" s="294">
        <v>329</v>
      </c>
      <c r="F30" s="372">
        <f t="shared" si="3"/>
        <v>1.2534246575342465</v>
      </c>
      <c r="G30" s="294">
        <v>146</v>
      </c>
      <c r="H30" s="315">
        <f t="shared" si="4"/>
        <v>0.22689075630252109</v>
      </c>
      <c r="I30" s="77">
        <v>119</v>
      </c>
      <c r="J30" s="95">
        <f t="shared" si="5"/>
        <v>0.21428571428571419</v>
      </c>
      <c r="K30" s="77">
        <v>98</v>
      </c>
      <c r="L30" s="11"/>
      <c r="M30" s="11"/>
      <c r="N30" s="11"/>
      <c r="O30" s="11"/>
      <c r="P30" s="11"/>
      <c r="Q30" s="11"/>
      <c r="R30" s="11"/>
    </row>
    <row r="31" spans="1:18" s="8" customFormat="1" ht="11.25">
      <c r="A31" s="76" t="s">
        <v>107</v>
      </c>
      <c r="B31" s="294">
        <v>3980</v>
      </c>
      <c r="C31" s="372">
        <f t="shared" si="2"/>
        <v>2.2610483042137641E-2</v>
      </c>
      <c r="D31" s="294">
        <v>3892</v>
      </c>
      <c r="E31" s="294">
        <v>3766</v>
      </c>
      <c r="F31" s="372">
        <f t="shared" si="3"/>
        <v>-0.16570669029685425</v>
      </c>
      <c r="G31" s="294">
        <v>4514</v>
      </c>
      <c r="H31" s="315">
        <f t="shared" si="4"/>
        <v>-0.21454672002784059</v>
      </c>
      <c r="I31" s="77">
        <v>5747</v>
      </c>
      <c r="J31" s="95">
        <f t="shared" si="5"/>
        <v>-0.1045497039576192</v>
      </c>
      <c r="K31" s="77">
        <v>6418</v>
      </c>
      <c r="L31" s="11"/>
      <c r="M31" s="11"/>
      <c r="N31" s="11"/>
      <c r="O31" s="11"/>
      <c r="P31" s="11"/>
      <c r="Q31" s="11"/>
      <c r="R31" s="11"/>
    </row>
    <row r="32" spans="1:18" s="8" customFormat="1" ht="11.25">
      <c r="A32" s="76" t="s">
        <v>108</v>
      </c>
      <c r="B32" s="294">
        <v>5712</v>
      </c>
      <c r="C32" s="372">
        <f t="shared" si="2"/>
        <v>0.13265913146936348</v>
      </c>
      <c r="D32" s="294">
        <v>5043</v>
      </c>
      <c r="E32" s="294">
        <v>5150</v>
      </c>
      <c r="F32" s="372">
        <f t="shared" si="3"/>
        <v>4.0824575586095424E-2</v>
      </c>
      <c r="G32" s="294">
        <v>4948</v>
      </c>
      <c r="H32" s="315">
        <f t="shared" si="4"/>
        <v>0.19343945972021226</v>
      </c>
      <c r="I32" s="77">
        <v>4146</v>
      </c>
      <c r="J32" s="95">
        <f t="shared" si="5"/>
        <v>0.34174757281553392</v>
      </c>
      <c r="K32" s="77">
        <v>3090</v>
      </c>
      <c r="L32" s="11"/>
      <c r="M32" s="11"/>
      <c r="N32" s="11"/>
      <c r="O32" s="11"/>
      <c r="P32" s="11"/>
      <c r="Q32" s="11"/>
      <c r="R32" s="11"/>
    </row>
    <row r="33" spans="1:18" s="8" customFormat="1" ht="11.25">
      <c r="A33" s="76" t="s">
        <v>109</v>
      </c>
      <c r="B33" s="295">
        <v>1082</v>
      </c>
      <c r="C33" s="372">
        <f t="shared" si="2"/>
        <v>3.0476190476190546E-2</v>
      </c>
      <c r="D33" s="295">
        <v>1050</v>
      </c>
      <c r="E33" s="295">
        <v>1059</v>
      </c>
      <c r="F33" s="372">
        <f t="shared" si="3"/>
        <v>0.19932049830124576</v>
      </c>
      <c r="G33" s="295">
        <v>883</v>
      </c>
      <c r="H33" s="315">
        <f t="shared" si="4"/>
        <v>-0.27265238879736409</v>
      </c>
      <c r="I33" s="83">
        <v>1214</v>
      </c>
      <c r="J33" s="95">
        <f t="shared" si="5"/>
        <v>-0.48776371308016875</v>
      </c>
      <c r="K33" s="83">
        <v>2370</v>
      </c>
      <c r="L33" s="11"/>
      <c r="M33" s="11"/>
      <c r="N33" s="11"/>
      <c r="O33" s="11"/>
      <c r="P33" s="11"/>
      <c r="Q33" s="11"/>
      <c r="R33" s="11"/>
    </row>
    <row r="34" spans="1:18" s="8" customFormat="1" ht="11.25">
      <c r="A34" s="76" t="s">
        <v>110</v>
      </c>
      <c r="B34" s="295">
        <v>707</v>
      </c>
      <c r="C34" s="372">
        <f t="shared" si="2"/>
        <v>-0.10506329113924051</v>
      </c>
      <c r="D34" s="295">
        <v>790</v>
      </c>
      <c r="E34" s="295">
        <v>734</v>
      </c>
      <c r="F34" s="372">
        <f t="shared" si="3"/>
        <v>1.3812154696132506E-2</v>
      </c>
      <c r="G34" s="295">
        <v>724</v>
      </c>
      <c r="H34" s="315">
        <f t="shared" si="4"/>
        <v>-0.15222482435597184</v>
      </c>
      <c r="I34" s="83">
        <v>854</v>
      </c>
      <c r="J34" s="95">
        <f t="shared" si="5"/>
        <v>0.22525107604017225</v>
      </c>
      <c r="K34" s="83">
        <v>697</v>
      </c>
      <c r="L34" s="11"/>
      <c r="M34" s="11"/>
      <c r="N34" s="11"/>
      <c r="O34" s="11"/>
      <c r="P34" s="11"/>
      <c r="Q34" s="11"/>
      <c r="R34" s="11"/>
    </row>
    <row r="35" spans="1:18" s="8" customFormat="1" ht="11.25">
      <c r="A35" s="81" t="s">
        <v>90</v>
      </c>
      <c r="B35" s="84">
        <f>B13</f>
        <v>8611</v>
      </c>
      <c r="C35" s="372">
        <f t="shared" si="2"/>
        <v>-5.9318330784356554E-2</v>
      </c>
      <c r="D35" s="223">
        <f>D13</f>
        <v>9154</v>
      </c>
      <c r="E35" s="424">
        <f>E13</f>
        <v>9060</v>
      </c>
      <c r="F35" s="372">
        <f t="shared" si="3"/>
        <v>-1.8524536886577847E-2</v>
      </c>
      <c r="G35" s="424">
        <f>G13</f>
        <v>9231</v>
      </c>
      <c r="H35" s="315">
        <f t="shared" si="4"/>
        <v>-1.7351500958058375E-2</v>
      </c>
      <c r="I35" s="84">
        <f>I13</f>
        <v>9394</v>
      </c>
      <c r="J35" s="95">
        <f t="shared" si="5"/>
        <v>0.22477183833116032</v>
      </c>
      <c r="K35" s="84">
        <v>7670</v>
      </c>
      <c r="L35" s="11"/>
      <c r="M35" s="11"/>
      <c r="N35" s="11"/>
      <c r="O35" s="11"/>
      <c r="P35" s="11"/>
      <c r="Q35" s="11"/>
      <c r="R35" s="11"/>
    </row>
    <row r="36" spans="1:18" s="8" customFormat="1" ht="11.25">
      <c r="A36" s="81" t="s">
        <v>91</v>
      </c>
      <c r="B36" s="84">
        <f>B14</f>
        <v>2458</v>
      </c>
      <c r="C36" s="372">
        <f t="shared" si="2"/>
        <v>7.6182136602451767E-2</v>
      </c>
      <c r="D36" s="223">
        <f>D14</f>
        <v>2284</v>
      </c>
      <c r="E36" s="424">
        <f>E14</f>
        <v>2432</v>
      </c>
      <c r="F36" s="372">
        <f t="shared" si="3"/>
        <v>5.6013894919670015E-2</v>
      </c>
      <c r="G36" s="424">
        <f>G14</f>
        <v>2303</v>
      </c>
      <c r="H36" s="315">
        <f t="shared" si="4"/>
        <v>1.9477644975652852E-2</v>
      </c>
      <c r="I36" s="84">
        <f>I14</f>
        <v>2259</v>
      </c>
      <c r="J36" s="95">
        <f t="shared" si="5"/>
        <v>0.52018842530282638</v>
      </c>
      <c r="K36" s="84">
        <v>1486</v>
      </c>
      <c r="L36" s="11"/>
      <c r="M36" s="11"/>
      <c r="N36" s="11"/>
      <c r="O36" s="11"/>
      <c r="P36" s="11"/>
      <c r="Q36" s="11"/>
      <c r="R36" s="11"/>
    </row>
    <row r="37" spans="1:18" s="3" customFormat="1" ht="11.25">
      <c r="A37" s="81" t="s">
        <v>111</v>
      </c>
      <c r="B37" s="80">
        <f>B15+B16+B17+B18+B19+B20+B21+B22+B23+B24</f>
        <v>2710</v>
      </c>
      <c r="C37" s="372">
        <f t="shared" si="2"/>
        <v>-1.4186977082575436E-2</v>
      </c>
      <c r="D37" s="222">
        <f>D15+D16+D17+D18+D19+D20+D21+D22+D23+D24</f>
        <v>2749</v>
      </c>
      <c r="E37" s="423">
        <f>E15+E16+E17+E18+E19+E20+E21+E22+E23+E24</f>
        <v>2842</v>
      </c>
      <c r="F37" s="372">
        <f t="shared" si="3"/>
        <v>-2.6712328767123261E-2</v>
      </c>
      <c r="G37" s="423">
        <f>G15+G16+G17+G18+G19+G20+G21+G22+G23+G24</f>
        <v>2920</v>
      </c>
      <c r="H37" s="315">
        <f t="shared" si="4"/>
        <v>1.5652173913043521E-2</v>
      </c>
      <c r="I37" s="80">
        <f>I15+I16+I17+I18+I19+I20+I21+I22+I23+I24</f>
        <v>2875</v>
      </c>
      <c r="J37" s="95">
        <f t="shared" si="5"/>
        <v>4.5422781271837742E-3</v>
      </c>
      <c r="K37" s="80">
        <v>2862</v>
      </c>
      <c r="L37" s="5"/>
      <c r="M37" s="5"/>
      <c r="N37" s="5"/>
      <c r="O37" s="5"/>
      <c r="P37" s="5"/>
      <c r="Q37" s="5"/>
      <c r="R37" s="5"/>
    </row>
    <row r="38" spans="1:18" s="3" customFormat="1" ht="11.25">
      <c r="A38" s="81" t="s">
        <v>112</v>
      </c>
      <c r="B38" s="80">
        <f>B25+B26+B27+B28+B29+B30</f>
        <v>532</v>
      </c>
      <c r="C38" s="372">
        <f t="shared" si="2"/>
        <v>-8.4337349397590411E-2</v>
      </c>
      <c r="D38" s="222">
        <f>D25+D26+D27+D28+D29+D30</f>
        <v>581</v>
      </c>
      <c r="E38" s="423">
        <f>E25+E26+E27+E28+E29+E30</f>
        <v>575</v>
      </c>
      <c r="F38" s="372">
        <f t="shared" si="3"/>
        <v>0.14087301587301582</v>
      </c>
      <c r="G38" s="423">
        <f>G25+G26+G27+G28+G29+G30</f>
        <v>504</v>
      </c>
      <c r="H38" s="315">
        <f t="shared" si="4"/>
        <v>-0.1428571428571429</v>
      </c>
      <c r="I38" s="80">
        <f>I25+I26+I27+I28+I29+I30</f>
        <v>588</v>
      </c>
      <c r="J38" s="95">
        <f t="shared" si="5"/>
        <v>-0.17877094972067042</v>
      </c>
      <c r="K38" s="80">
        <v>716</v>
      </c>
      <c r="L38" s="5"/>
      <c r="M38" s="5"/>
      <c r="N38" s="5"/>
      <c r="O38" s="5"/>
      <c r="P38" s="5"/>
      <c r="Q38" s="5"/>
      <c r="R38" s="5"/>
    </row>
    <row r="39" spans="1:18" s="8" customFormat="1" ht="11.25">
      <c r="A39" s="81" t="s">
        <v>113</v>
      </c>
      <c r="B39" s="80">
        <f>B31+B32+B33+B34</f>
        <v>11481</v>
      </c>
      <c r="C39" s="372">
        <f t="shared" si="2"/>
        <v>6.5522041763341088E-2</v>
      </c>
      <c r="D39" s="222">
        <f>D31+D32+D33+D34</f>
        <v>10775</v>
      </c>
      <c r="E39" s="423">
        <f>E31+E32+E33+E34</f>
        <v>10709</v>
      </c>
      <c r="F39" s="372">
        <f t="shared" si="3"/>
        <v>-3.2523263167404504E-2</v>
      </c>
      <c r="G39" s="423">
        <f>G31+G32+G33+G34</f>
        <v>11069</v>
      </c>
      <c r="H39" s="315">
        <f t="shared" si="4"/>
        <v>-7.4575704372544127E-2</v>
      </c>
      <c r="I39" s="80">
        <f>I31+I32+I33+I34</f>
        <v>11961</v>
      </c>
      <c r="J39" s="95">
        <f t="shared" si="5"/>
        <v>-4.8827037773359838E-2</v>
      </c>
      <c r="K39" s="80">
        <v>12575</v>
      </c>
      <c r="L39" s="11"/>
      <c r="M39" s="11"/>
      <c r="N39" s="11"/>
      <c r="O39" s="11"/>
      <c r="P39" s="11"/>
      <c r="Q39" s="11"/>
      <c r="R39" s="11"/>
    </row>
    <row r="40" spans="1:18" s="3" customFormat="1" ht="11.25">
      <c r="A40" s="85" t="s">
        <v>114</v>
      </c>
      <c r="B40" s="86">
        <f>SUM(B35:B39)</f>
        <v>25792</v>
      </c>
      <c r="C40" s="371">
        <f t="shared" si="2"/>
        <v>9.7482676271385404E-3</v>
      </c>
      <c r="D40" s="224">
        <f>SUM(D35:D39)</f>
        <v>25543</v>
      </c>
      <c r="E40" s="425">
        <f>SUM(E35:E39)</f>
        <v>25618</v>
      </c>
      <c r="F40" s="371">
        <f t="shared" si="3"/>
        <v>-1.5714450378453093E-2</v>
      </c>
      <c r="G40" s="425">
        <f>SUM(G35:G39)</f>
        <v>26027</v>
      </c>
      <c r="H40" s="325">
        <f t="shared" si="4"/>
        <v>-3.8778298925287169E-2</v>
      </c>
      <c r="I40" s="86">
        <f>SUM(I35:I39)</f>
        <v>27077</v>
      </c>
      <c r="J40" s="167">
        <f t="shared" ref="J40" si="6">IF((+I40/K40)&lt;0,"n.m.",IF(I40&lt;0,(+I40/K40-1)*-1,(+I40/K40-1)))</f>
        <v>6.9856572760677915E-2</v>
      </c>
      <c r="K40" s="86">
        <v>25309</v>
      </c>
      <c r="L40" s="5"/>
      <c r="M40" s="5"/>
      <c r="N40" s="5"/>
      <c r="O40" s="5"/>
      <c r="P40" s="5"/>
      <c r="Q40" s="5"/>
      <c r="R40" s="5"/>
    </row>
    <row r="41" spans="1:18" s="93" customFormat="1" ht="11.25">
      <c r="A41" s="88" t="s">
        <v>124</v>
      </c>
      <c r="B41" s="89">
        <f>B40/Group!B153</f>
        <v>0.36161233788994041</v>
      </c>
      <c r="C41" s="372"/>
      <c r="D41" s="225">
        <f>D40/Group!G153</f>
        <v>0.35555895822603323</v>
      </c>
      <c r="E41" s="422">
        <f>E40/Group!E153</f>
        <v>0.3513936135191485</v>
      </c>
      <c r="F41" s="372"/>
      <c r="G41" s="422">
        <f>G40/[1]Group!E152</f>
        <v>0.36229624577179526</v>
      </c>
      <c r="H41" s="422"/>
      <c r="I41" s="89">
        <f>I40/Group!I153</f>
        <v>0.36932414921912299</v>
      </c>
      <c r="J41" s="78"/>
      <c r="K41" s="89">
        <v>0.34714563959070582</v>
      </c>
      <c r="L41" s="92"/>
      <c r="M41" s="92"/>
      <c r="N41" s="92"/>
      <c r="O41" s="92"/>
      <c r="P41" s="92"/>
      <c r="Q41" s="92"/>
      <c r="R41" s="92"/>
    </row>
    <row r="42" spans="1:18" ht="12" customHeight="1">
      <c r="A42" s="71"/>
      <c r="B42" s="74"/>
      <c r="C42" s="372"/>
      <c r="D42" s="74"/>
      <c r="E42" s="74"/>
      <c r="F42" s="372"/>
      <c r="G42" s="74"/>
      <c r="H42" s="74"/>
      <c r="I42" s="74"/>
      <c r="J42" s="78"/>
      <c r="K42" s="74"/>
    </row>
    <row r="43" spans="1:18" s="70" customFormat="1" ht="12" customHeight="1">
      <c r="A43" s="85" t="s">
        <v>1</v>
      </c>
      <c r="B43" s="75"/>
      <c r="C43" s="372"/>
      <c r="D43" s="75"/>
      <c r="E43" s="75"/>
      <c r="F43" s="372"/>
      <c r="G43" s="75"/>
      <c r="H43" s="75"/>
      <c r="I43" s="75"/>
      <c r="J43" s="78"/>
      <c r="K43" s="75"/>
    </row>
    <row r="44" spans="1:18" s="3" customFormat="1" ht="11.25">
      <c r="A44" s="76" t="s">
        <v>90</v>
      </c>
      <c r="B44" s="297">
        <v>302.14999999999998</v>
      </c>
      <c r="C44" s="372">
        <f t="shared" si="2"/>
        <v>1.1685528694836744E-2</v>
      </c>
      <c r="D44" s="297">
        <v>298.66000000000003</v>
      </c>
      <c r="E44" s="297">
        <v>1459.06</v>
      </c>
      <c r="F44" s="372">
        <f t="shared" si="3"/>
        <v>3.3701974509206645E-2</v>
      </c>
      <c r="G44" s="297">
        <v>1411.49</v>
      </c>
      <c r="H44" s="315">
        <f t="shared" ref="H44:H71" si="7">IF((+G44/I44)&lt;0,"n.m.",IF(G44&lt;0,(+G44/I44-1)*-1,(+G44/I44-1)))</f>
        <v>1.2910823100440449E-3</v>
      </c>
      <c r="I44" s="94">
        <v>1409.67</v>
      </c>
      <c r="J44" s="315">
        <f t="shared" ref="J44:J70" si="8">IF((+I44/K44)&lt;0,"n.m.",IF(I44&lt;0,(+I44/K44-1)*-1,(+I44/K44-1)))</f>
        <v>0.13413250734140547</v>
      </c>
      <c r="K44" s="94">
        <v>1242.95</v>
      </c>
      <c r="L44" s="5"/>
      <c r="M44" s="5"/>
      <c r="N44" s="5"/>
      <c r="O44" s="5"/>
      <c r="P44" s="5"/>
      <c r="Q44" s="5"/>
      <c r="R44" s="5"/>
    </row>
    <row r="45" spans="1:18" s="3" customFormat="1" ht="11.25">
      <c r="A45" s="76" t="s">
        <v>91</v>
      </c>
      <c r="B45" s="297">
        <v>85.88000000000001</v>
      </c>
      <c r="C45" s="372">
        <f t="shared" si="2"/>
        <v>1.3452914798206539E-2</v>
      </c>
      <c r="D45" s="297">
        <v>84.74</v>
      </c>
      <c r="E45" s="297">
        <v>502.56</v>
      </c>
      <c r="F45" s="372">
        <f t="shared" si="3"/>
        <v>0.32510678690080685</v>
      </c>
      <c r="G45" s="297">
        <v>379.26</v>
      </c>
      <c r="H45" s="315">
        <f t="shared" si="7"/>
        <v>7.8791671407441033E-2</v>
      </c>
      <c r="I45" s="94">
        <v>351.56</v>
      </c>
      <c r="J45" s="95">
        <f t="shared" si="8"/>
        <v>9.7390435759770133E-2</v>
      </c>
      <c r="K45" s="94">
        <v>320.36</v>
      </c>
      <c r="L45" s="5"/>
      <c r="M45" s="5"/>
      <c r="N45" s="5"/>
      <c r="O45" s="5"/>
      <c r="P45" s="5"/>
      <c r="Q45" s="5"/>
      <c r="R45" s="5"/>
    </row>
    <row r="46" spans="1:18" s="3" customFormat="1" ht="11.25">
      <c r="A46" s="76" t="s">
        <v>92</v>
      </c>
      <c r="B46" s="297">
        <v>10.95</v>
      </c>
      <c r="C46" s="372">
        <f t="shared" si="2"/>
        <v>0.27771295215869296</v>
      </c>
      <c r="D46" s="297">
        <v>8.57</v>
      </c>
      <c r="E46" s="297">
        <v>57.35</v>
      </c>
      <c r="F46" s="372">
        <f t="shared" si="3"/>
        <v>0.16093117408906887</v>
      </c>
      <c r="G46" s="297">
        <v>49.4</v>
      </c>
      <c r="H46" s="315">
        <f t="shared" si="7"/>
        <v>-0.21362623368354028</v>
      </c>
      <c r="I46" s="94">
        <v>62.82</v>
      </c>
      <c r="J46" s="95">
        <f t="shared" si="8"/>
        <v>-0.25400783754898459</v>
      </c>
      <c r="K46" s="94">
        <v>84.21</v>
      </c>
      <c r="L46" s="5"/>
      <c r="M46" s="5"/>
      <c r="N46" s="5"/>
      <c r="O46" s="5"/>
      <c r="P46" s="5"/>
      <c r="Q46" s="5"/>
      <c r="R46" s="5"/>
    </row>
    <row r="47" spans="1:18" s="3" customFormat="1" ht="11.25">
      <c r="A47" s="76" t="s">
        <v>93</v>
      </c>
      <c r="B47" s="297">
        <v>13.57</v>
      </c>
      <c r="C47" s="372">
        <f t="shared" si="2"/>
        <v>2.3378582202111753E-2</v>
      </c>
      <c r="D47" s="297">
        <v>13.26</v>
      </c>
      <c r="E47" s="297">
        <v>117.09</v>
      </c>
      <c r="F47" s="372">
        <f t="shared" si="3"/>
        <v>0.13734822729480323</v>
      </c>
      <c r="G47" s="297">
        <v>102.95</v>
      </c>
      <c r="H47" s="315">
        <f t="shared" si="7"/>
        <v>-8.6512866015971635E-2</v>
      </c>
      <c r="I47" s="94">
        <v>112.7</v>
      </c>
      <c r="J47" s="95">
        <f t="shared" si="8"/>
        <v>3.546490260933477E-2</v>
      </c>
      <c r="K47" s="94">
        <v>108.84</v>
      </c>
      <c r="L47" s="5"/>
      <c r="M47" s="5"/>
      <c r="N47" s="5"/>
      <c r="O47" s="5"/>
      <c r="P47" s="5"/>
      <c r="Q47" s="5"/>
      <c r="R47" s="5"/>
    </row>
    <row r="48" spans="1:18" s="8" customFormat="1" ht="11.25">
      <c r="A48" s="76" t="s">
        <v>94</v>
      </c>
      <c r="B48" s="297">
        <v>25.93</v>
      </c>
      <c r="C48" s="372">
        <f t="shared" si="2"/>
        <v>0.15244444444444438</v>
      </c>
      <c r="D48" s="297">
        <v>22.5</v>
      </c>
      <c r="E48" s="297">
        <v>134.63999999999999</v>
      </c>
      <c r="F48" s="372">
        <f t="shared" si="3"/>
        <v>0.21868211440984786</v>
      </c>
      <c r="G48" s="297">
        <v>110.48</v>
      </c>
      <c r="H48" s="315">
        <f t="shared" si="7"/>
        <v>-6.6339896898504169E-2</v>
      </c>
      <c r="I48" s="94">
        <v>118.33</v>
      </c>
      <c r="J48" s="95">
        <f t="shared" si="8"/>
        <v>0.10392760518705102</v>
      </c>
      <c r="K48" s="94">
        <v>107.19</v>
      </c>
      <c r="L48" s="11"/>
      <c r="M48" s="11"/>
      <c r="N48" s="11"/>
      <c r="O48" s="11"/>
      <c r="P48" s="11"/>
      <c r="Q48" s="11"/>
      <c r="R48" s="11"/>
    </row>
    <row r="49" spans="1:18" s="8" customFormat="1" ht="11.25">
      <c r="A49" s="76" t="s">
        <v>138</v>
      </c>
      <c r="B49" s="297">
        <v>5.18</v>
      </c>
      <c r="C49" s="372">
        <f t="shared" si="2"/>
        <v>-0.42888643880926136</v>
      </c>
      <c r="D49" s="297">
        <v>9.07</v>
      </c>
      <c r="E49" s="297">
        <v>59.8</v>
      </c>
      <c r="F49" s="372">
        <f t="shared" si="3"/>
        <v>0.94282001299545137</v>
      </c>
      <c r="G49" s="297">
        <v>30.78</v>
      </c>
      <c r="H49" s="315">
        <f t="shared" si="7"/>
        <v>2.9160305343511452</v>
      </c>
      <c r="I49" s="94">
        <v>7.86</v>
      </c>
      <c r="J49" s="95">
        <f t="shared" si="8"/>
        <v>-0.62517882689556503</v>
      </c>
      <c r="K49" s="94">
        <v>20.97</v>
      </c>
      <c r="L49" s="11"/>
      <c r="M49" s="11"/>
      <c r="N49" s="11"/>
      <c r="O49" s="11"/>
      <c r="P49" s="11"/>
      <c r="Q49" s="11"/>
      <c r="R49" s="11"/>
    </row>
    <row r="50" spans="1:18" s="8" customFormat="1" ht="11.25">
      <c r="A50" s="76" t="s">
        <v>95</v>
      </c>
      <c r="B50" s="297">
        <v>8.9499999999999993</v>
      </c>
      <c r="C50" s="372">
        <f t="shared" si="2"/>
        <v>-0.2350427350427351</v>
      </c>
      <c r="D50" s="297">
        <v>11.7</v>
      </c>
      <c r="E50" s="297">
        <v>59.72</v>
      </c>
      <c r="F50" s="372">
        <f t="shared" si="3"/>
        <v>0.53364149974319464</v>
      </c>
      <c r="G50" s="297">
        <v>38.94</v>
      </c>
      <c r="H50" s="315">
        <f t="shared" si="7"/>
        <v>-0.2098214285714286</v>
      </c>
      <c r="I50" s="94">
        <v>49.28</v>
      </c>
      <c r="J50" s="95">
        <f t="shared" si="8"/>
        <v>0.24949290060851936</v>
      </c>
      <c r="K50" s="94">
        <v>39.44</v>
      </c>
      <c r="L50" s="11"/>
      <c r="M50" s="11"/>
      <c r="N50" s="11"/>
      <c r="O50" s="11"/>
      <c r="P50" s="11"/>
      <c r="Q50" s="11"/>
      <c r="R50" s="11"/>
    </row>
    <row r="51" spans="1:18" s="8" customFormat="1" ht="11.25">
      <c r="A51" s="76" t="s">
        <v>96</v>
      </c>
      <c r="B51" s="297">
        <v>2.9</v>
      </c>
      <c r="C51" s="372">
        <f t="shared" si="2"/>
        <v>3.9426523297491078E-2</v>
      </c>
      <c r="D51" s="297">
        <v>2.79</v>
      </c>
      <c r="E51" s="297">
        <v>24.41</v>
      </c>
      <c r="F51" s="372">
        <f t="shared" si="3"/>
        <v>-6.1153846153846114E-2</v>
      </c>
      <c r="G51" s="297">
        <v>26</v>
      </c>
      <c r="H51" s="315">
        <f t="shared" si="7"/>
        <v>-0.11983750846310082</v>
      </c>
      <c r="I51" s="94">
        <v>29.54</v>
      </c>
      <c r="J51" s="95">
        <f t="shared" si="8"/>
        <v>0.13136729222520116</v>
      </c>
      <c r="K51" s="94">
        <v>26.11</v>
      </c>
      <c r="L51" s="11"/>
      <c r="M51" s="11"/>
      <c r="N51" s="11"/>
      <c r="O51" s="11"/>
      <c r="P51" s="11"/>
      <c r="Q51" s="11"/>
      <c r="R51" s="11"/>
    </row>
    <row r="52" spans="1:18" s="8" customFormat="1" ht="11.25">
      <c r="A52" s="76" t="s">
        <v>97</v>
      </c>
      <c r="B52" s="297">
        <v>2.5499999999999998</v>
      </c>
      <c r="C52" s="372">
        <f t="shared" si="2"/>
        <v>8.0508474576271194E-2</v>
      </c>
      <c r="D52" s="297">
        <v>2.36</v>
      </c>
      <c r="E52" s="297">
        <v>11.870000000000001</v>
      </c>
      <c r="F52" s="372">
        <f t="shared" si="3"/>
        <v>0.14908034849951601</v>
      </c>
      <c r="G52" s="297">
        <v>10.33</v>
      </c>
      <c r="H52" s="315">
        <f t="shared" si="7"/>
        <v>-9.3064091308165064E-2</v>
      </c>
      <c r="I52" s="94">
        <v>11.39</v>
      </c>
      <c r="J52" s="95">
        <f t="shared" si="8"/>
        <v>-0.33547257876312719</v>
      </c>
      <c r="K52" s="94">
        <v>17.14</v>
      </c>
      <c r="L52" s="11"/>
      <c r="M52" s="11"/>
      <c r="N52" s="11"/>
      <c r="O52" s="11"/>
      <c r="P52" s="11"/>
      <c r="Q52" s="11"/>
      <c r="R52" s="11"/>
    </row>
    <row r="53" spans="1:18" s="8" customFormat="1" ht="11.25">
      <c r="A53" s="76" t="s">
        <v>98</v>
      </c>
      <c r="B53" s="297">
        <v>1.0900000000000001</v>
      </c>
      <c r="C53" s="372">
        <f t="shared" si="2"/>
        <v>-6.8376068376068244E-2</v>
      </c>
      <c r="D53" s="297">
        <v>1.17</v>
      </c>
      <c r="E53" s="297">
        <v>7.5</v>
      </c>
      <c r="F53" s="372">
        <f t="shared" si="3"/>
        <v>-0.4887525562372188</v>
      </c>
      <c r="G53" s="297">
        <v>14.67</v>
      </c>
      <c r="H53" s="315">
        <f t="shared" si="7"/>
        <v>0.52178423236514515</v>
      </c>
      <c r="I53" s="94">
        <v>9.64</v>
      </c>
      <c r="J53" s="95">
        <f t="shared" si="8"/>
        <v>-0.10325581395348837</v>
      </c>
      <c r="K53" s="94">
        <v>10.75</v>
      </c>
      <c r="L53" s="11"/>
      <c r="M53" s="11"/>
      <c r="N53" s="11"/>
      <c r="O53" s="11"/>
      <c r="P53" s="11"/>
      <c r="Q53" s="11"/>
      <c r="R53" s="11"/>
    </row>
    <row r="54" spans="1:18" s="8" customFormat="1" ht="11.25">
      <c r="A54" s="76" t="s">
        <v>99</v>
      </c>
      <c r="B54" s="297">
        <v>0.02</v>
      </c>
      <c r="C54" s="372">
        <f t="shared" si="2"/>
        <v>-0.81818181818181812</v>
      </c>
      <c r="D54" s="297">
        <v>0.11</v>
      </c>
      <c r="E54" s="297">
        <v>0.79</v>
      </c>
      <c r="F54" s="372">
        <f t="shared" si="3"/>
        <v>-0.76900584795321636</v>
      </c>
      <c r="G54" s="297">
        <v>3.42</v>
      </c>
      <c r="H54" s="315">
        <f t="shared" si="7"/>
        <v>0.37349397590361422</v>
      </c>
      <c r="I54" s="94">
        <v>2.4900000000000002</v>
      </c>
      <c r="J54" s="95">
        <f t="shared" si="8"/>
        <v>0.74125874125874147</v>
      </c>
      <c r="K54" s="94">
        <v>1.43</v>
      </c>
      <c r="L54" s="11"/>
      <c r="M54" s="11"/>
      <c r="N54" s="11"/>
      <c r="O54" s="11"/>
      <c r="P54" s="11"/>
      <c r="Q54" s="11"/>
      <c r="R54" s="11"/>
    </row>
    <row r="55" spans="1:18" s="8" customFormat="1" ht="11.25">
      <c r="A55" s="76" t="s">
        <v>100</v>
      </c>
      <c r="B55" s="297">
        <v>0.77</v>
      </c>
      <c r="C55" s="372">
        <f t="shared" si="2"/>
        <v>0.45283018867924518</v>
      </c>
      <c r="D55" s="297">
        <v>0.53</v>
      </c>
      <c r="E55" s="297">
        <v>3.4499999999999997</v>
      </c>
      <c r="F55" s="372">
        <f t="shared" si="3"/>
        <v>0.37450199203187262</v>
      </c>
      <c r="G55" s="297">
        <v>2.5099999999999998</v>
      </c>
      <c r="H55" s="315">
        <f t="shared" si="7"/>
        <v>-2.3346303501945553E-2</v>
      </c>
      <c r="I55" s="94">
        <v>2.57</v>
      </c>
      <c r="J55" s="95">
        <f t="shared" si="8"/>
        <v>0</v>
      </c>
      <c r="K55" s="94">
        <v>2.57</v>
      </c>
      <c r="L55" s="11"/>
      <c r="M55" s="11"/>
      <c r="N55" s="11"/>
      <c r="O55" s="11"/>
      <c r="P55" s="11"/>
      <c r="Q55" s="11"/>
      <c r="R55" s="11"/>
    </row>
    <row r="56" spans="1:18" s="8" customFormat="1" ht="11.25">
      <c r="A56" s="76" t="s">
        <v>101</v>
      </c>
      <c r="B56" s="297">
        <v>0.75</v>
      </c>
      <c r="C56" s="372">
        <f t="shared" si="2"/>
        <v>-0.73958333333333326</v>
      </c>
      <c r="D56" s="297">
        <v>2.88</v>
      </c>
      <c r="E56" s="297">
        <v>13.7</v>
      </c>
      <c r="F56" s="372">
        <f t="shared" si="3"/>
        <v>-0.39460892620415378</v>
      </c>
      <c r="G56" s="297">
        <v>22.63</v>
      </c>
      <c r="H56" s="315">
        <f t="shared" si="7"/>
        <v>-0.27699680511182112</v>
      </c>
      <c r="I56" s="94">
        <v>31.3</v>
      </c>
      <c r="J56" s="95">
        <f t="shared" si="8"/>
        <v>-3.2158317872603703E-2</v>
      </c>
      <c r="K56" s="94">
        <v>32.340000000000003</v>
      </c>
      <c r="L56" s="11"/>
      <c r="M56" s="11"/>
      <c r="N56" s="11"/>
      <c r="O56" s="11"/>
      <c r="P56" s="11"/>
      <c r="Q56" s="11"/>
      <c r="R56" s="11"/>
    </row>
    <row r="57" spans="1:18" s="8" customFormat="1" ht="11.25">
      <c r="A57" s="76" t="s">
        <v>102</v>
      </c>
      <c r="B57" s="226">
        <v>4.49</v>
      </c>
      <c r="C57" s="372">
        <f t="shared" si="2"/>
        <v>0.22010869565217384</v>
      </c>
      <c r="D57" s="298">
        <v>3.68</v>
      </c>
      <c r="E57" s="298">
        <v>14.3</v>
      </c>
      <c r="F57" s="372">
        <f t="shared" si="3"/>
        <v>-0.78450874020494266</v>
      </c>
      <c r="G57" s="298">
        <v>66.36</v>
      </c>
      <c r="H57" s="315">
        <f t="shared" si="7"/>
        <v>-8.9462129527991152E-2</v>
      </c>
      <c r="I57" s="96">
        <v>72.88</v>
      </c>
      <c r="J57" s="95">
        <f t="shared" si="8"/>
        <v>0.19671592775041047</v>
      </c>
      <c r="K57" s="96">
        <v>60.9</v>
      </c>
      <c r="L57" s="11"/>
      <c r="M57" s="11"/>
      <c r="N57" s="11"/>
      <c r="O57" s="11"/>
      <c r="P57" s="11"/>
      <c r="Q57" s="11"/>
      <c r="R57" s="11"/>
    </row>
    <row r="58" spans="1:18" s="8" customFormat="1" ht="11.25">
      <c r="A58" s="76" t="s">
        <v>103</v>
      </c>
      <c r="B58" s="297">
        <v>1.19</v>
      </c>
      <c r="C58" s="372">
        <f t="shared" si="2"/>
        <v>-0.51428571428571435</v>
      </c>
      <c r="D58" s="297">
        <v>2.4500000000000002</v>
      </c>
      <c r="E58" s="297">
        <v>4.3600000000000003</v>
      </c>
      <c r="F58" s="372">
        <f t="shared" si="3"/>
        <v>-0.6955307262569832</v>
      </c>
      <c r="G58" s="297">
        <v>14.32</v>
      </c>
      <c r="H58" s="315">
        <f t="shared" si="7"/>
        <v>-0.49912556838055266</v>
      </c>
      <c r="I58" s="94">
        <v>28.59</v>
      </c>
      <c r="J58" s="95">
        <f t="shared" si="8"/>
        <v>0.18385093167701871</v>
      </c>
      <c r="K58" s="94">
        <v>24.15</v>
      </c>
      <c r="L58" s="11"/>
      <c r="M58" s="11"/>
      <c r="N58" s="11"/>
      <c r="O58" s="11"/>
      <c r="P58" s="11"/>
      <c r="Q58" s="11"/>
      <c r="R58" s="11"/>
    </row>
    <row r="59" spans="1:18" s="3" customFormat="1" ht="11.25">
      <c r="A59" s="76" t="s">
        <v>104</v>
      </c>
      <c r="B59" s="297">
        <v>14.47</v>
      </c>
      <c r="C59" s="372">
        <f t="shared" si="2"/>
        <v>0.37156398104265409</v>
      </c>
      <c r="D59" s="297">
        <v>10.55</v>
      </c>
      <c r="E59" s="297">
        <v>58.03</v>
      </c>
      <c r="F59" s="372">
        <f t="shared" si="3"/>
        <v>-0.22263898191560616</v>
      </c>
      <c r="G59" s="297">
        <v>74.650000000000006</v>
      </c>
      <c r="H59" s="315">
        <f t="shared" si="7"/>
        <v>-0.58793331861338038</v>
      </c>
      <c r="I59" s="94">
        <v>181.16</v>
      </c>
      <c r="J59" s="95">
        <f t="shared" si="8"/>
        <v>5.7189542483659928E-2</v>
      </c>
      <c r="K59" s="94">
        <v>171.36</v>
      </c>
      <c r="L59" s="5"/>
      <c r="M59" s="5"/>
      <c r="N59" s="5"/>
      <c r="O59" s="5"/>
      <c r="P59" s="5"/>
      <c r="Q59" s="5"/>
      <c r="R59" s="5"/>
    </row>
    <row r="60" spans="1:18" s="8" customFormat="1" ht="11.25">
      <c r="A60" s="76" t="s">
        <v>105</v>
      </c>
      <c r="B60" s="297">
        <v>1.1599999999999999</v>
      </c>
      <c r="C60" s="372">
        <f t="shared" si="2"/>
        <v>-0.56716417910447769</v>
      </c>
      <c r="D60" s="297">
        <v>2.68</v>
      </c>
      <c r="E60" s="297">
        <v>7.32</v>
      </c>
      <c r="F60" s="372">
        <f t="shared" si="3"/>
        <v>-8.8418430884184218E-2</v>
      </c>
      <c r="G60" s="297">
        <v>8.0299999999999994</v>
      </c>
      <c r="H60" s="315">
        <f t="shared" si="7"/>
        <v>0.53831417624521061</v>
      </c>
      <c r="I60" s="94">
        <v>5.22</v>
      </c>
      <c r="J60" s="95">
        <f t="shared" si="8"/>
        <v>0.5352941176470587</v>
      </c>
      <c r="K60" s="94">
        <v>3.4</v>
      </c>
      <c r="L60" s="11"/>
      <c r="M60" s="11"/>
      <c r="N60" s="11"/>
      <c r="O60" s="11"/>
      <c r="P60" s="11"/>
      <c r="Q60" s="11"/>
      <c r="R60" s="11"/>
    </row>
    <row r="61" spans="1:18" s="8" customFormat="1" ht="11.25">
      <c r="A61" s="76" t="s">
        <v>106</v>
      </c>
      <c r="B61" s="297">
        <v>15.01</v>
      </c>
      <c r="C61" s="372">
        <f t="shared" si="2"/>
        <v>0.68462401795735128</v>
      </c>
      <c r="D61" s="297">
        <v>8.91</v>
      </c>
      <c r="E61" s="297">
        <v>65.22</v>
      </c>
      <c r="F61" s="372">
        <f t="shared" si="3"/>
        <v>1.1624668435013263</v>
      </c>
      <c r="G61" s="297">
        <v>30.16</v>
      </c>
      <c r="H61" s="315">
        <f t="shared" si="7"/>
        <v>0.70011273957158981</v>
      </c>
      <c r="I61" s="94">
        <v>17.739999999999998</v>
      </c>
      <c r="J61" s="95">
        <f t="shared" si="8"/>
        <v>0.70741097208854642</v>
      </c>
      <c r="K61" s="94">
        <v>10.39</v>
      </c>
      <c r="L61" s="11"/>
      <c r="M61" s="11"/>
      <c r="N61" s="11"/>
      <c r="O61" s="11"/>
      <c r="P61" s="11"/>
      <c r="Q61" s="11"/>
      <c r="R61" s="11"/>
    </row>
    <row r="62" spans="1:18" s="8" customFormat="1" ht="11.25">
      <c r="A62" s="76" t="s">
        <v>107</v>
      </c>
      <c r="B62" s="297">
        <v>56.93</v>
      </c>
      <c r="C62" s="372">
        <f t="shared" si="2"/>
        <v>8.1702451073532245E-2</v>
      </c>
      <c r="D62" s="297">
        <v>52.63</v>
      </c>
      <c r="E62" s="297">
        <v>291.17</v>
      </c>
      <c r="F62" s="372">
        <f t="shared" si="3"/>
        <v>0.17568440604053959</v>
      </c>
      <c r="G62" s="297">
        <v>247.66</v>
      </c>
      <c r="H62" s="315">
        <f t="shared" si="7"/>
        <v>-0.12752765447755943</v>
      </c>
      <c r="I62" s="94">
        <v>283.86</v>
      </c>
      <c r="J62" s="95">
        <f t="shared" si="8"/>
        <v>0.19863187230808221</v>
      </c>
      <c r="K62" s="94">
        <v>236.82</v>
      </c>
      <c r="L62" s="11"/>
      <c r="M62" s="11"/>
      <c r="N62" s="11"/>
      <c r="O62" s="11"/>
      <c r="P62" s="11"/>
      <c r="Q62" s="11"/>
      <c r="R62" s="11"/>
    </row>
    <row r="63" spans="1:18" s="8" customFormat="1" ht="11.25">
      <c r="A63" s="76" t="s">
        <v>108</v>
      </c>
      <c r="B63" s="297">
        <v>105.32</v>
      </c>
      <c r="C63" s="372">
        <f t="shared" si="2"/>
        <v>0.17939529675251964</v>
      </c>
      <c r="D63" s="297">
        <v>89.3</v>
      </c>
      <c r="E63" s="297">
        <v>376.64</v>
      </c>
      <c r="F63" s="372">
        <f t="shared" si="3"/>
        <v>0.10962495949091111</v>
      </c>
      <c r="G63" s="297">
        <v>339.43</v>
      </c>
      <c r="H63" s="315">
        <f t="shared" si="7"/>
        <v>0.21281309179261809</v>
      </c>
      <c r="I63" s="94">
        <v>279.87</v>
      </c>
      <c r="J63" s="95">
        <f t="shared" si="8"/>
        <v>0.21087699563016482</v>
      </c>
      <c r="K63" s="94">
        <v>231.13</v>
      </c>
      <c r="L63" s="11"/>
      <c r="M63" s="11"/>
      <c r="N63" s="11"/>
      <c r="O63" s="11"/>
      <c r="P63" s="11"/>
      <c r="Q63" s="11"/>
      <c r="R63" s="11"/>
    </row>
    <row r="64" spans="1:18" s="8" customFormat="1" ht="11.25">
      <c r="A64" s="76" t="s">
        <v>109</v>
      </c>
      <c r="B64" s="299">
        <v>9.77</v>
      </c>
      <c r="C64" s="372">
        <f t="shared" si="2"/>
        <v>-0.10531135531135538</v>
      </c>
      <c r="D64" s="299">
        <v>10.92</v>
      </c>
      <c r="E64" s="299">
        <v>42.49</v>
      </c>
      <c r="F64" s="372">
        <f t="shared" si="3"/>
        <v>-0.10150137449777963</v>
      </c>
      <c r="G64" s="299">
        <v>47.29</v>
      </c>
      <c r="H64" s="315">
        <f t="shared" si="7"/>
        <v>-0.49352040269893971</v>
      </c>
      <c r="I64" s="97">
        <v>93.37</v>
      </c>
      <c r="J64" s="95">
        <f t="shared" si="8"/>
        <v>-0.32237462805718842</v>
      </c>
      <c r="K64" s="97">
        <v>137.79</v>
      </c>
      <c r="L64" s="11"/>
      <c r="M64" s="11"/>
      <c r="N64" s="11"/>
      <c r="O64" s="11"/>
      <c r="P64" s="11"/>
      <c r="Q64" s="11"/>
      <c r="R64" s="11"/>
    </row>
    <row r="65" spans="1:18" s="8" customFormat="1" ht="11.25">
      <c r="A65" s="76" t="s">
        <v>110</v>
      </c>
      <c r="B65" s="299">
        <v>25.56</v>
      </c>
      <c r="C65" s="372">
        <f t="shared" si="2"/>
        <v>0.15760869565217384</v>
      </c>
      <c r="D65" s="299">
        <v>22.08</v>
      </c>
      <c r="E65" s="299">
        <v>92.06</v>
      </c>
      <c r="F65" s="372">
        <f t="shared" si="3"/>
        <v>-0.25835817288326746</v>
      </c>
      <c r="G65" s="299">
        <v>124.13</v>
      </c>
      <c r="H65" s="315">
        <f t="shared" si="7"/>
        <v>0.40625354027415894</v>
      </c>
      <c r="I65" s="97">
        <v>88.27</v>
      </c>
      <c r="J65" s="95">
        <f t="shared" si="8"/>
        <v>0.10475594493116391</v>
      </c>
      <c r="K65" s="97">
        <v>79.900000000000006</v>
      </c>
      <c r="L65" s="11"/>
      <c r="M65" s="11"/>
      <c r="N65" s="11"/>
      <c r="O65" s="11"/>
      <c r="P65" s="11"/>
      <c r="Q65" s="11"/>
      <c r="R65" s="11"/>
    </row>
    <row r="66" spans="1:18" s="8" customFormat="1" ht="11.25">
      <c r="A66" s="81" t="s">
        <v>90</v>
      </c>
      <c r="B66" s="98">
        <f>B44</f>
        <v>302.14999999999998</v>
      </c>
      <c r="C66" s="372">
        <f t="shared" si="2"/>
        <v>1.1685528694836744E-2</v>
      </c>
      <c r="D66" s="227">
        <f>D44</f>
        <v>298.66000000000003</v>
      </c>
      <c r="E66" s="426">
        <f>E44</f>
        <v>1459.06</v>
      </c>
      <c r="F66" s="372">
        <f t="shared" si="3"/>
        <v>3.3701974509206645E-2</v>
      </c>
      <c r="G66" s="426">
        <f>G44</f>
        <v>1411.49</v>
      </c>
      <c r="H66" s="315">
        <f t="shared" si="7"/>
        <v>1.2910823100440449E-3</v>
      </c>
      <c r="I66" s="98">
        <f>I44</f>
        <v>1409.67</v>
      </c>
      <c r="J66" s="95">
        <f t="shared" si="8"/>
        <v>0.13413250734140547</v>
      </c>
      <c r="K66" s="98">
        <v>1242.95</v>
      </c>
      <c r="L66" s="11"/>
      <c r="M66" s="11"/>
      <c r="N66" s="11"/>
      <c r="O66" s="11"/>
      <c r="P66" s="11"/>
      <c r="Q66" s="11"/>
      <c r="R66" s="11"/>
    </row>
    <row r="67" spans="1:18" s="8" customFormat="1" ht="11.25">
      <c r="A67" s="81" t="s">
        <v>91</v>
      </c>
      <c r="B67" s="98">
        <f>B45</f>
        <v>85.88000000000001</v>
      </c>
      <c r="C67" s="372">
        <f t="shared" si="2"/>
        <v>1.3452914798206539E-2</v>
      </c>
      <c r="D67" s="227">
        <f>D45</f>
        <v>84.74</v>
      </c>
      <c r="E67" s="426">
        <f>E45</f>
        <v>502.56</v>
      </c>
      <c r="F67" s="372">
        <f t="shared" si="3"/>
        <v>0.32510678690080685</v>
      </c>
      <c r="G67" s="426">
        <f>G45</f>
        <v>379.26</v>
      </c>
      <c r="H67" s="315">
        <f t="shared" si="7"/>
        <v>7.8791671407441033E-2</v>
      </c>
      <c r="I67" s="98">
        <f>I45</f>
        <v>351.56</v>
      </c>
      <c r="J67" s="95">
        <f t="shared" si="8"/>
        <v>9.7390435759770133E-2</v>
      </c>
      <c r="K67" s="98">
        <v>320.36</v>
      </c>
      <c r="L67" s="11"/>
      <c r="M67" s="11"/>
      <c r="N67" s="11"/>
      <c r="O67" s="11"/>
      <c r="P67" s="11"/>
      <c r="Q67" s="11"/>
      <c r="R67" s="11"/>
    </row>
    <row r="68" spans="1:18" s="3" customFormat="1" ht="11.25">
      <c r="A68" s="81" t="s">
        <v>111</v>
      </c>
      <c r="B68" s="96">
        <f>B46+B47+B48+B49+B50+B51+B52+B53+B54+B55</f>
        <v>71.91</v>
      </c>
      <c r="C68" s="372">
        <f t="shared" ref="C68:C101" si="9">IF((+B68/D68)&lt;0,"n.m.",IF(B68&lt;0,(+B68/D68-1)*-1,(+B68/D68-1)))</f>
        <v>-2.0815986677769072E-3</v>
      </c>
      <c r="D68" s="226">
        <f>D46+D47+D48+D49+D50+D51+D52+D53+D54+D55</f>
        <v>72.06</v>
      </c>
      <c r="E68" s="298">
        <f>E46+E47+E48+E49+E50+E51+E52+E53+E54+E55</f>
        <v>476.62000000000006</v>
      </c>
      <c r="F68" s="372">
        <f t="shared" ref="F68:F101" si="10">IF((+E68/G68)&lt;0,"n.m.",IF(E68&lt;0,(+E68/G68-1)*-1,(+E68/G68-1)))</f>
        <v>0.22373420971551816</v>
      </c>
      <c r="G68" s="298">
        <f>G46+G47+G48+G49+G50+G51+G52+G53+G54+G55</f>
        <v>389.48</v>
      </c>
      <c r="H68" s="315">
        <f t="shared" si="7"/>
        <v>-4.2152378141753988E-2</v>
      </c>
      <c r="I68" s="96">
        <f>I46+I47+I48+I49+I50+I51+I52+I53+I54+I55</f>
        <v>406.62</v>
      </c>
      <c r="J68" s="95">
        <f t="shared" si="8"/>
        <v>-2.8735220351128743E-2</v>
      </c>
      <c r="K68" s="96">
        <v>418.65000000000003</v>
      </c>
      <c r="L68" s="5"/>
      <c r="M68" s="5"/>
      <c r="N68" s="5"/>
      <c r="O68" s="5"/>
      <c r="P68" s="5"/>
      <c r="Q68" s="5"/>
      <c r="R68" s="5"/>
    </row>
    <row r="69" spans="1:18" s="3" customFormat="1" ht="11.25">
      <c r="A69" s="81" t="s">
        <v>112</v>
      </c>
      <c r="B69" s="96">
        <f>B56+B57+B58+B59+B60+B61</f>
        <v>37.07</v>
      </c>
      <c r="C69" s="372">
        <f t="shared" si="9"/>
        <v>0.19004815409309783</v>
      </c>
      <c r="D69" s="226">
        <f>D56+D57+D58+D59+D60+D61</f>
        <v>31.150000000000002</v>
      </c>
      <c r="E69" s="298">
        <f>E56+E57+E58+E59+E60+E61</f>
        <v>162.93</v>
      </c>
      <c r="F69" s="372">
        <f t="shared" si="10"/>
        <v>-0.24621790423317136</v>
      </c>
      <c r="G69" s="298">
        <f>G56+G57+G58+G59+G60+G61</f>
        <v>216.15</v>
      </c>
      <c r="H69" s="315">
        <f t="shared" si="7"/>
        <v>-0.35839591558075334</v>
      </c>
      <c r="I69" s="96">
        <f>I56+I57+I58+I59+I60+I61</f>
        <v>336.89</v>
      </c>
      <c r="J69" s="95">
        <f t="shared" si="8"/>
        <v>0.11353870562570245</v>
      </c>
      <c r="K69" s="96">
        <v>302.53999999999996</v>
      </c>
      <c r="L69" s="5"/>
      <c r="M69" s="5"/>
      <c r="N69" s="5"/>
      <c r="O69" s="5"/>
      <c r="P69" s="5"/>
      <c r="Q69" s="5"/>
      <c r="R69" s="5"/>
    </row>
    <row r="70" spans="1:18" s="8" customFormat="1" ht="11.25">
      <c r="A70" s="81" t="s">
        <v>113</v>
      </c>
      <c r="B70" s="96">
        <f>B62+B63+B64+B65</f>
        <v>197.58</v>
      </c>
      <c r="C70" s="372">
        <f t="shared" si="9"/>
        <v>0.12948036357400117</v>
      </c>
      <c r="D70" s="226">
        <f>D62+D63+D64+D65</f>
        <v>174.93</v>
      </c>
      <c r="E70" s="298">
        <f>E62+E63+E64+E65</f>
        <v>802.3599999999999</v>
      </c>
      <c r="F70" s="372">
        <f t="shared" si="10"/>
        <v>5.7810707835097563E-2</v>
      </c>
      <c r="G70" s="298">
        <f>G62+G63+G64+G65</f>
        <v>758.51</v>
      </c>
      <c r="H70" s="315">
        <f t="shared" si="7"/>
        <v>1.7628828635442684E-2</v>
      </c>
      <c r="I70" s="96">
        <f>I62+I63+I64+I65</f>
        <v>745.37</v>
      </c>
      <c r="J70" s="95">
        <f t="shared" si="8"/>
        <v>8.7115687532816066E-2</v>
      </c>
      <c r="K70" s="96">
        <v>685.64</v>
      </c>
      <c r="L70" s="11"/>
      <c r="M70" s="11"/>
      <c r="N70" s="11"/>
      <c r="O70" s="11"/>
      <c r="P70" s="11"/>
      <c r="Q70" s="11"/>
      <c r="R70" s="11"/>
    </row>
    <row r="71" spans="1:18" s="70" customFormat="1" ht="10.35" customHeight="1">
      <c r="A71" s="85" t="s">
        <v>117</v>
      </c>
      <c r="B71" s="99">
        <f>SUM(B66:B70)</f>
        <v>694.58999999999992</v>
      </c>
      <c r="C71" s="371">
        <f t="shared" si="9"/>
        <v>4.995918614142747E-2</v>
      </c>
      <c r="D71" s="296">
        <f>SUM(D66:D70)</f>
        <v>661.54</v>
      </c>
      <c r="E71" s="296">
        <f>SUM(E66:E70)</f>
        <v>3403.5299999999997</v>
      </c>
      <c r="F71" s="371">
        <f t="shared" si="10"/>
        <v>7.8810988655705794E-2</v>
      </c>
      <c r="G71" s="296">
        <f>SUM(G66:G70)</f>
        <v>3154.8900000000003</v>
      </c>
      <c r="H71" s="325">
        <f t="shared" si="7"/>
        <v>-2.9297469931786724E-2</v>
      </c>
      <c r="I71" s="99">
        <f>SUM(I66:I70)</f>
        <v>3250.1099999999997</v>
      </c>
      <c r="J71" s="167">
        <f t="shared" ref="J71" si="11">IF((+I71/K71)&lt;0,"n.m.",IF(I71&lt;0,(+I71/K71-1)*-1,(+I71/K71-1)))</f>
        <v>9.4261549960607871E-2</v>
      </c>
      <c r="K71" s="99">
        <v>2970.14</v>
      </c>
    </row>
    <row r="72" spans="1:18" ht="10.35" customHeight="1">
      <c r="A72" s="76"/>
      <c r="B72" s="81"/>
      <c r="C72" s="372"/>
      <c r="D72" s="81"/>
      <c r="E72" s="81"/>
      <c r="F72" s="372"/>
      <c r="G72" s="81"/>
      <c r="H72" s="81"/>
      <c r="I72" s="81"/>
      <c r="J72" s="78"/>
      <c r="K72" s="81"/>
    </row>
    <row r="73" spans="1:18" ht="10.35" customHeight="1">
      <c r="A73" s="100" t="s">
        <v>2</v>
      </c>
      <c r="B73" s="101"/>
      <c r="C73" s="372"/>
      <c r="D73" s="101"/>
      <c r="E73" s="101"/>
      <c r="F73" s="372"/>
      <c r="G73" s="101"/>
      <c r="H73" s="101"/>
      <c r="I73" s="101"/>
      <c r="J73" s="78"/>
      <c r="K73" s="101"/>
    </row>
    <row r="74" spans="1:18" s="3" customFormat="1" ht="11.25">
      <c r="A74" s="76" t="s">
        <v>90</v>
      </c>
      <c r="B74" s="297">
        <v>971.49</v>
      </c>
      <c r="C74" s="372">
        <f t="shared" si="9"/>
        <v>-0.18570889736389917</v>
      </c>
      <c r="D74" s="297">
        <v>1193.05</v>
      </c>
      <c r="E74" s="297">
        <v>1046.54</v>
      </c>
      <c r="F74" s="372">
        <f t="shared" si="10"/>
        <v>-0.14901610017889089</v>
      </c>
      <c r="G74" s="297">
        <v>1229.8</v>
      </c>
      <c r="H74" s="315">
        <f t="shared" ref="H74:H101" si="12">IF((+G74/I74)&lt;0,"n.m.",IF(G74&lt;0,(+G74/I74-1)*-1,(+G74/I74-1)))</f>
        <v>5.8466093452796075E-2</v>
      </c>
      <c r="I74" s="94">
        <v>1161.8699999999999</v>
      </c>
      <c r="J74" s="95">
        <f t="shared" ref="J74:J100" si="13">IF((+I74/K74)&lt;0,"n.m.",IF(I74&lt;0,(+I74/K74-1)*-1,(+I74/K74-1)))</f>
        <v>5.7129599301233736E-2</v>
      </c>
      <c r="K74" s="94">
        <v>1099.08</v>
      </c>
      <c r="L74" s="5"/>
      <c r="M74" s="5"/>
      <c r="N74" s="5"/>
      <c r="O74" s="5"/>
      <c r="P74" s="5"/>
      <c r="Q74" s="5"/>
      <c r="R74" s="5"/>
    </row>
    <row r="75" spans="1:18" s="3" customFormat="1" ht="11.25">
      <c r="A75" s="76" t="s">
        <v>91</v>
      </c>
      <c r="B75" s="297">
        <v>577.54999999999995</v>
      </c>
      <c r="C75" s="372">
        <f t="shared" si="9"/>
        <v>-1.0570136366751304E-2</v>
      </c>
      <c r="D75" s="297">
        <v>583.72</v>
      </c>
      <c r="E75" s="297">
        <v>627.4</v>
      </c>
      <c r="F75" s="372">
        <f t="shared" si="10"/>
        <v>9.0997617681325638E-2</v>
      </c>
      <c r="G75" s="297">
        <v>575.07000000000005</v>
      </c>
      <c r="H75" s="315">
        <f t="shared" si="12"/>
        <v>0.13830166270783861</v>
      </c>
      <c r="I75" s="94">
        <v>505.2</v>
      </c>
      <c r="J75" s="95">
        <f t="shared" si="13"/>
        <v>-2.7807177908207414E-2</v>
      </c>
      <c r="K75" s="94">
        <v>519.65</v>
      </c>
      <c r="L75" s="5"/>
      <c r="M75" s="5"/>
      <c r="N75" s="5"/>
      <c r="O75" s="5"/>
      <c r="P75" s="5"/>
      <c r="Q75" s="5"/>
      <c r="R75" s="5"/>
    </row>
    <row r="76" spans="1:18" s="3" customFormat="1" ht="11.25">
      <c r="A76" s="76" t="s">
        <v>92</v>
      </c>
      <c r="B76" s="297">
        <v>24.22</v>
      </c>
      <c r="C76" s="372">
        <f t="shared" si="9"/>
        <v>-0.23378677633660239</v>
      </c>
      <c r="D76" s="297">
        <v>31.61</v>
      </c>
      <c r="E76" s="297">
        <v>21.18</v>
      </c>
      <c r="F76" s="372">
        <f t="shared" si="10"/>
        <v>8.0061193268740505E-2</v>
      </c>
      <c r="G76" s="297">
        <v>19.61</v>
      </c>
      <c r="H76" s="315">
        <f t="shared" si="12"/>
        <v>-0.54416550441655054</v>
      </c>
      <c r="I76" s="94">
        <v>43.02</v>
      </c>
      <c r="J76" s="95">
        <f t="shared" si="13"/>
        <v>-3.650615901455756E-2</v>
      </c>
      <c r="K76" s="94">
        <v>44.65</v>
      </c>
      <c r="L76" s="5"/>
      <c r="M76" s="5"/>
      <c r="N76" s="5"/>
      <c r="O76" s="5"/>
      <c r="P76" s="5"/>
      <c r="Q76" s="5"/>
      <c r="R76" s="5"/>
    </row>
    <row r="77" spans="1:18" s="3" customFormat="1" ht="11.25">
      <c r="A77" s="76" t="s">
        <v>93</v>
      </c>
      <c r="B77" s="297">
        <v>14.12</v>
      </c>
      <c r="C77" s="372">
        <f t="shared" si="9"/>
        <v>-0.13797313797313793</v>
      </c>
      <c r="D77" s="297">
        <v>16.38</v>
      </c>
      <c r="E77" s="297">
        <v>12.42</v>
      </c>
      <c r="F77" s="372">
        <f t="shared" si="10"/>
        <v>-0.14989733059548249</v>
      </c>
      <c r="G77" s="297">
        <v>14.61</v>
      </c>
      <c r="H77" s="315">
        <f t="shared" si="12"/>
        <v>0.4757575757575756</v>
      </c>
      <c r="I77" s="94">
        <v>9.9</v>
      </c>
      <c r="J77" s="95">
        <f t="shared" si="13"/>
        <v>-0.1428571428571429</v>
      </c>
      <c r="K77" s="94">
        <v>11.55</v>
      </c>
      <c r="L77" s="5"/>
      <c r="M77" s="5"/>
      <c r="N77" s="5"/>
      <c r="O77" s="5"/>
      <c r="P77" s="5"/>
      <c r="Q77" s="5"/>
      <c r="R77" s="5"/>
    </row>
    <row r="78" spans="1:18" s="8" customFormat="1" ht="11.25">
      <c r="A78" s="76" t="s">
        <v>94</v>
      </c>
      <c r="B78" s="297">
        <v>58.55</v>
      </c>
      <c r="C78" s="372">
        <f t="shared" si="9"/>
        <v>0.45069375619425167</v>
      </c>
      <c r="D78" s="297">
        <v>40.36</v>
      </c>
      <c r="E78" s="297">
        <v>36.450000000000003</v>
      </c>
      <c r="F78" s="372">
        <f t="shared" si="10"/>
        <v>1.618534482758621</v>
      </c>
      <c r="G78" s="297">
        <v>13.92</v>
      </c>
      <c r="H78" s="315">
        <f t="shared" si="12"/>
        <v>-0.21133144475920673</v>
      </c>
      <c r="I78" s="94">
        <v>17.649999999999999</v>
      </c>
      <c r="J78" s="95">
        <f t="shared" si="13"/>
        <v>-0.18097447795823673</v>
      </c>
      <c r="K78" s="94">
        <v>21.55</v>
      </c>
      <c r="L78" s="11"/>
      <c r="M78" s="11"/>
      <c r="N78" s="11"/>
      <c r="O78" s="11"/>
      <c r="P78" s="11"/>
      <c r="Q78" s="11"/>
      <c r="R78" s="11"/>
    </row>
    <row r="79" spans="1:18" s="8" customFormat="1" ht="11.25">
      <c r="A79" s="76" t="s">
        <v>138</v>
      </c>
      <c r="B79" s="297">
        <v>7.11</v>
      </c>
      <c r="C79" s="372">
        <f t="shared" si="9"/>
        <v>-0.625</v>
      </c>
      <c r="D79" s="297">
        <v>18.96</v>
      </c>
      <c r="E79" s="297">
        <v>15.42</v>
      </c>
      <c r="F79" s="372">
        <f t="shared" si="10"/>
        <v>-0.4233358264771877</v>
      </c>
      <c r="G79" s="297">
        <v>26.74</v>
      </c>
      <c r="H79" s="315">
        <f t="shared" si="12"/>
        <v>-0.59789473684210526</v>
      </c>
      <c r="I79" s="94">
        <v>66.5</v>
      </c>
      <c r="J79" s="95">
        <f t="shared" si="13"/>
        <v>-2.3494860499265746E-2</v>
      </c>
      <c r="K79" s="94">
        <v>68.099999999999994</v>
      </c>
      <c r="L79" s="11"/>
      <c r="M79" s="11"/>
      <c r="N79" s="11"/>
      <c r="O79" s="11"/>
      <c r="P79" s="11"/>
      <c r="Q79" s="11"/>
      <c r="R79" s="11"/>
    </row>
    <row r="80" spans="1:18" s="8" customFormat="1" ht="11.25">
      <c r="A80" s="76" t="s">
        <v>95</v>
      </c>
      <c r="B80" s="297">
        <v>20.56</v>
      </c>
      <c r="C80" s="372">
        <f t="shared" si="9"/>
        <v>-0.19309262166405028</v>
      </c>
      <c r="D80" s="297">
        <v>25.48</v>
      </c>
      <c r="E80" s="297">
        <v>20.83</v>
      </c>
      <c r="F80" s="372">
        <f t="shared" si="10"/>
        <v>0.23840665873959566</v>
      </c>
      <c r="G80" s="297">
        <v>16.82</v>
      </c>
      <c r="H80" s="315">
        <f t="shared" si="12"/>
        <v>0.35974130962004858</v>
      </c>
      <c r="I80" s="94">
        <v>12.37</v>
      </c>
      <c r="J80" s="95">
        <f t="shared" si="13"/>
        <v>-0.53496240601503764</v>
      </c>
      <c r="K80" s="94">
        <v>26.6</v>
      </c>
      <c r="L80" s="11"/>
      <c r="M80" s="11"/>
      <c r="N80" s="11"/>
      <c r="O80" s="11"/>
      <c r="P80" s="11"/>
      <c r="Q80" s="11"/>
      <c r="R80" s="11"/>
    </row>
    <row r="81" spans="1:18" s="8" customFormat="1" ht="11.25">
      <c r="A81" s="76" t="s">
        <v>96</v>
      </c>
      <c r="B81" s="297">
        <v>7.99</v>
      </c>
      <c r="C81" s="372">
        <f t="shared" si="9"/>
        <v>-4.3113772455089738E-2</v>
      </c>
      <c r="D81" s="297">
        <v>8.35</v>
      </c>
      <c r="E81" s="297">
        <v>8.5</v>
      </c>
      <c r="F81" s="372">
        <f t="shared" si="10"/>
        <v>-7.2052401746724892E-2</v>
      </c>
      <c r="G81" s="297">
        <v>9.16</v>
      </c>
      <c r="H81" s="315">
        <f t="shared" si="12"/>
        <v>1.0818181818181816</v>
      </c>
      <c r="I81" s="94">
        <v>4.4000000000000004</v>
      </c>
      <c r="J81" s="95">
        <f t="shared" si="13"/>
        <v>-0.30926216640502346</v>
      </c>
      <c r="K81" s="94">
        <v>6.37</v>
      </c>
      <c r="L81" s="11"/>
      <c r="M81" s="11"/>
      <c r="N81" s="11"/>
      <c r="O81" s="11"/>
      <c r="P81" s="11"/>
      <c r="Q81" s="11"/>
      <c r="R81" s="11"/>
    </row>
    <row r="82" spans="1:18" s="8" customFormat="1" ht="11.25">
      <c r="A82" s="76" t="s">
        <v>97</v>
      </c>
      <c r="B82" s="297">
        <v>3.43</v>
      </c>
      <c r="C82" s="372">
        <f t="shared" si="9"/>
        <v>0.8148148148148151</v>
      </c>
      <c r="D82" s="297">
        <v>1.89</v>
      </c>
      <c r="E82" s="297">
        <v>1.53</v>
      </c>
      <c r="F82" s="372">
        <f t="shared" si="10"/>
        <v>-0.16393442622950827</v>
      </c>
      <c r="G82" s="297">
        <v>1.83</v>
      </c>
      <c r="H82" s="315">
        <f t="shared" si="12"/>
        <v>1.1049723756906049E-2</v>
      </c>
      <c r="I82" s="94">
        <v>1.81</v>
      </c>
      <c r="J82" s="95">
        <f t="shared" si="13"/>
        <v>-0.58581235697940504</v>
      </c>
      <c r="K82" s="94">
        <v>4.37</v>
      </c>
      <c r="L82" s="11"/>
      <c r="M82" s="11"/>
      <c r="N82" s="11"/>
      <c r="O82" s="11"/>
      <c r="P82" s="11"/>
      <c r="Q82" s="11"/>
      <c r="R82" s="11"/>
    </row>
    <row r="83" spans="1:18" s="8" customFormat="1" ht="11.25">
      <c r="A83" s="76" t="s">
        <v>98</v>
      </c>
      <c r="B83" s="297">
        <v>0.35</v>
      </c>
      <c r="C83" s="372">
        <f t="shared" si="9"/>
        <v>-0.72440944881889768</v>
      </c>
      <c r="D83" s="297">
        <v>1.27</v>
      </c>
      <c r="E83" s="297">
        <v>0.34</v>
      </c>
      <c r="F83" s="372">
        <f t="shared" si="10"/>
        <v>2.4</v>
      </c>
      <c r="G83" s="297">
        <v>0.1</v>
      </c>
      <c r="H83" s="315"/>
      <c r="I83" s="94">
        <v>0</v>
      </c>
      <c r="J83" s="95">
        <f t="shared" si="13"/>
        <v>-1</v>
      </c>
      <c r="K83" s="94">
        <v>0.02</v>
      </c>
      <c r="L83" s="11"/>
      <c r="M83" s="11"/>
      <c r="N83" s="11"/>
      <c r="O83" s="11"/>
      <c r="P83" s="11"/>
      <c r="Q83" s="11"/>
      <c r="R83" s="11"/>
    </row>
    <row r="84" spans="1:18" s="8" customFormat="1" ht="11.25">
      <c r="A84" s="76" t="s">
        <v>99</v>
      </c>
      <c r="B84" s="297">
        <v>0</v>
      </c>
      <c r="C84" s="372">
        <f t="shared" si="9"/>
        <v>-1</v>
      </c>
      <c r="D84" s="297">
        <v>0.01</v>
      </c>
      <c r="E84" s="297">
        <v>0</v>
      </c>
      <c r="F84" s="372">
        <f t="shared" si="10"/>
        <v>-1</v>
      </c>
      <c r="G84" s="297">
        <v>1.9</v>
      </c>
      <c r="H84" s="315">
        <f t="shared" si="12"/>
        <v>9.8265895953757232E-2</v>
      </c>
      <c r="I84" s="94">
        <v>1.73</v>
      </c>
      <c r="J84" s="95"/>
      <c r="K84" s="94">
        <v>0</v>
      </c>
      <c r="L84" s="11"/>
      <c r="M84" s="11"/>
      <c r="N84" s="11"/>
      <c r="O84" s="11"/>
      <c r="P84" s="11"/>
      <c r="Q84" s="11"/>
      <c r="R84" s="11"/>
    </row>
    <row r="85" spans="1:18" s="8" customFormat="1" ht="11.25">
      <c r="A85" s="76" t="s">
        <v>100</v>
      </c>
      <c r="B85" s="297">
        <v>0</v>
      </c>
      <c r="C85" s="372"/>
      <c r="D85" s="297">
        <v>0</v>
      </c>
      <c r="E85" s="297">
        <v>0.14000000000000001</v>
      </c>
      <c r="F85" s="372"/>
      <c r="G85" s="297">
        <v>0</v>
      </c>
      <c r="H85" s="315"/>
      <c r="I85" s="94">
        <v>0</v>
      </c>
      <c r="J85" s="95">
        <f t="shared" si="13"/>
        <v>-1</v>
      </c>
      <c r="K85" s="94">
        <v>0.03</v>
      </c>
      <c r="L85" s="11"/>
      <c r="M85" s="11"/>
      <c r="N85" s="11"/>
      <c r="O85" s="11"/>
      <c r="P85" s="11"/>
      <c r="Q85" s="11"/>
      <c r="R85" s="11"/>
    </row>
    <row r="86" spans="1:18" s="8" customFormat="1" ht="11.25">
      <c r="A86" s="76" t="s">
        <v>101</v>
      </c>
      <c r="B86" s="297">
        <v>2.13</v>
      </c>
      <c r="C86" s="372">
        <f t="shared" si="9"/>
        <v>-0.6513911620294599</v>
      </c>
      <c r="D86" s="297">
        <v>6.11</v>
      </c>
      <c r="E86" s="297">
        <v>4.59</v>
      </c>
      <c r="F86" s="372">
        <f t="shared" si="10"/>
        <v>-0.45872641509433965</v>
      </c>
      <c r="G86" s="297">
        <v>8.48</v>
      </c>
      <c r="H86" s="315">
        <f t="shared" si="12"/>
        <v>-0.68263473053892221</v>
      </c>
      <c r="I86" s="94">
        <v>26.72</v>
      </c>
      <c r="J86" s="95">
        <f t="shared" si="13"/>
        <v>0.88567395906845436</v>
      </c>
      <c r="K86" s="94">
        <v>14.17</v>
      </c>
      <c r="L86" s="11"/>
      <c r="M86" s="11"/>
      <c r="N86" s="11"/>
      <c r="O86" s="11"/>
      <c r="P86" s="11"/>
      <c r="Q86" s="11"/>
      <c r="R86" s="11"/>
    </row>
    <row r="87" spans="1:18" s="8" customFormat="1" ht="11.25">
      <c r="A87" s="76" t="s">
        <v>102</v>
      </c>
      <c r="B87" s="226">
        <v>12.72</v>
      </c>
      <c r="C87" s="372">
        <f t="shared" si="9"/>
        <v>-7.5581395348837122E-2</v>
      </c>
      <c r="D87" s="298">
        <v>13.76</v>
      </c>
      <c r="E87" s="298">
        <v>7.07</v>
      </c>
      <c r="F87" s="372">
        <f t="shared" si="10"/>
        <v>-0.19107551487414187</v>
      </c>
      <c r="G87" s="298">
        <v>8.74</v>
      </c>
      <c r="H87" s="315">
        <f t="shared" si="12"/>
        <v>-0.46836982968369834</v>
      </c>
      <c r="I87" s="96">
        <v>16.440000000000001</v>
      </c>
      <c r="J87" s="95">
        <f t="shared" si="13"/>
        <v>-0.68969422423556059</v>
      </c>
      <c r="K87" s="96">
        <v>52.98</v>
      </c>
      <c r="L87" s="11"/>
      <c r="M87" s="11"/>
      <c r="N87" s="11"/>
      <c r="O87" s="11"/>
      <c r="P87" s="11"/>
      <c r="Q87" s="11"/>
      <c r="R87" s="11"/>
    </row>
    <row r="88" spans="1:18" s="8" customFormat="1" ht="11.25">
      <c r="A88" s="76" t="s">
        <v>103</v>
      </c>
      <c r="B88" s="297">
        <v>57.05</v>
      </c>
      <c r="C88" s="372">
        <f t="shared" si="9"/>
        <v>2.8007994670219851</v>
      </c>
      <c r="D88" s="297">
        <v>15.01</v>
      </c>
      <c r="E88" s="297">
        <v>57.99</v>
      </c>
      <c r="F88" s="372">
        <f t="shared" si="10"/>
        <v>2.3991793669402113</v>
      </c>
      <c r="G88" s="297">
        <v>17.059999999999999</v>
      </c>
      <c r="H88" s="315">
        <f t="shared" si="12"/>
        <v>-0.22242479489516875</v>
      </c>
      <c r="I88" s="94">
        <v>21.94</v>
      </c>
      <c r="J88" s="95">
        <f t="shared" si="13"/>
        <v>4.5685279187817267</v>
      </c>
      <c r="K88" s="94">
        <v>3.94</v>
      </c>
      <c r="L88" s="11"/>
      <c r="M88" s="11"/>
      <c r="N88" s="11"/>
      <c r="O88" s="11"/>
      <c r="P88" s="11"/>
      <c r="Q88" s="11"/>
      <c r="R88" s="11"/>
    </row>
    <row r="89" spans="1:18" s="3" customFormat="1" ht="11.25">
      <c r="A89" s="76" t="s">
        <v>104</v>
      </c>
      <c r="B89" s="297">
        <v>150.70000000000002</v>
      </c>
      <c r="C89" s="372">
        <f t="shared" si="9"/>
        <v>-0.76054659569396998</v>
      </c>
      <c r="D89" s="297">
        <v>629.35</v>
      </c>
      <c r="E89" s="297">
        <v>261.23</v>
      </c>
      <c r="F89" s="372">
        <f t="shared" si="10"/>
        <v>-0.72839750054584584</v>
      </c>
      <c r="G89" s="297">
        <v>961.81</v>
      </c>
      <c r="H89" s="315">
        <f t="shared" si="12"/>
        <v>-4.7005201882586167E-2</v>
      </c>
      <c r="I89" s="94">
        <v>1009.25</v>
      </c>
      <c r="J89" s="95">
        <f t="shared" si="13"/>
        <v>-0.18281337295450306</v>
      </c>
      <c r="K89" s="94">
        <v>1235.03</v>
      </c>
      <c r="L89" s="5"/>
      <c r="M89" s="5"/>
      <c r="N89" s="5"/>
      <c r="O89" s="5"/>
      <c r="P89" s="5"/>
      <c r="Q89" s="5"/>
      <c r="R89" s="5"/>
    </row>
    <row r="90" spans="1:18" s="8" customFormat="1" ht="11.25">
      <c r="A90" s="76" t="s">
        <v>105</v>
      </c>
      <c r="B90" s="297">
        <v>5.41</v>
      </c>
      <c r="C90" s="372">
        <f t="shared" si="9"/>
        <v>-0.37238979118329463</v>
      </c>
      <c r="D90" s="297">
        <v>8.6199999999999992</v>
      </c>
      <c r="E90" s="297">
        <v>6.59</v>
      </c>
      <c r="F90" s="372">
        <f t="shared" si="10"/>
        <v>-0.41989436619718312</v>
      </c>
      <c r="G90" s="297">
        <v>11.36</v>
      </c>
      <c r="H90" s="315">
        <f t="shared" si="12"/>
        <v>-0.39153722549544734</v>
      </c>
      <c r="I90" s="94">
        <v>18.670000000000002</v>
      </c>
      <c r="J90" s="95">
        <f t="shared" si="13"/>
        <v>-0.17680776014109334</v>
      </c>
      <c r="K90" s="94">
        <v>22.68</v>
      </c>
      <c r="L90" s="11"/>
      <c r="M90" s="11"/>
      <c r="N90" s="11"/>
      <c r="O90" s="11"/>
      <c r="P90" s="11"/>
      <c r="Q90" s="11"/>
      <c r="R90" s="11"/>
    </row>
    <row r="91" spans="1:18" s="8" customFormat="1" ht="11.25">
      <c r="A91" s="76" t="s">
        <v>106</v>
      </c>
      <c r="B91" s="297">
        <v>350.7</v>
      </c>
      <c r="C91" s="372">
        <f t="shared" si="9"/>
        <v>3.4085480829666874</v>
      </c>
      <c r="D91" s="297">
        <v>79.55</v>
      </c>
      <c r="E91" s="297">
        <v>61.73</v>
      </c>
      <c r="F91" s="372">
        <f t="shared" si="10"/>
        <v>-0.25428847547716849</v>
      </c>
      <c r="G91" s="297">
        <v>82.78</v>
      </c>
      <c r="H91" s="315">
        <f t="shared" si="12"/>
        <v>0.19520646838001721</v>
      </c>
      <c r="I91" s="94">
        <v>69.260000000000005</v>
      </c>
      <c r="J91" s="95">
        <f t="shared" si="13"/>
        <v>-0.18613396004700344</v>
      </c>
      <c r="K91" s="94">
        <v>85.1</v>
      </c>
      <c r="L91" s="11"/>
      <c r="M91" s="11"/>
      <c r="N91" s="11"/>
      <c r="O91" s="11"/>
      <c r="P91" s="11"/>
      <c r="Q91" s="11"/>
      <c r="R91" s="11"/>
    </row>
    <row r="92" spans="1:18" s="8" customFormat="1" ht="11.25">
      <c r="A92" s="76" t="s">
        <v>107</v>
      </c>
      <c r="B92" s="297">
        <v>256.20999999999998</v>
      </c>
      <c r="C92" s="372">
        <f t="shared" si="9"/>
        <v>-0.29253071931520092</v>
      </c>
      <c r="D92" s="297">
        <v>362.15</v>
      </c>
      <c r="E92" s="297">
        <v>322.31</v>
      </c>
      <c r="F92" s="372">
        <f t="shared" si="10"/>
        <v>-0.18889196466769009</v>
      </c>
      <c r="G92" s="297">
        <v>397.37</v>
      </c>
      <c r="H92" s="315">
        <f t="shared" si="12"/>
        <v>-0.19505327553376817</v>
      </c>
      <c r="I92" s="94">
        <v>493.66</v>
      </c>
      <c r="J92" s="95">
        <f t="shared" si="13"/>
        <v>-3.6309686487330572E-2</v>
      </c>
      <c r="K92" s="94">
        <v>512.26</v>
      </c>
      <c r="L92" s="11"/>
      <c r="M92" s="11"/>
      <c r="N92" s="11"/>
      <c r="O92" s="11"/>
      <c r="P92" s="11"/>
      <c r="Q92" s="11"/>
      <c r="R92" s="11"/>
    </row>
    <row r="93" spans="1:18" s="8" customFormat="1" ht="11.25">
      <c r="A93" s="76" t="s">
        <v>108</v>
      </c>
      <c r="B93" s="297">
        <v>805.96</v>
      </c>
      <c r="C93" s="372">
        <f t="shared" si="9"/>
        <v>-0.25238395606842046</v>
      </c>
      <c r="D93" s="297">
        <v>1078.04</v>
      </c>
      <c r="E93" s="297">
        <v>783.82</v>
      </c>
      <c r="F93" s="372">
        <f t="shared" si="10"/>
        <v>0.14286130876006076</v>
      </c>
      <c r="G93" s="297">
        <v>685.84</v>
      </c>
      <c r="H93" s="315">
        <f t="shared" si="12"/>
        <v>0.51245975389229503</v>
      </c>
      <c r="I93" s="94">
        <v>453.46</v>
      </c>
      <c r="J93" s="95">
        <f t="shared" si="13"/>
        <v>-0.19124649984840114</v>
      </c>
      <c r="K93" s="94">
        <v>560.69000000000005</v>
      </c>
      <c r="L93" s="11"/>
      <c r="M93" s="11"/>
      <c r="N93" s="11"/>
      <c r="O93" s="11"/>
      <c r="P93" s="11"/>
      <c r="Q93" s="11"/>
      <c r="R93" s="11"/>
    </row>
    <row r="94" spans="1:18" s="8" customFormat="1" ht="11.25">
      <c r="A94" s="76" t="s">
        <v>109</v>
      </c>
      <c r="B94" s="299">
        <v>162.16999999999999</v>
      </c>
      <c r="C94" s="372">
        <f t="shared" si="9"/>
        <v>3.069510664993726</v>
      </c>
      <c r="D94" s="299">
        <v>39.85</v>
      </c>
      <c r="E94" s="299">
        <v>145.18</v>
      </c>
      <c r="F94" s="372">
        <f t="shared" si="10"/>
        <v>2.3382386755575992</v>
      </c>
      <c r="G94" s="299">
        <v>43.49</v>
      </c>
      <c r="H94" s="315">
        <f t="shared" si="12"/>
        <v>-0.26437753721244917</v>
      </c>
      <c r="I94" s="97">
        <v>59.12</v>
      </c>
      <c r="J94" s="95">
        <f t="shared" si="13"/>
        <v>-0.40070957932083129</v>
      </c>
      <c r="K94" s="97">
        <v>98.65</v>
      </c>
      <c r="L94" s="11"/>
      <c r="M94" s="11"/>
      <c r="N94" s="11"/>
      <c r="O94" s="11"/>
      <c r="P94" s="11"/>
      <c r="Q94" s="11"/>
      <c r="R94" s="11"/>
    </row>
    <row r="95" spans="1:18" s="8" customFormat="1" ht="11.25">
      <c r="A95" s="76" t="s">
        <v>110</v>
      </c>
      <c r="B95" s="299">
        <v>472.5</v>
      </c>
      <c r="C95" s="372">
        <f t="shared" si="9"/>
        <v>2.0924798743373261</v>
      </c>
      <c r="D95" s="299">
        <v>152.79</v>
      </c>
      <c r="E95" s="299">
        <v>502.46999999999997</v>
      </c>
      <c r="F95" s="372">
        <f t="shared" si="10"/>
        <v>1.9823717948717947</v>
      </c>
      <c r="G95" s="299">
        <v>168.48</v>
      </c>
      <c r="H95" s="315">
        <f t="shared" si="12"/>
        <v>-0.3526473526473527</v>
      </c>
      <c r="I95" s="97">
        <v>260.26</v>
      </c>
      <c r="J95" s="95">
        <f t="shared" si="13"/>
        <v>0.41645803853270924</v>
      </c>
      <c r="K95" s="97">
        <v>183.74</v>
      </c>
      <c r="L95" s="11"/>
      <c r="M95" s="11"/>
      <c r="N95" s="11"/>
      <c r="O95" s="11"/>
      <c r="P95" s="11"/>
      <c r="Q95" s="11"/>
      <c r="R95" s="11"/>
    </row>
    <row r="96" spans="1:18" s="8" customFormat="1" ht="11.25">
      <c r="A96" s="81" t="s">
        <v>90</v>
      </c>
      <c r="B96" s="98">
        <f>B74</f>
        <v>971.49</v>
      </c>
      <c r="C96" s="372">
        <f t="shared" si="9"/>
        <v>-0.18570889736389917</v>
      </c>
      <c r="D96" s="227">
        <f>D74</f>
        <v>1193.05</v>
      </c>
      <c r="E96" s="426">
        <f>E74</f>
        <v>1046.54</v>
      </c>
      <c r="F96" s="372">
        <f t="shared" si="10"/>
        <v>-0.14901610017889089</v>
      </c>
      <c r="G96" s="426">
        <f>G74</f>
        <v>1229.8</v>
      </c>
      <c r="H96" s="315">
        <f t="shared" si="12"/>
        <v>5.8466093452796075E-2</v>
      </c>
      <c r="I96" s="98">
        <f>I74</f>
        <v>1161.8699999999999</v>
      </c>
      <c r="J96" s="95">
        <f t="shared" si="13"/>
        <v>5.7129599301233736E-2</v>
      </c>
      <c r="K96" s="98">
        <v>1099.08</v>
      </c>
      <c r="L96" s="11"/>
      <c r="M96" s="11"/>
      <c r="N96" s="11"/>
      <c r="O96" s="11"/>
      <c r="P96" s="11"/>
      <c r="Q96" s="11"/>
      <c r="R96" s="11"/>
    </row>
    <row r="97" spans="1:18" s="8" customFormat="1" ht="11.25">
      <c r="A97" s="81" t="s">
        <v>91</v>
      </c>
      <c r="B97" s="98">
        <f>B75</f>
        <v>577.54999999999995</v>
      </c>
      <c r="C97" s="372">
        <f t="shared" si="9"/>
        <v>-1.0570136366751304E-2</v>
      </c>
      <c r="D97" s="227">
        <f>D75</f>
        <v>583.72</v>
      </c>
      <c r="E97" s="426">
        <f>E75</f>
        <v>627.4</v>
      </c>
      <c r="F97" s="372">
        <f t="shared" si="10"/>
        <v>9.0997617681325638E-2</v>
      </c>
      <c r="G97" s="426">
        <f>G75</f>
        <v>575.07000000000005</v>
      </c>
      <c r="H97" s="315">
        <f t="shared" si="12"/>
        <v>0.13830166270783861</v>
      </c>
      <c r="I97" s="98">
        <f>I75</f>
        <v>505.2</v>
      </c>
      <c r="J97" s="95">
        <f t="shared" si="13"/>
        <v>-2.7807177908207414E-2</v>
      </c>
      <c r="K97" s="98">
        <v>519.65</v>
      </c>
      <c r="L97" s="11"/>
      <c r="M97" s="11"/>
      <c r="N97" s="11"/>
      <c r="O97" s="11"/>
      <c r="P97" s="11"/>
      <c r="Q97" s="11"/>
      <c r="R97" s="11"/>
    </row>
    <row r="98" spans="1:18" s="3" customFormat="1" ht="11.25">
      <c r="A98" s="81" t="s">
        <v>111</v>
      </c>
      <c r="B98" s="96">
        <f>B76+B77+B78+B79+B80+B81+B82+B83+B84+B85</f>
        <v>136.32999999999998</v>
      </c>
      <c r="C98" s="372">
        <f t="shared" si="9"/>
        <v>-5.5297623172337218E-2</v>
      </c>
      <c r="D98" s="226">
        <f>D76+D77+D78+D79+D80+D81+D82+D83+D84+D85</f>
        <v>144.30999999999997</v>
      </c>
      <c r="E98" s="298">
        <f>E76+E77+E78+E79+E80+E81+E82+E83+E84+E85</f>
        <v>116.81000000000002</v>
      </c>
      <c r="F98" s="372">
        <f t="shared" si="10"/>
        <v>0.11577036966281429</v>
      </c>
      <c r="G98" s="298">
        <f>G76+G77+G78+G79+G80+G81+G82+G83+G84+G85</f>
        <v>104.68999999999998</v>
      </c>
      <c r="H98" s="315">
        <f t="shared" si="12"/>
        <v>-0.33479476426483679</v>
      </c>
      <c r="I98" s="96">
        <f>I76+I77+I78+I79+I80+I81+I82+I83+I84+I85</f>
        <v>157.38</v>
      </c>
      <c r="J98" s="95">
        <f t="shared" si="13"/>
        <v>-0.14112639161755081</v>
      </c>
      <c r="K98" s="96">
        <v>183.24</v>
      </c>
      <c r="L98" s="5"/>
      <c r="M98" s="5"/>
      <c r="N98" s="5"/>
      <c r="O98" s="5"/>
      <c r="P98" s="5"/>
      <c r="Q98" s="5"/>
      <c r="R98" s="5"/>
    </row>
    <row r="99" spans="1:18" s="3" customFormat="1" ht="11.25">
      <c r="A99" s="81" t="s">
        <v>112</v>
      </c>
      <c r="B99" s="96">
        <f>B86+B87+B88+B89+B90+B91</f>
        <v>578.71</v>
      </c>
      <c r="C99" s="372">
        <f t="shared" si="9"/>
        <v>-0.23084795321637419</v>
      </c>
      <c r="D99" s="226">
        <f>D86+D87+D88+D89+D90+D91</f>
        <v>752.4</v>
      </c>
      <c r="E99" s="298">
        <f>E86+E87+E88+E89+E90+E91</f>
        <v>399.2</v>
      </c>
      <c r="F99" s="372">
        <f t="shared" si="10"/>
        <v>-0.6338387312768865</v>
      </c>
      <c r="G99" s="298">
        <f>G86+G87+G88+G89+G90+G91</f>
        <v>1090.23</v>
      </c>
      <c r="H99" s="315">
        <f t="shared" si="12"/>
        <v>-6.1990226107306312E-2</v>
      </c>
      <c r="I99" s="96">
        <f>I86+I87+I88+I89+I90+I91</f>
        <v>1162.28</v>
      </c>
      <c r="J99" s="95">
        <f t="shared" si="13"/>
        <v>-0.17796166631303478</v>
      </c>
      <c r="K99" s="178">
        <v>1413.8999999999999</v>
      </c>
      <c r="L99" s="5"/>
      <c r="M99" s="5"/>
      <c r="N99" s="5"/>
      <c r="O99" s="5"/>
      <c r="P99" s="5"/>
      <c r="Q99" s="5"/>
      <c r="R99" s="5"/>
    </row>
    <row r="100" spans="1:18" s="8" customFormat="1" ht="11.25">
      <c r="A100" s="81" t="s">
        <v>113</v>
      </c>
      <c r="B100" s="178">
        <f>B92+B93+B94+B95</f>
        <v>1696.8400000000001</v>
      </c>
      <c r="C100" s="372">
        <f t="shared" si="9"/>
        <v>3.9201876496634869E-2</v>
      </c>
      <c r="D100" s="178">
        <f>D92+D93+D94+D95</f>
        <v>1632.83</v>
      </c>
      <c r="E100" s="178">
        <f>E92+E93+E94+E95</f>
        <v>1753.7800000000002</v>
      </c>
      <c r="F100" s="372">
        <f t="shared" si="10"/>
        <v>0.35408205809231164</v>
      </c>
      <c r="G100" s="178">
        <f>G92+G93+G94+G95</f>
        <v>1295.18</v>
      </c>
      <c r="H100" s="315">
        <f t="shared" si="12"/>
        <v>2.2645084879589383E-2</v>
      </c>
      <c r="I100" s="178">
        <f>I92+I93+I94+I95</f>
        <v>1266.5</v>
      </c>
      <c r="J100" s="348">
        <f t="shared" si="13"/>
        <v>-6.5548128144967466E-2</v>
      </c>
      <c r="K100" s="349">
        <v>1355.3400000000001</v>
      </c>
      <c r="L100" s="11"/>
      <c r="M100" s="11"/>
      <c r="N100" s="11"/>
      <c r="O100" s="11"/>
      <c r="P100" s="11"/>
      <c r="Q100" s="11"/>
      <c r="R100" s="11"/>
    </row>
    <row r="101" spans="1:18" s="70" customFormat="1" ht="10.35" customHeight="1">
      <c r="A101" s="67" t="s">
        <v>118</v>
      </c>
      <c r="B101" s="314">
        <f>SUM(B96:B100)</f>
        <v>3960.92</v>
      </c>
      <c r="C101" s="371">
        <f t="shared" si="9"/>
        <v>-8.0205558819499645E-2</v>
      </c>
      <c r="D101" s="314">
        <f>SUM(D96:D100)</f>
        <v>4306.3099999999995</v>
      </c>
      <c r="E101" s="314">
        <f>SUM(E96:E100)</f>
        <v>3943.73</v>
      </c>
      <c r="F101" s="371">
        <f t="shared" si="10"/>
        <v>-8.1779383790806515E-2</v>
      </c>
      <c r="G101" s="314">
        <f>SUM(G96:G100)</f>
        <v>4294.97</v>
      </c>
      <c r="H101" s="179">
        <f t="shared" si="12"/>
        <v>9.8137180448742978E-3</v>
      </c>
      <c r="I101" s="314">
        <f>SUM(I96:I100)</f>
        <v>4253.2299999999996</v>
      </c>
      <c r="J101" s="179">
        <f t="shared" ref="J101" si="14">IF((+I101/K101)&lt;0,"n.m.",IF(I101&lt;0,(+I101/K101-1)*-1,(+I101/K101-1)))</f>
        <v>-6.9561450906871602E-2</v>
      </c>
      <c r="K101" s="314">
        <v>4571.21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6383" man="1"/>
    <brk id="72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view="pageBreakPreview" zoomScaleNormal="100" zoomScaleSheetLayoutView="100" workbookViewId="0">
      <pane xSplit="1" ySplit="1" topLeftCell="B2" activePane="bottomRight" state="frozen"/>
      <selection activeCell="F39" sqref="F39"/>
      <selection pane="topRight" activeCell="F39" sqref="F39"/>
      <selection pane="bottomLeft" activeCell="F39" sqref="F39"/>
      <selection pane="bottomRight"/>
    </sheetView>
  </sheetViews>
  <sheetFormatPr baseColWidth="10" defaultColWidth="20.5703125" defaultRowHeight="12" customHeight="1" outlineLevelRow="1"/>
  <cols>
    <col min="1" max="1" width="20.5703125" style="66" customWidth="1"/>
    <col min="2" max="11" width="10.85546875" style="102" customWidth="1"/>
    <col min="12" max="16384" width="20.5703125" style="66"/>
  </cols>
  <sheetData>
    <row r="1" spans="1:26" s="65" customFormat="1" ht="24" customHeight="1">
      <c r="A1" s="103" t="s">
        <v>127</v>
      </c>
      <c r="B1" s="190" t="s">
        <v>144</v>
      </c>
      <c r="C1" s="190" t="s">
        <v>146</v>
      </c>
      <c r="D1" s="190" t="s">
        <v>145</v>
      </c>
      <c r="E1" s="190">
        <v>2017</v>
      </c>
      <c r="F1" s="366" t="s">
        <v>142</v>
      </c>
      <c r="G1" s="190">
        <v>2016</v>
      </c>
      <c r="H1" s="190" t="s">
        <v>136</v>
      </c>
      <c r="I1" s="1">
        <v>2015</v>
      </c>
      <c r="J1" s="1" t="s">
        <v>133</v>
      </c>
      <c r="K1" s="1">
        <v>2014</v>
      </c>
    </row>
    <row r="2" spans="1:26" ht="9.75" hidden="1" customHeight="1" outlineLevel="1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26" s="70" customFormat="1" ht="10.35" customHeight="1" collapsed="1">
      <c r="A3" s="134" t="s">
        <v>1</v>
      </c>
      <c r="B3" s="318">
        <f>B71</f>
        <v>23.099999999999998</v>
      </c>
      <c r="C3" s="373">
        <f>IF((+B3/D3)&lt;0,"n.m.",IF(B3&lt;0,(+B3/D3-1)*-1,(+B3/D3-1)))</f>
        <v>-0.3594009983361065</v>
      </c>
      <c r="D3" s="318">
        <f>D71</f>
        <v>36.059999999999995</v>
      </c>
      <c r="E3" s="318">
        <f>E71</f>
        <v>132.4</v>
      </c>
      <c r="F3" s="373">
        <f>IF((+E3/G3)&lt;0,"n.m.",IF(E3&lt;0,(+E3/G3-1)*-1,(+E3/G3-1)))</f>
        <v>-0.17379095163806546</v>
      </c>
      <c r="G3" s="300">
        <f>G71</f>
        <v>160.25</v>
      </c>
      <c r="H3" s="328">
        <f t="shared" ref="H3:J9" si="0">IF((+G3/I3)&lt;0,"n.m.",IF(G3&lt;0,(+G3/I3-1)*-1,(+G3/I3-1)))</f>
        <v>0.17727005583308841</v>
      </c>
      <c r="I3" s="135">
        <f>I71</f>
        <v>136.12</v>
      </c>
      <c r="J3" s="170">
        <f t="shared" si="0"/>
        <v>2.6468592112208755E-2</v>
      </c>
      <c r="K3" s="135">
        <v>132.61000000000001</v>
      </c>
      <c r="L3" s="136"/>
    </row>
    <row r="4" spans="1:26" s="70" customFormat="1" ht="10.35" customHeight="1">
      <c r="A4" s="134" t="s">
        <v>2</v>
      </c>
      <c r="B4" s="318">
        <f>B101</f>
        <v>5.44</v>
      </c>
      <c r="C4" s="373">
        <f t="shared" ref="C4:C7" si="1">IF((+B4/D4)&lt;0,"n.m.",IF(B4&lt;0,(+B4/D4-1)*-1,(+B4/D4-1)))</f>
        <v>-0.23595505617977519</v>
      </c>
      <c r="D4" s="318">
        <f>D101</f>
        <v>7.12</v>
      </c>
      <c r="E4" s="318">
        <f>E101</f>
        <v>5.3299999999999992</v>
      </c>
      <c r="F4" s="373">
        <f t="shared" ref="F4:F9" si="2">IF((+E4/G4)&lt;0,"n.m.",IF(E4&lt;0,(+E4/G4-1)*-1,(+E4/G4-1)))</f>
        <v>-0.31666666666666687</v>
      </c>
      <c r="G4" s="300">
        <f>G101</f>
        <v>7.8000000000000007</v>
      </c>
      <c r="H4" s="328">
        <f t="shared" si="0"/>
        <v>0.20930232558139528</v>
      </c>
      <c r="I4" s="135">
        <f>I101</f>
        <v>6.4500000000000011</v>
      </c>
      <c r="J4" s="170">
        <f t="shared" si="0"/>
        <v>-0.14456233421750653</v>
      </c>
      <c r="K4" s="135">
        <v>7.54</v>
      </c>
      <c r="L4" s="378"/>
    </row>
    <row r="5" spans="1:26" s="70" customFormat="1" ht="10.35" customHeight="1">
      <c r="A5" s="134" t="s">
        <v>3</v>
      </c>
      <c r="B5" s="318">
        <v>23.097999999999999</v>
      </c>
      <c r="C5" s="373">
        <f t="shared" si="1"/>
        <v>3.4333973128598849</v>
      </c>
      <c r="D5" s="318">
        <v>5.21</v>
      </c>
      <c r="E5" s="318">
        <v>28.16</v>
      </c>
      <c r="F5" s="373">
        <f t="shared" si="2"/>
        <v>-1.1235955056179803E-2</v>
      </c>
      <c r="G5" s="302">
        <v>28.48</v>
      </c>
      <c r="H5" s="328">
        <f t="shared" si="0"/>
        <v>0.1324055666003976</v>
      </c>
      <c r="I5" s="135">
        <v>25.15</v>
      </c>
      <c r="J5" s="170">
        <f t="shared" si="0"/>
        <v>0.18895664917505783</v>
      </c>
      <c r="K5" s="135">
        <v>21.152999999999999</v>
      </c>
      <c r="L5" s="136"/>
    </row>
    <row r="6" spans="1:26" s="70" customFormat="1" ht="10.35" customHeight="1">
      <c r="A6" s="134" t="s">
        <v>128</v>
      </c>
      <c r="B6" s="318">
        <v>-0.42</v>
      </c>
      <c r="C6" s="373">
        <f t="shared" si="1"/>
        <v>0.47169811320754718</v>
      </c>
      <c r="D6" s="318">
        <v>-0.79500000000000004</v>
      </c>
      <c r="E6" s="318">
        <v>0.67</v>
      </c>
      <c r="F6" s="373">
        <f t="shared" si="2"/>
        <v>0.42553191489361719</v>
      </c>
      <c r="G6" s="302">
        <v>0.47</v>
      </c>
      <c r="H6" s="328">
        <f t="shared" si="0"/>
        <v>1.1363636363636362</v>
      </c>
      <c r="I6" s="135">
        <v>0.22</v>
      </c>
      <c r="J6" s="170">
        <f t="shared" si="0"/>
        <v>-0.37142857142857133</v>
      </c>
      <c r="K6" s="135">
        <v>0.35</v>
      </c>
      <c r="L6" s="137"/>
    </row>
    <row r="7" spans="1:26" s="70" customFormat="1" ht="10.35" customHeight="1">
      <c r="A7" s="134" t="s">
        <v>130</v>
      </c>
      <c r="B7" s="318">
        <v>-3.726</v>
      </c>
      <c r="C7" s="373">
        <f t="shared" si="1"/>
        <v>0.75357142857142856</v>
      </c>
      <c r="D7" s="318">
        <v>-15.12</v>
      </c>
      <c r="E7" s="318">
        <v>-26.47</v>
      </c>
      <c r="F7" s="373">
        <f t="shared" si="2"/>
        <v>-6.9969788519637461</v>
      </c>
      <c r="G7" s="302">
        <v>-3.31</v>
      </c>
      <c r="H7" s="328">
        <f t="shared" si="0"/>
        <v>0.86322314049586779</v>
      </c>
      <c r="I7" s="135">
        <v>-24.2</v>
      </c>
      <c r="J7" s="170">
        <f t="shared" si="0"/>
        <v>6.3829787234042645E-2</v>
      </c>
      <c r="K7" s="135">
        <v>-25.85</v>
      </c>
      <c r="L7" s="136"/>
    </row>
    <row r="8" spans="1:26" ht="10.35" customHeight="1">
      <c r="A8" s="138" t="s">
        <v>121</v>
      </c>
      <c r="B8" s="301">
        <f>B6/B5</f>
        <v>-1.8183392501515284E-2</v>
      </c>
      <c r="C8" s="327"/>
      <c r="D8" s="301">
        <f>D6/D5</f>
        <v>-0.15259117082533591</v>
      </c>
      <c r="E8" s="301">
        <f>E6/E5</f>
        <v>2.3792613636363636E-2</v>
      </c>
      <c r="F8" s="327"/>
      <c r="G8" s="301">
        <f>G6/G5</f>
        <v>1.6502808988764044E-2</v>
      </c>
      <c r="H8" s="328"/>
      <c r="I8" s="139">
        <f>I6/I5</f>
        <v>8.7475149105367793E-3</v>
      </c>
      <c r="J8" s="169"/>
      <c r="K8" s="139">
        <v>1.6546116390110149E-2</v>
      </c>
      <c r="L8" s="141"/>
    </row>
    <row r="9" spans="1:26" s="144" customFormat="1" ht="10.35" customHeight="1" thickBot="1">
      <c r="A9" s="437" t="s">
        <v>132</v>
      </c>
      <c r="B9" s="303">
        <v>-2.19</v>
      </c>
      <c r="C9" s="303" t="str">
        <f t="shared" ref="C9" si="3">IF((+B9/D9)&lt;0,"n.m.",IF(B9&lt;0,(+B9/D9-1)*-1,(+B9/D9-1)))</f>
        <v>n.m.</v>
      </c>
      <c r="D9" s="303">
        <f>2.429-1.716</f>
        <v>0.71299999999999986</v>
      </c>
      <c r="E9" s="303">
        <f>-14.32-4.25</f>
        <v>-18.57</v>
      </c>
      <c r="F9" s="303" t="str">
        <f t="shared" si="2"/>
        <v>n.m.</v>
      </c>
      <c r="G9" s="303">
        <v>17.68</v>
      </c>
      <c r="H9" s="329" t="str">
        <f t="shared" si="0"/>
        <v>n.m.</v>
      </c>
      <c r="I9" s="186">
        <v>-8.19</v>
      </c>
      <c r="J9" s="187">
        <f t="shared" si="0"/>
        <v>-4.0660736975857592E-2</v>
      </c>
      <c r="K9" s="431">
        <v>-7.87</v>
      </c>
      <c r="L9" s="143"/>
    </row>
    <row r="10" spans="1:26" ht="21" customHeight="1" thickBot="1">
      <c r="A10" s="438"/>
      <c r="B10" s="318"/>
      <c r="C10" s="327"/>
      <c r="D10" s="301"/>
      <c r="E10" s="318"/>
      <c r="F10" s="327"/>
      <c r="G10" s="145"/>
      <c r="H10" s="145"/>
      <c r="I10" s="139"/>
      <c r="J10" s="430" t="s">
        <v>129</v>
      </c>
      <c r="K10" s="436">
        <f>Group!B15-'North + West'!B6-'South + East'!B6-'Intern.+ Special Divisions'!B6-Other!B6-Other!B9</f>
        <v>3.9124259387790516E-13</v>
      </c>
      <c r="L10" s="141"/>
    </row>
    <row r="11" spans="1:26" ht="10.35" customHeight="1">
      <c r="A11" s="138"/>
      <c r="B11" s="318"/>
      <c r="C11" s="327"/>
      <c r="D11" s="146"/>
      <c r="E11" s="318"/>
      <c r="F11" s="327"/>
      <c r="G11" s="146"/>
      <c r="H11" s="146"/>
      <c r="I11" s="146"/>
      <c r="J11" s="140"/>
      <c r="K11" s="432"/>
      <c r="L11" s="141"/>
    </row>
    <row r="12" spans="1:26" s="70" customFormat="1" ht="10.35" customHeight="1">
      <c r="A12" s="134" t="s">
        <v>89</v>
      </c>
      <c r="B12" s="147"/>
      <c r="C12" s="327"/>
      <c r="D12" s="147"/>
      <c r="E12" s="147"/>
      <c r="F12" s="327"/>
      <c r="G12" s="147"/>
      <c r="H12" s="147"/>
      <c r="I12" s="147"/>
      <c r="J12" s="147"/>
      <c r="K12" s="147"/>
    </row>
    <row r="13" spans="1:26" s="3" customFormat="1" ht="11.25">
      <c r="A13" s="148" t="s">
        <v>90</v>
      </c>
      <c r="B13" s="319">
        <v>2546</v>
      </c>
      <c r="C13" s="374">
        <f t="shared" ref="C13:C32" si="4">IF((+B13/D13)&lt;0,"n.m.",IF(B13&lt;0,(+B13/D13-1)*-1,(+B13/D13-1)))</f>
        <v>2.8271405492730217E-2</v>
      </c>
      <c r="D13" s="319">
        <v>2476</v>
      </c>
      <c r="E13" s="319">
        <v>2482</v>
      </c>
      <c r="F13" s="374">
        <f t="shared" ref="F13:F76" si="5">IF((+E13/G13)&lt;0,"n.m.",IF(E13&lt;0,(+E13/G13-1)*-1,(+E13/G13-1)))</f>
        <v>3.9798910766652762E-2</v>
      </c>
      <c r="G13" s="304">
        <v>2387</v>
      </c>
      <c r="H13" s="327">
        <f t="shared" ref="H13:J40" si="6">IF((+G13/I13)&lt;0,"n.m.",IF(G13&lt;0,(+G13/I13-1)*-1,(+G13/I13-1)))</f>
        <v>1.2728044123886395E-2</v>
      </c>
      <c r="I13" s="149">
        <v>2357</v>
      </c>
      <c r="J13" s="169">
        <f t="shared" si="6"/>
        <v>3.5588752196836548E-2</v>
      </c>
      <c r="K13" s="149">
        <v>2276</v>
      </c>
      <c r="L13" s="10"/>
      <c r="M13" s="22"/>
      <c r="N13" s="79"/>
      <c r="O13" s="47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3" customFormat="1" ht="11.25">
      <c r="A14" s="148" t="s">
        <v>91</v>
      </c>
      <c r="B14" s="319">
        <v>1215</v>
      </c>
      <c r="C14" s="374">
        <f t="shared" si="4"/>
        <v>3.4923339011925014E-2</v>
      </c>
      <c r="D14" s="319">
        <v>1174</v>
      </c>
      <c r="E14" s="319">
        <v>1171</v>
      </c>
      <c r="F14" s="374">
        <f t="shared" si="5"/>
        <v>1.5611448395490113E-2</v>
      </c>
      <c r="G14" s="304">
        <v>1153</v>
      </c>
      <c r="H14" s="327">
        <f t="shared" si="6"/>
        <v>7.8671328671329199E-3</v>
      </c>
      <c r="I14" s="149">
        <v>1144</v>
      </c>
      <c r="J14" s="169">
        <f t="shared" si="6"/>
        <v>2.4171888988361756E-2</v>
      </c>
      <c r="K14" s="149">
        <v>1117</v>
      </c>
      <c r="L14" s="10"/>
      <c r="M14" s="22"/>
      <c r="N14" s="79"/>
      <c r="O14" s="47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" customFormat="1" ht="11.25">
      <c r="A15" s="148" t="s">
        <v>92</v>
      </c>
      <c r="B15" s="319">
        <v>626</v>
      </c>
      <c r="C15" s="374">
        <f t="shared" si="4"/>
        <v>2.2875816993463971E-2</v>
      </c>
      <c r="D15" s="319">
        <v>612</v>
      </c>
      <c r="E15" s="319">
        <v>619</v>
      </c>
      <c r="F15" s="374">
        <f t="shared" si="5"/>
        <v>4.2087542087542174E-2</v>
      </c>
      <c r="G15" s="304">
        <v>594</v>
      </c>
      <c r="H15" s="327">
        <f t="shared" si="6"/>
        <v>2.5906735751295429E-2</v>
      </c>
      <c r="I15" s="149">
        <v>579</v>
      </c>
      <c r="J15" s="169">
        <f t="shared" si="6"/>
        <v>7.8212290502793325E-2</v>
      </c>
      <c r="K15" s="149">
        <v>537</v>
      </c>
      <c r="L15" s="10"/>
      <c r="M15" s="22"/>
      <c r="N15" s="79"/>
      <c r="O15" s="47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3" customFormat="1" ht="11.25">
      <c r="A16" s="148" t="s">
        <v>93</v>
      </c>
      <c r="B16" s="319">
        <v>379</v>
      </c>
      <c r="C16" s="374">
        <f t="shared" si="4"/>
        <v>3.5519125683060038E-2</v>
      </c>
      <c r="D16" s="319">
        <v>366</v>
      </c>
      <c r="E16" s="319">
        <v>373</v>
      </c>
      <c r="F16" s="374">
        <f t="shared" si="5"/>
        <v>2.1917808219177992E-2</v>
      </c>
      <c r="G16" s="304">
        <v>365</v>
      </c>
      <c r="H16" s="327">
        <f t="shared" si="6"/>
        <v>2.528089887640439E-2</v>
      </c>
      <c r="I16" s="149">
        <v>356</v>
      </c>
      <c r="J16" s="169">
        <f t="shared" si="6"/>
        <v>8.4985835694051381E-3</v>
      </c>
      <c r="K16" s="149">
        <v>353</v>
      </c>
      <c r="L16" s="10"/>
      <c r="M16" s="22"/>
      <c r="N16" s="79"/>
      <c r="O16" s="47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8" customFormat="1" ht="11.25">
      <c r="A17" s="148" t="s">
        <v>94</v>
      </c>
      <c r="B17" s="319">
        <v>296</v>
      </c>
      <c r="C17" s="374">
        <f t="shared" si="4"/>
        <v>8.0291970802919721E-2</v>
      </c>
      <c r="D17" s="319">
        <v>274</v>
      </c>
      <c r="E17" s="319">
        <v>285</v>
      </c>
      <c r="F17" s="374">
        <f t="shared" si="5"/>
        <v>4.3956043956044022E-2</v>
      </c>
      <c r="G17" s="304">
        <v>273</v>
      </c>
      <c r="H17" s="327">
        <f t="shared" si="6"/>
        <v>-1.4440433212996373E-2</v>
      </c>
      <c r="I17" s="149">
        <v>277</v>
      </c>
      <c r="J17" s="169">
        <f t="shared" si="6"/>
        <v>-3.1468531468531458E-2</v>
      </c>
      <c r="K17" s="149">
        <v>286</v>
      </c>
      <c r="L17" s="10"/>
      <c r="M17" s="22"/>
      <c r="N17" s="79"/>
      <c r="O17" s="47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8" customFormat="1" ht="11.25">
      <c r="A18" s="148" t="s">
        <v>138</v>
      </c>
      <c r="B18" s="319">
        <v>106</v>
      </c>
      <c r="C18" s="374">
        <f t="shared" si="4"/>
        <v>-7.0175438596491224E-2</v>
      </c>
      <c r="D18" s="319">
        <v>114</v>
      </c>
      <c r="E18" s="319">
        <v>109</v>
      </c>
      <c r="F18" s="374">
        <f t="shared" si="5"/>
        <v>-6.0344827586206851E-2</v>
      </c>
      <c r="G18" s="304">
        <v>116</v>
      </c>
      <c r="H18" s="327">
        <f t="shared" si="6"/>
        <v>-0.14074074074074072</v>
      </c>
      <c r="I18" s="149">
        <v>135</v>
      </c>
      <c r="J18" s="169">
        <f t="shared" si="6"/>
        <v>-0.15094339622641506</v>
      </c>
      <c r="K18" s="149">
        <v>159</v>
      </c>
      <c r="L18" s="10"/>
      <c r="M18" s="22"/>
      <c r="N18" s="79"/>
      <c r="O18" s="47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s="8" customFormat="1" ht="11.25">
      <c r="A19" s="148" t="s">
        <v>95</v>
      </c>
      <c r="B19" s="319">
        <v>219</v>
      </c>
      <c r="C19" s="374">
        <f t="shared" si="4"/>
        <v>0</v>
      </c>
      <c r="D19" s="319">
        <v>219</v>
      </c>
      <c r="E19" s="319">
        <v>217</v>
      </c>
      <c r="F19" s="374">
        <f t="shared" si="5"/>
        <v>3.8277511961722466E-2</v>
      </c>
      <c r="G19" s="304">
        <v>209</v>
      </c>
      <c r="H19" s="327">
        <f t="shared" si="6"/>
        <v>2.9556650246305383E-2</v>
      </c>
      <c r="I19" s="149">
        <v>203</v>
      </c>
      <c r="J19" s="169">
        <f t="shared" si="6"/>
        <v>-0.11353711790393017</v>
      </c>
      <c r="K19" s="149">
        <v>229</v>
      </c>
      <c r="L19" s="10"/>
      <c r="M19" s="22"/>
      <c r="N19" s="79"/>
      <c r="O19" s="47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s="8" customFormat="1" ht="11.25">
      <c r="A20" s="148" t="s">
        <v>96</v>
      </c>
      <c r="B20" s="319">
        <v>180</v>
      </c>
      <c r="C20" s="374">
        <f t="shared" si="4"/>
        <v>5.2631578947368363E-2</v>
      </c>
      <c r="D20" s="319">
        <v>171</v>
      </c>
      <c r="E20" s="319">
        <v>175</v>
      </c>
      <c r="F20" s="374">
        <f t="shared" si="5"/>
        <v>2.3391812865497075E-2</v>
      </c>
      <c r="G20" s="304">
        <v>171</v>
      </c>
      <c r="H20" s="327">
        <f t="shared" si="6"/>
        <v>6.8750000000000089E-2</v>
      </c>
      <c r="I20" s="149">
        <v>160</v>
      </c>
      <c r="J20" s="169">
        <f t="shared" si="6"/>
        <v>-0.1061452513966481</v>
      </c>
      <c r="K20" s="149">
        <v>179</v>
      </c>
      <c r="L20" s="10"/>
      <c r="M20" s="22"/>
      <c r="N20" s="79"/>
      <c r="O20" s="47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s="8" customFormat="1" ht="11.25">
      <c r="A21" s="148" t="s">
        <v>97</v>
      </c>
      <c r="B21" s="319">
        <v>113</v>
      </c>
      <c r="C21" s="374">
        <f t="shared" si="4"/>
        <v>0.12999999999999989</v>
      </c>
      <c r="D21" s="319">
        <v>100</v>
      </c>
      <c r="E21" s="319">
        <v>111</v>
      </c>
      <c r="F21" s="374">
        <f t="shared" si="5"/>
        <v>0.1212121212121211</v>
      </c>
      <c r="G21" s="304">
        <v>99</v>
      </c>
      <c r="H21" s="327">
        <f t="shared" si="6"/>
        <v>-1.980198019801982E-2</v>
      </c>
      <c r="I21" s="149">
        <v>101</v>
      </c>
      <c r="J21" s="169">
        <f t="shared" si="6"/>
        <v>7.4468085106383031E-2</v>
      </c>
      <c r="K21" s="149">
        <v>94</v>
      </c>
      <c r="L21" s="10"/>
      <c r="M21" s="22"/>
      <c r="N21" s="79"/>
      <c r="O21" s="47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8" customFormat="1" ht="11.25">
      <c r="A22" s="148" t="s">
        <v>98</v>
      </c>
      <c r="B22" s="319">
        <v>16</v>
      </c>
      <c r="C22" s="374">
        <f t="shared" si="4"/>
        <v>6.6666666666666652E-2</v>
      </c>
      <c r="D22" s="319">
        <v>15</v>
      </c>
      <c r="E22" s="319">
        <v>14</v>
      </c>
      <c r="F22" s="374">
        <f t="shared" si="5"/>
        <v>0</v>
      </c>
      <c r="G22" s="304">
        <v>14</v>
      </c>
      <c r="H22" s="327">
        <f t="shared" si="6"/>
        <v>0</v>
      </c>
      <c r="I22" s="149">
        <v>14</v>
      </c>
      <c r="J22" s="169">
        <f t="shared" si="6"/>
        <v>0</v>
      </c>
      <c r="K22" s="149">
        <v>14</v>
      </c>
      <c r="L22" s="10"/>
      <c r="M22" s="22"/>
      <c r="N22" s="79"/>
      <c r="O22" s="47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s="8" customFormat="1" ht="11.25">
      <c r="A23" s="148" t="s">
        <v>99</v>
      </c>
      <c r="B23" s="319">
        <v>150</v>
      </c>
      <c r="C23" s="374">
        <f t="shared" si="4"/>
        <v>0.31578947368421062</v>
      </c>
      <c r="D23" s="319">
        <v>114</v>
      </c>
      <c r="E23" s="319">
        <v>131</v>
      </c>
      <c r="F23" s="374">
        <f t="shared" si="5"/>
        <v>0.19090909090909092</v>
      </c>
      <c r="G23" s="304">
        <v>110</v>
      </c>
      <c r="H23" s="327">
        <f t="shared" si="6"/>
        <v>6.7961165048543659E-2</v>
      </c>
      <c r="I23" s="149">
        <v>103</v>
      </c>
      <c r="J23" s="169">
        <f t="shared" si="6"/>
        <v>9.8039215686274161E-3</v>
      </c>
      <c r="K23" s="149">
        <v>102</v>
      </c>
      <c r="L23" s="10"/>
      <c r="M23" s="22"/>
      <c r="N23" s="79"/>
      <c r="O23" s="47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8" customFormat="1" ht="11.25">
      <c r="A24" s="148" t="s">
        <v>100</v>
      </c>
      <c r="B24" s="319">
        <v>61</v>
      </c>
      <c r="C24" s="374">
        <f t="shared" si="4"/>
        <v>3.3898305084745672E-2</v>
      </c>
      <c r="D24" s="319">
        <v>59</v>
      </c>
      <c r="E24" s="319">
        <v>61</v>
      </c>
      <c r="F24" s="374">
        <f t="shared" si="5"/>
        <v>3.3898305084745672E-2</v>
      </c>
      <c r="G24" s="304">
        <v>59</v>
      </c>
      <c r="H24" s="327">
        <f t="shared" si="6"/>
        <v>5.3571428571428603E-2</v>
      </c>
      <c r="I24" s="149">
        <v>56</v>
      </c>
      <c r="J24" s="169">
        <f t="shared" si="6"/>
        <v>0</v>
      </c>
      <c r="K24" s="149">
        <v>56</v>
      </c>
      <c r="L24" s="10"/>
      <c r="M24" s="22"/>
      <c r="N24" s="79"/>
      <c r="O24" s="47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s="8" customFormat="1" ht="11.25">
      <c r="A25" s="148" t="s">
        <v>101</v>
      </c>
      <c r="B25" s="319">
        <v>121</v>
      </c>
      <c r="C25" s="374">
        <f t="shared" si="4"/>
        <v>-6.2015503875968991E-2</v>
      </c>
      <c r="D25" s="319">
        <v>129</v>
      </c>
      <c r="E25" s="319">
        <v>127</v>
      </c>
      <c r="F25" s="374">
        <f t="shared" si="5"/>
        <v>-8.633093525179858E-2</v>
      </c>
      <c r="G25" s="304">
        <v>139</v>
      </c>
      <c r="H25" s="327">
        <f t="shared" si="6"/>
        <v>-8.5526315789473673E-2</v>
      </c>
      <c r="I25" s="149">
        <v>152</v>
      </c>
      <c r="J25" s="169">
        <f t="shared" si="6"/>
        <v>-5.5900621118012417E-2</v>
      </c>
      <c r="K25" s="149">
        <v>161</v>
      </c>
      <c r="L25" s="10"/>
      <c r="M25" s="22"/>
      <c r="N25" s="79"/>
      <c r="O25" s="47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s="8" customFormat="1" ht="11.25">
      <c r="A26" s="148" t="s">
        <v>102</v>
      </c>
      <c r="B26" s="228">
        <v>57</v>
      </c>
      <c r="C26" s="374">
        <f t="shared" si="4"/>
        <v>3.6363636363636376E-2</v>
      </c>
      <c r="D26" s="427">
        <v>55</v>
      </c>
      <c r="E26" s="228">
        <v>56</v>
      </c>
      <c r="F26" s="374">
        <f t="shared" si="5"/>
        <v>-1.7543859649122862E-2</v>
      </c>
      <c r="G26" s="305">
        <v>57</v>
      </c>
      <c r="H26" s="327">
        <f t="shared" si="6"/>
        <v>-3.3898305084745783E-2</v>
      </c>
      <c r="I26" s="150">
        <v>59</v>
      </c>
      <c r="J26" s="169">
        <f t="shared" si="6"/>
        <v>5.3571428571428603E-2</v>
      </c>
      <c r="K26" s="150">
        <v>56</v>
      </c>
      <c r="L26" s="10"/>
      <c r="M26" s="22"/>
      <c r="N26" s="79"/>
      <c r="O26" s="47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s="8" customFormat="1" ht="11.25">
      <c r="A27" s="148" t="s">
        <v>103</v>
      </c>
      <c r="B27" s="319">
        <v>35</v>
      </c>
      <c r="C27" s="374">
        <f t="shared" si="4"/>
        <v>0.29629629629629628</v>
      </c>
      <c r="D27" s="319">
        <v>27</v>
      </c>
      <c r="E27" s="319">
        <v>27</v>
      </c>
      <c r="F27" s="374">
        <f t="shared" si="5"/>
        <v>-9.9999999999999978E-2</v>
      </c>
      <c r="G27" s="304">
        <v>30</v>
      </c>
      <c r="H27" s="327">
        <f t="shared" si="6"/>
        <v>-0.11764705882352944</v>
      </c>
      <c r="I27" s="149">
        <v>34</v>
      </c>
      <c r="J27" s="169">
        <f t="shared" si="6"/>
        <v>-2.8571428571428581E-2</v>
      </c>
      <c r="K27" s="149">
        <v>35</v>
      </c>
      <c r="L27" s="10"/>
      <c r="M27" s="22"/>
      <c r="N27" s="79"/>
      <c r="O27" s="47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s="3" customFormat="1" ht="11.25">
      <c r="A28" s="148" t="s">
        <v>104</v>
      </c>
      <c r="B28" s="319">
        <v>18</v>
      </c>
      <c r="C28" s="374">
        <f t="shared" si="4"/>
        <v>-9.9999999999999978E-2</v>
      </c>
      <c r="D28" s="319">
        <v>20</v>
      </c>
      <c r="E28" s="319">
        <v>19</v>
      </c>
      <c r="F28" s="374">
        <f t="shared" si="5"/>
        <v>-0.17391304347826086</v>
      </c>
      <c r="G28" s="304">
        <v>23</v>
      </c>
      <c r="H28" s="327">
        <f t="shared" si="6"/>
        <v>-7.999999999999996E-2</v>
      </c>
      <c r="I28" s="149">
        <v>25</v>
      </c>
      <c r="J28" s="169">
        <f t="shared" si="6"/>
        <v>-7.407407407407407E-2</v>
      </c>
      <c r="K28" s="149">
        <v>27</v>
      </c>
      <c r="L28" s="10"/>
      <c r="M28" s="22"/>
      <c r="N28" s="79"/>
      <c r="O28" s="47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8" customFormat="1" ht="11.25">
      <c r="A29" s="148" t="s">
        <v>105</v>
      </c>
      <c r="B29" s="319">
        <v>3</v>
      </c>
      <c r="C29" s="374"/>
      <c r="D29" s="319">
        <v>0</v>
      </c>
      <c r="E29" s="319">
        <v>0</v>
      </c>
      <c r="F29" s="374"/>
      <c r="G29" s="304">
        <v>0</v>
      </c>
      <c r="H29" s="327"/>
      <c r="I29" s="149">
        <v>0</v>
      </c>
      <c r="J29" s="169"/>
      <c r="K29" s="149">
        <v>0</v>
      </c>
      <c r="L29" s="10"/>
      <c r="M29" s="22"/>
      <c r="N29" s="79"/>
      <c r="O29" s="47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8" customFormat="1" ht="11.25">
      <c r="A30" s="148" t="s">
        <v>106</v>
      </c>
      <c r="B30" s="319">
        <v>24</v>
      </c>
      <c r="C30" s="374">
        <f t="shared" si="4"/>
        <v>0</v>
      </c>
      <c r="D30" s="319">
        <v>24</v>
      </c>
      <c r="E30" s="319">
        <v>25</v>
      </c>
      <c r="F30" s="374">
        <f t="shared" si="5"/>
        <v>0.25</v>
      </c>
      <c r="G30" s="304">
        <v>20</v>
      </c>
      <c r="H30" s="327">
        <f t="shared" si="6"/>
        <v>0.11111111111111116</v>
      </c>
      <c r="I30" s="149">
        <v>18</v>
      </c>
      <c r="J30" s="169">
        <f t="shared" si="6"/>
        <v>0</v>
      </c>
      <c r="K30" s="149">
        <v>18</v>
      </c>
      <c r="L30" s="10"/>
      <c r="M30" s="22"/>
      <c r="N30" s="79"/>
      <c r="O30" s="47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8" customFormat="1" ht="11.25">
      <c r="A31" s="148" t="s">
        <v>107</v>
      </c>
      <c r="B31" s="319">
        <v>0</v>
      </c>
      <c r="C31" s="374"/>
      <c r="D31" s="319">
        <v>0</v>
      </c>
      <c r="E31" s="319">
        <v>0</v>
      </c>
      <c r="F31" s="374"/>
      <c r="G31" s="304">
        <v>0</v>
      </c>
      <c r="H31" s="327"/>
      <c r="I31" s="149">
        <v>0</v>
      </c>
      <c r="J31" s="169">
        <f t="shared" si="6"/>
        <v>-1</v>
      </c>
      <c r="K31" s="149">
        <v>5</v>
      </c>
      <c r="L31" s="10"/>
      <c r="M31" s="22"/>
      <c r="N31" s="79"/>
      <c r="O31" s="47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8" customFormat="1" ht="11.25">
      <c r="A32" s="148" t="s">
        <v>108</v>
      </c>
      <c r="B32" s="319">
        <v>0</v>
      </c>
      <c r="C32" s="374">
        <f t="shared" si="4"/>
        <v>-1</v>
      </c>
      <c r="D32" s="319">
        <v>1</v>
      </c>
      <c r="E32" s="319">
        <v>2</v>
      </c>
      <c r="F32" s="374">
        <f t="shared" si="5"/>
        <v>0</v>
      </c>
      <c r="G32" s="304">
        <v>2</v>
      </c>
      <c r="H32" s="327">
        <f t="shared" si="6"/>
        <v>1</v>
      </c>
      <c r="I32" s="149">
        <v>1</v>
      </c>
      <c r="J32" s="169">
        <f t="shared" si="6"/>
        <v>0</v>
      </c>
      <c r="K32" s="149">
        <v>1</v>
      </c>
      <c r="L32" s="23"/>
      <c r="M32" s="24"/>
      <c r="N32" s="82"/>
      <c r="O32" s="47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s="8" customFormat="1" ht="11.25">
      <c r="A33" s="148" t="s">
        <v>109</v>
      </c>
      <c r="B33" s="320">
        <v>0</v>
      </c>
      <c r="C33" s="374"/>
      <c r="D33" s="320">
        <v>0</v>
      </c>
      <c r="E33" s="320">
        <v>0</v>
      </c>
      <c r="F33" s="374"/>
      <c r="G33" s="306">
        <v>0</v>
      </c>
      <c r="H33" s="327"/>
      <c r="I33" s="152">
        <v>0</v>
      </c>
      <c r="J33" s="169"/>
      <c r="K33" s="152">
        <v>0</v>
      </c>
      <c r="L33" s="9"/>
      <c r="M33" s="22"/>
      <c r="N33" s="9"/>
      <c r="O33" s="22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s="8" customFormat="1" ht="11.25">
      <c r="A34" s="148" t="s">
        <v>110</v>
      </c>
      <c r="B34" s="320">
        <v>0</v>
      </c>
      <c r="C34" s="374"/>
      <c r="D34" s="320">
        <v>0</v>
      </c>
      <c r="E34" s="320">
        <v>0</v>
      </c>
      <c r="F34" s="374"/>
      <c r="G34" s="306">
        <v>0</v>
      </c>
      <c r="H34" s="327"/>
      <c r="I34" s="152">
        <v>0</v>
      </c>
      <c r="J34" s="169"/>
      <c r="K34" s="152">
        <v>0</v>
      </c>
      <c r="L34" s="9"/>
      <c r="M34" s="22"/>
      <c r="N34" s="9"/>
      <c r="O34" s="22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s="8" customFormat="1" ht="11.25">
      <c r="A35" s="151" t="s">
        <v>90</v>
      </c>
      <c r="B35" s="229">
        <f>B13</f>
        <v>2546</v>
      </c>
      <c r="C35" s="374">
        <f t="shared" ref="C35:C40" si="7">IF((+B35/D35)&lt;0,"n.m.",IF(B35&lt;0,(+B35/D35-1)*-1,(+B35/D35-1)))</f>
        <v>2.8271405492730217E-2</v>
      </c>
      <c r="D35" s="229">
        <f>D13</f>
        <v>2476</v>
      </c>
      <c r="E35" s="153">
        <f>E13</f>
        <v>2482</v>
      </c>
      <c r="F35" s="374">
        <f t="shared" si="5"/>
        <v>3.9798910766652762E-2</v>
      </c>
      <c r="G35" s="229">
        <f>G13</f>
        <v>2387</v>
      </c>
      <c r="H35" s="327">
        <f t="shared" si="6"/>
        <v>1.2728044123886395E-2</v>
      </c>
      <c r="I35" s="153">
        <f>I13</f>
        <v>2357</v>
      </c>
      <c r="J35" s="169">
        <f t="shared" si="6"/>
        <v>3.5588752196836548E-2</v>
      </c>
      <c r="K35" s="153">
        <v>2276</v>
      </c>
      <c r="L35" s="10"/>
      <c r="M35" s="22"/>
      <c r="N35" s="79"/>
      <c r="O35" s="22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s="8" customFormat="1" ht="11.25">
      <c r="A36" s="151" t="s">
        <v>91</v>
      </c>
      <c r="B36" s="229">
        <f>B14</f>
        <v>1215</v>
      </c>
      <c r="C36" s="374">
        <f t="shared" si="7"/>
        <v>3.4923339011925014E-2</v>
      </c>
      <c r="D36" s="229">
        <f>D14</f>
        <v>1174</v>
      </c>
      <c r="E36" s="153">
        <f>E14</f>
        <v>1171</v>
      </c>
      <c r="F36" s="374">
        <f t="shared" si="5"/>
        <v>1.5611448395490113E-2</v>
      </c>
      <c r="G36" s="229">
        <f>G14</f>
        <v>1153</v>
      </c>
      <c r="H36" s="327">
        <f t="shared" si="6"/>
        <v>7.8671328671329199E-3</v>
      </c>
      <c r="I36" s="153">
        <f>I14</f>
        <v>1144</v>
      </c>
      <c r="J36" s="169">
        <f t="shared" si="6"/>
        <v>2.4171888988361756E-2</v>
      </c>
      <c r="K36" s="153">
        <v>1117</v>
      </c>
      <c r="L36" s="10"/>
      <c r="M36" s="22"/>
      <c r="N36" s="79"/>
      <c r="O36" s="22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s="3" customFormat="1" ht="11.25">
      <c r="A37" s="151" t="s">
        <v>111</v>
      </c>
      <c r="B37" s="228">
        <f>B15+B16+B17+B18+B19+B20+B21+B22+B23+B24</f>
        <v>2146</v>
      </c>
      <c r="C37" s="374">
        <f t="shared" si="7"/>
        <v>4.9902152641878583E-2</v>
      </c>
      <c r="D37" s="228">
        <f>D15+D16+D17+D18+D19+D20+D21+D22+D23+D24</f>
        <v>2044</v>
      </c>
      <c r="E37" s="150">
        <f>E15+E16+E17+E18+E19+E20+E21+E22+E23+E24</f>
        <v>2095</v>
      </c>
      <c r="F37" s="374">
        <f t="shared" si="5"/>
        <v>4.2288557213930433E-2</v>
      </c>
      <c r="G37" s="228">
        <f>G15+G16+G17+G18+G19+G20+G21+G22+G23+G24</f>
        <v>2010</v>
      </c>
      <c r="H37" s="327">
        <f t="shared" si="6"/>
        <v>1.3104838709677491E-2</v>
      </c>
      <c r="I37" s="150">
        <f>I15+I16+I17+I18+I19+I20+I21+I22+I23+I24</f>
        <v>1984</v>
      </c>
      <c r="J37" s="169">
        <f t="shared" si="6"/>
        <v>-1.2444001991040343E-2</v>
      </c>
      <c r="K37" s="150">
        <v>2009</v>
      </c>
      <c r="L37" s="10"/>
      <c r="M37" s="17"/>
      <c r="N37" s="79"/>
      <c r="O37" s="17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3" customFormat="1" ht="11.25">
      <c r="A38" s="151" t="s">
        <v>112</v>
      </c>
      <c r="B38" s="228">
        <f>B25+B26+B27+B28+B29+B30</f>
        <v>258</v>
      </c>
      <c r="C38" s="374">
        <f t="shared" si="7"/>
        <v>1.1764705882352899E-2</v>
      </c>
      <c r="D38" s="228">
        <f>D25+D26+D27+D28+D29+D30</f>
        <v>255</v>
      </c>
      <c r="E38" s="150">
        <f>E25+E26+E27+E28+E29+E30</f>
        <v>254</v>
      </c>
      <c r="F38" s="374">
        <f t="shared" si="5"/>
        <v>-5.5762081784386575E-2</v>
      </c>
      <c r="G38" s="228">
        <f>G25+G26+G27+G28+G29+G30</f>
        <v>269</v>
      </c>
      <c r="H38" s="327">
        <f t="shared" si="6"/>
        <v>-6.597222222222221E-2</v>
      </c>
      <c r="I38" s="150">
        <f>I25+I26+I27+I28+I29+I30</f>
        <v>288</v>
      </c>
      <c r="J38" s="169">
        <f t="shared" si="6"/>
        <v>-3.0303030303030276E-2</v>
      </c>
      <c r="K38" s="150">
        <v>297</v>
      </c>
      <c r="L38" s="10"/>
      <c r="M38" s="17"/>
      <c r="N38" s="79"/>
      <c r="O38" s="17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8" customFormat="1" ht="11.25">
      <c r="A39" s="151" t="s">
        <v>113</v>
      </c>
      <c r="B39" s="228">
        <f>B31+B32+B33+B34</f>
        <v>0</v>
      </c>
      <c r="C39" s="374">
        <f t="shared" si="7"/>
        <v>-1</v>
      </c>
      <c r="D39" s="228">
        <f>D31+D32+D33+D34</f>
        <v>1</v>
      </c>
      <c r="E39" s="150">
        <f>E31+E32+E33+E34</f>
        <v>2</v>
      </c>
      <c r="F39" s="374">
        <f t="shared" si="5"/>
        <v>0</v>
      </c>
      <c r="G39" s="228">
        <f>G31+G32+G33+G34</f>
        <v>2</v>
      </c>
      <c r="H39" s="327">
        <f t="shared" si="6"/>
        <v>1</v>
      </c>
      <c r="I39" s="150">
        <f>I31+I32+I33+I34</f>
        <v>1</v>
      </c>
      <c r="J39" s="169">
        <f t="shared" si="6"/>
        <v>-0.83333333333333337</v>
      </c>
      <c r="K39" s="150">
        <v>6</v>
      </c>
      <c r="L39" s="10"/>
      <c r="M39" s="17"/>
      <c r="N39" s="79"/>
      <c r="O39" s="17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s="3" customFormat="1" ht="11.25">
      <c r="A40" s="154" t="s">
        <v>114</v>
      </c>
      <c r="B40" s="230">
        <f>SUM(B35:B39)</f>
        <v>6165</v>
      </c>
      <c r="C40" s="373">
        <f t="shared" si="7"/>
        <v>3.6134453781512699E-2</v>
      </c>
      <c r="D40" s="230">
        <f>SUM(D35:D39)</f>
        <v>5950</v>
      </c>
      <c r="E40" s="155">
        <f>SUM(E35:E39)</f>
        <v>6004</v>
      </c>
      <c r="F40" s="373">
        <f t="shared" si="5"/>
        <v>3.143789726851054E-2</v>
      </c>
      <c r="G40" s="230">
        <f>SUM(G35:G39)</f>
        <v>5821</v>
      </c>
      <c r="H40" s="328">
        <f t="shared" si="6"/>
        <v>8.1399376515414179E-3</v>
      </c>
      <c r="I40" s="155">
        <f>SUM(I35:I39)</f>
        <v>5774</v>
      </c>
      <c r="J40" s="170">
        <f t="shared" si="6"/>
        <v>1.2094653812445122E-2</v>
      </c>
      <c r="K40" s="155">
        <v>5705</v>
      </c>
      <c r="L40" s="6"/>
      <c r="M40" s="25"/>
      <c r="N40" s="87"/>
      <c r="O40" s="2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93" customFormat="1" ht="11.25">
      <c r="A41" s="156" t="s">
        <v>124</v>
      </c>
      <c r="B41" s="231">
        <f>B40/Group!B153</f>
        <v>8.6435331230283907E-2</v>
      </c>
      <c r="C41" s="374"/>
      <c r="D41" s="231">
        <f>D40/Group!D153</f>
        <v>8.5391581394681323E-2</v>
      </c>
      <c r="E41" s="157">
        <f>E40/Group!E153</f>
        <v>8.2354877647317026E-2</v>
      </c>
      <c r="F41" s="374"/>
      <c r="G41" s="231">
        <f>G40/Group!G153</f>
        <v>8.1028410751820046E-2</v>
      </c>
      <c r="H41" s="157"/>
      <c r="I41" s="157">
        <f>I40/Group!I153</f>
        <v>7.8756052649526023E-2</v>
      </c>
      <c r="J41" s="142"/>
      <c r="K41" s="157">
        <v>7.8251447068828348E-2</v>
      </c>
      <c r="L41" s="158"/>
      <c r="M41" s="91"/>
      <c r="N41" s="90"/>
      <c r="O41" s="91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ht="12" customHeight="1">
      <c r="A42" s="138"/>
      <c r="B42" s="146"/>
      <c r="C42" s="374"/>
      <c r="D42" s="146"/>
      <c r="E42" s="146"/>
      <c r="F42" s="374"/>
      <c r="G42" s="146"/>
      <c r="H42" s="146"/>
      <c r="I42" s="146"/>
      <c r="J42" s="142"/>
      <c r="K42" s="146"/>
    </row>
    <row r="43" spans="1:26" s="70" customFormat="1" ht="12" customHeight="1">
      <c r="A43" s="154" t="s">
        <v>1</v>
      </c>
      <c r="B43" s="147"/>
      <c r="C43" s="374"/>
      <c r="D43" s="147"/>
      <c r="E43" s="147"/>
      <c r="F43" s="374"/>
      <c r="G43" s="147"/>
      <c r="H43" s="147"/>
      <c r="I43" s="147"/>
      <c r="J43" s="142"/>
      <c r="K43" s="147"/>
    </row>
    <row r="44" spans="1:26" s="3" customFormat="1" ht="11.25">
      <c r="A44" s="148" t="s">
        <v>90</v>
      </c>
      <c r="B44" s="321">
        <v>9.59</v>
      </c>
      <c r="C44" s="374">
        <f t="shared" ref="C44:C71" si="8">IF((+B44/D44)&lt;0,"n.m.",IF(B44&lt;0,(+B44/D44-1)*-1,(+B44/D44-1)))</f>
        <v>-0.5082051282051282</v>
      </c>
      <c r="D44" s="321">
        <v>19.5</v>
      </c>
      <c r="E44" s="321">
        <v>63.7</v>
      </c>
      <c r="F44" s="374">
        <f t="shared" si="5"/>
        <v>-0.18007465568284198</v>
      </c>
      <c r="G44" s="307">
        <v>77.69</v>
      </c>
      <c r="H44" s="327">
        <f t="shared" ref="H44:J71" si="9">IF((+G44/I44)&lt;0,"n.m.",IF(G44&lt;0,(+G44/I44-1)*-1,(+G44/I44-1)))</f>
        <v>0.48319969453990064</v>
      </c>
      <c r="I44" s="159">
        <v>52.38</v>
      </c>
      <c r="J44" s="169">
        <f t="shared" si="9"/>
        <v>-4.1186161449752845E-2</v>
      </c>
      <c r="K44" s="159">
        <v>54.63</v>
      </c>
      <c r="L44" s="10"/>
      <c r="M44" s="22"/>
      <c r="N44" s="79"/>
      <c r="O44" s="47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3" customFormat="1" ht="11.25">
      <c r="A45" s="148" t="s">
        <v>91</v>
      </c>
      <c r="B45" s="321">
        <v>7.6</v>
      </c>
      <c r="C45" s="374">
        <f t="shared" si="8"/>
        <v>-0.23771313941825489</v>
      </c>
      <c r="D45" s="321">
        <v>9.9700000000000006</v>
      </c>
      <c r="E45" s="321">
        <v>36.22</v>
      </c>
      <c r="F45" s="374">
        <f t="shared" si="5"/>
        <v>3.6634230108757881E-2</v>
      </c>
      <c r="G45" s="307">
        <v>34.94</v>
      </c>
      <c r="H45" s="327">
        <f t="shared" si="9"/>
        <v>7.772979642196165E-2</v>
      </c>
      <c r="I45" s="159">
        <v>32.42</v>
      </c>
      <c r="J45" s="169">
        <f t="shared" si="9"/>
        <v>-0.10218775962337301</v>
      </c>
      <c r="K45" s="159">
        <v>36.11</v>
      </c>
      <c r="L45" s="10"/>
      <c r="M45" s="22"/>
      <c r="N45" s="79"/>
      <c r="O45" s="47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3" customFormat="1" ht="11.25">
      <c r="A46" s="148" t="s">
        <v>92</v>
      </c>
      <c r="B46" s="321">
        <v>0.82</v>
      </c>
      <c r="C46" s="374">
        <f t="shared" si="8"/>
        <v>-0.359375</v>
      </c>
      <c r="D46" s="321">
        <v>1.28</v>
      </c>
      <c r="E46" s="321">
        <v>3.93</v>
      </c>
      <c r="F46" s="374">
        <f t="shared" si="5"/>
        <v>-0.33276740237690994</v>
      </c>
      <c r="G46" s="307">
        <v>5.89</v>
      </c>
      <c r="H46" s="327">
        <f t="shared" si="9"/>
        <v>-0.25818639798488674</v>
      </c>
      <c r="I46" s="159">
        <v>7.94</v>
      </c>
      <c r="J46" s="169">
        <f t="shared" si="9"/>
        <v>-3.6407766990291246E-2</v>
      </c>
      <c r="K46" s="159">
        <v>8.24</v>
      </c>
      <c r="L46" s="10"/>
      <c r="M46" s="22"/>
      <c r="N46" s="79"/>
      <c r="O46" s="47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3" customFormat="1" ht="11.25">
      <c r="A47" s="148" t="s">
        <v>93</v>
      </c>
      <c r="B47" s="321">
        <v>0.23</v>
      </c>
      <c r="C47" s="374">
        <f t="shared" si="8"/>
        <v>-0.71250000000000002</v>
      </c>
      <c r="D47" s="321">
        <v>0.8</v>
      </c>
      <c r="E47" s="321">
        <v>5.8</v>
      </c>
      <c r="F47" s="374">
        <f t="shared" si="5"/>
        <v>-9.7978227060653178E-2</v>
      </c>
      <c r="G47" s="307">
        <v>6.43</v>
      </c>
      <c r="H47" s="327">
        <f t="shared" si="9"/>
        <v>-0.23086124401913877</v>
      </c>
      <c r="I47" s="159">
        <v>8.36</v>
      </c>
      <c r="J47" s="169">
        <f t="shared" si="9"/>
        <v>0.47964601769911486</v>
      </c>
      <c r="K47" s="159">
        <v>5.65</v>
      </c>
      <c r="L47" s="10"/>
      <c r="M47" s="22"/>
      <c r="N47" s="79"/>
      <c r="O47" s="47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8" customFormat="1" ht="11.25">
      <c r="A48" s="148" t="s">
        <v>94</v>
      </c>
      <c r="B48" s="321">
        <v>0.68</v>
      </c>
      <c r="C48" s="374">
        <f t="shared" si="8"/>
        <v>2.7777777777777781</v>
      </c>
      <c r="D48" s="321">
        <v>0.18</v>
      </c>
      <c r="E48" s="321">
        <v>2.12</v>
      </c>
      <c r="F48" s="374">
        <f t="shared" si="5"/>
        <v>0.26946107784431139</v>
      </c>
      <c r="G48" s="307">
        <v>1.67</v>
      </c>
      <c r="H48" s="327">
        <f t="shared" si="9"/>
        <v>-0.80957810718358036</v>
      </c>
      <c r="I48" s="159">
        <v>8.77</v>
      </c>
      <c r="J48" s="169">
        <f t="shared" si="9"/>
        <v>0.50946643717728057</v>
      </c>
      <c r="K48" s="159">
        <v>5.81</v>
      </c>
      <c r="L48" s="10"/>
      <c r="M48" s="22"/>
      <c r="N48" s="79"/>
      <c r="O48" s="47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s="8" customFormat="1" ht="11.25">
      <c r="A49" s="148" t="s">
        <v>138</v>
      </c>
      <c r="B49" s="321">
        <v>0.52</v>
      </c>
      <c r="C49" s="374">
        <f t="shared" si="8"/>
        <v>-0.66878980891719753</v>
      </c>
      <c r="D49" s="321">
        <v>1.57</v>
      </c>
      <c r="E49" s="321">
        <v>2.99</v>
      </c>
      <c r="F49" s="374">
        <f t="shared" si="5"/>
        <v>-0.50332225913621254</v>
      </c>
      <c r="G49" s="307">
        <v>6.02</v>
      </c>
      <c r="H49" s="327">
        <f t="shared" si="9"/>
        <v>-0.32054176072234764</v>
      </c>
      <c r="I49" s="159">
        <v>8.86</v>
      </c>
      <c r="J49" s="169">
        <f t="shared" si="9"/>
        <v>0.5963963963963963</v>
      </c>
      <c r="K49" s="159">
        <v>5.55</v>
      </c>
      <c r="L49" s="10"/>
      <c r="M49" s="22"/>
      <c r="N49" s="79"/>
      <c r="O49" s="47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s="8" customFormat="1" ht="11.25">
      <c r="A50" s="148" t="s">
        <v>95</v>
      </c>
      <c r="B50" s="321">
        <v>0.81</v>
      </c>
      <c r="C50" s="374">
        <f t="shared" si="8"/>
        <v>2.8571428571428577</v>
      </c>
      <c r="D50" s="321">
        <v>0.21</v>
      </c>
      <c r="E50" s="321">
        <v>1.57</v>
      </c>
      <c r="F50" s="374">
        <f t="shared" si="5"/>
        <v>-0.12290502793296088</v>
      </c>
      <c r="G50" s="307">
        <v>1.79</v>
      </c>
      <c r="H50" s="327">
        <f t="shared" si="9"/>
        <v>0.79</v>
      </c>
      <c r="I50" s="159">
        <v>1</v>
      </c>
      <c r="J50" s="169">
        <f t="shared" si="9"/>
        <v>-0.38650306748466257</v>
      </c>
      <c r="K50" s="159">
        <v>1.63</v>
      </c>
      <c r="L50" s="10"/>
      <c r="M50" s="22"/>
      <c r="N50" s="79"/>
      <c r="O50" s="47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s="8" customFormat="1" ht="11.25">
      <c r="A51" s="148" t="s">
        <v>96</v>
      </c>
      <c r="B51" s="321">
        <v>0.08</v>
      </c>
      <c r="C51" s="374">
        <f t="shared" si="8"/>
        <v>-0.90804597701149425</v>
      </c>
      <c r="D51" s="321">
        <v>0.87</v>
      </c>
      <c r="E51" s="321">
        <v>1.6</v>
      </c>
      <c r="F51" s="374">
        <f t="shared" si="5"/>
        <v>1.1333333333333333</v>
      </c>
      <c r="G51" s="307">
        <v>0.75</v>
      </c>
      <c r="H51" s="327">
        <f t="shared" si="9"/>
        <v>0.44230769230769229</v>
      </c>
      <c r="I51" s="159">
        <v>0.52</v>
      </c>
      <c r="J51" s="169">
        <f t="shared" si="9"/>
        <v>-0.81090909090909091</v>
      </c>
      <c r="K51" s="159">
        <v>2.75</v>
      </c>
      <c r="L51" s="10"/>
      <c r="M51" s="22"/>
      <c r="N51" s="79"/>
      <c r="O51" s="47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s="8" customFormat="1" ht="11.25">
      <c r="A52" s="148" t="s">
        <v>97</v>
      </c>
      <c r="B52" s="321">
        <v>0.12</v>
      </c>
      <c r="C52" s="374">
        <f t="shared" si="8"/>
        <v>-7.6923076923076983E-2</v>
      </c>
      <c r="D52" s="321">
        <v>0.13</v>
      </c>
      <c r="E52" s="321">
        <v>0.89</v>
      </c>
      <c r="F52" s="374">
        <f t="shared" si="5"/>
        <v>-0.2053571428571429</v>
      </c>
      <c r="G52" s="307">
        <v>1.1200000000000001</v>
      </c>
      <c r="H52" s="327">
        <f t="shared" si="9"/>
        <v>0.12000000000000011</v>
      </c>
      <c r="I52" s="159">
        <v>1</v>
      </c>
      <c r="J52" s="169">
        <f t="shared" si="9"/>
        <v>0.19047619047619047</v>
      </c>
      <c r="K52" s="159">
        <v>0.84</v>
      </c>
      <c r="L52" s="10"/>
      <c r="M52" s="22"/>
      <c r="N52" s="79"/>
      <c r="O52" s="47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s="8" customFormat="1" ht="11.25">
      <c r="A53" s="148" t="s">
        <v>98</v>
      </c>
      <c r="B53" s="321">
        <v>0.04</v>
      </c>
      <c r="C53" s="374"/>
      <c r="D53" s="321">
        <v>0</v>
      </c>
      <c r="E53" s="321">
        <v>0.27</v>
      </c>
      <c r="F53" s="374">
        <f t="shared" si="5"/>
        <v>-0.20588235294117652</v>
      </c>
      <c r="G53" s="307">
        <v>0.34</v>
      </c>
      <c r="H53" s="327">
        <f t="shared" si="9"/>
        <v>4.666666666666667</v>
      </c>
      <c r="I53" s="159">
        <v>0.06</v>
      </c>
      <c r="J53" s="169">
        <f t="shared" si="9"/>
        <v>-0.14285714285714302</v>
      </c>
      <c r="K53" s="159">
        <v>7.0000000000000007E-2</v>
      </c>
      <c r="L53" s="10"/>
      <c r="M53" s="22"/>
      <c r="N53" s="79"/>
      <c r="O53" s="47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s="8" customFormat="1" ht="11.25">
      <c r="A54" s="148" t="s">
        <v>99</v>
      </c>
      <c r="B54" s="321">
        <v>0.33</v>
      </c>
      <c r="C54" s="374">
        <f t="shared" si="8"/>
        <v>3.125</v>
      </c>
      <c r="D54" s="321">
        <v>0.08</v>
      </c>
      <c r="E54" s="321">
        <v>0.52</v>
      </c>
      <c r="F54" s="374">
        <f t="shared" si="5"/>
        <v>-0.36585365853658536</v>
      </c>
      <c r="G54" s="307">
        <v>0.82</v>
      </c>
      <c r="H54" s="327">
        <f t="shared" si="9"/>
        <v>2.4999999999999911E-2</v>
      </c>
      <c r="I54" s="159">
        <v>0.8</v>
      </c>
      <c r="J54" s="169">
        <f t="shared" si="9"/>
        <v>0.35593220338983067</v>
      </c>
      <c r="K54" s="159">
        <v>0.59</v>
      </c>
      <c r="L54" s="10"/>
      <c r="M54" s="22"/>
      <c r="N54" s="79"/>
      <c r="O54" s="47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s="8" customFormat="1" ht="11.25">
      <c r="A55" s="148" t="s">
        <v>100</v>
      </c>
      <c r="B55" s="321">
        <v>0.25</v>
      </c>
      <c r="C55" s="374">
        <f t="shared" si="8"/>
        <v>-0.16666666666666663</v>
      </c>
      <c r="D55" s="321">
        <v>0.3</v>
      </c>
      <c r="E55" s="321">
        <v>1.01</v>
      </c>
      <c r="F55" s="374">
        <f t="shared" si="5"/>
        <v>-0.18548387096774188</v>
      </c>
      <c r="G55" s="307">
        <v>1.24</v>
      </c>
      <c r="H55" s="327">
        <f t="shared" si="9"/>
        <v>0.16981132075471694</v>
      </c>
      <c r="I55" s="159">
        <v>1.06</v>
      </c>
      <c r="J55" s="169">
        <f t="shared" si="9"/>
        <v>6.0000000000000053E-2</v>
      </c>
      <c r="K55" s="159">
        <v>1</v>
      </c>
      <c r="L55" s="10"/>
      <c r="M55" s="22"/>
      <c r="N55" s="79"/>
      <c r="O55" s="47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s="8" customFormat="1" ht="11.25">
      <c r="A56" s="148" t="s">
        <v>101</v>
      </c>
      <c r="B56" s="321">
        <v>0.66</v>
      </c>
      <c r="C56" s="374">
        <f t="shared" si="8"/>
        <v>0.37500000000000022</v>
      </c>
      <c r="D56" s="321">
        <v>0.48</v>
      </c>
      <c r="E56" s="321">
        <v>8.02</v>
      </c>
      <c r="F56" s="374">
        <f t="shared" si="5"/>
        <v>-0.52488151658767768</v>
      </c>
      <c r="G56" s="307">
        <v>16.88</v>
      </c>
      <c r="H56" s="327">
        <f t="shared" si="9"/>
        <v>3.5745257452574526</v>
      </c>
      <c r="I56" s="159">
        <v>3.69</v>
      </c>
      <c r="J56" s="169">
        <f t="shared" si="9"/>
        <v>-0.185430463576159</v>
      </c>
      <c r="K56" s="159">
        <v>4.53</v>
      </c>
      <c r="L56" s="10"/>
      <c r="M56" s="22"/>
      <c r="N56" s="79"/>
      <c r="O56" s="47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s="8" customFormat="1" ht="11.25">
      <c r="A57" s="148" t="s">
        <v>102</v>
      </c>
      <c r="B57" s="232">
        <v>0.3</v>
      </c>
      <c r="C57" s="374">
        <f t="shared" si="8"/>
        <v>0.36363636363636354</v>
      </c>
      <c r="D57" s="428">
        <v>0.22</v>
      </c>
      <c r="E57" s="232">
        <v>0.78</v>
      </c>
      <c r="F57" s="374">
        <f t="shared" si="5"/>
        <v>0.25806451612903225</v>
      </c>
      <c r="G57" s="308">
        <v>0.62</v>
      </c>
      <c r="H57" s="327">
        <f t="shared" si="9"/>
        <v>-0.12676056338028163</v>
      </c>
      <c r="I57" s="160">
        <v>0.71</v>
      </c>
      <c r="J57" s="169">
        <f t="shared" si="9"/>
        <v>-0.5</v>
      </c>
      <c r="K57" s="160">
        <v>1.42</v>
      </c>
      <c r="L57" s="10"/>
      <c r="M57" s="22"/>
      <c r="N57" s="79"/>
      <c r="O57" s="47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s="8" customFormat="1" ht="11.25">
      <c r="A58" s="148" t="s">
        <v>103</v>
      </c>
      <c r="B58" s="321">
        <v>0.5</v>
      </c>
      <c r="C58" s="374">
        <f t="shared" si="8"/>
        <v>1.3809523809523809</v>
      </c>
      <c r="D58" s="321">
        <v>0.21</v>
      </c>
      <c r="E58" s="321">
        <v>1.64</v>
      </c>
      <c r="F58" s="374">
        <f t="shared" si="5"/>
        <v>1.4477611940298503</v>
      </c>
      <c r="G58" s="307">
        <v>0.67</v>
      </c>
      <c r="H58" s="327">
        <f t="shared" si="9"/>
        <v>-0.51449275362318836</v>
      </c>
      <c r="I58" s="159">
        <v>1.38</v>
      </c>
      <c r="J58" s="169">
        <f t="shared" si="9"/>
        <v>1.4705882352941124E-2</v>
      </c>
      <c r="K58" s="159">
        <v>1.36</v>
      </c>
      <c r="L58" s="10"/>
      <c r="M58" s="22"/>
      <c r="N58" s="79"/>
      <c r="O58" s="47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s="3" customFormat="1" ht="11.25">
      <c r="A59" s="148" t="s">
        <v>104</v>
      </c>
      <c r="B59" s="321">
        <v>0.13</v>
      </c>
      <c r="C59" s="374">
        <f t="shared" si="8"/>
        <v>2.25</v>
      </c>
      <c r="D59" s="321">
        <v>0.04</v>
      </c>
      <c r="E59" s="321">
        <v>0.28999999999999998</v>
      </c>
      <c r="F59" s="374">
        <f t="shared" si="5"/>
        <v>-0.55384615384615388</v>
      </c>
      <c r="G59" s="307">
        <v>0.65</v>
      </c>
      <c r="H59" s="327">
        <f t="shared" si="9"/>
        <v>20.666666666666668</v>
      </c>
      <c r="I59" s="159">
        <v>0.03</v>
      </c>
      <c r="J59" s="169">
        <f t="shared" si="9"/>
        <v>-0.88888888888888884</v>
      </c>
      <c r="K59" s="159">
        <v>0.27</v>
      </c>
      <c r="L59" s="10"/>
      <c r="M59" s="22"/>
      <c r="N59" s="79"/>
      <c r="O59" s="47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8" customFormat="1" ht="11.25">
      <c r="A60" s="148" t="s">
        <v>105</v>
      </c>
      <c r="B60" s="321">
        <v>0.27</v>
      </c>
      <c r="C60" s="374">
        <f t="shared" si="8"/>
        <v>3.5000000000000009</v>
      </c>
      <c r="D60" s="321">
        <v>0.06</v>
      </c>
      <c r="E60" s="321">
        <v>0.26</v>
      </c>
      <c r="F60" s="374">
        <f t="shared" si="5"/>
        <v>-0.62318840579710144</v>
      </c>
      <c r="G60" s="307">
        <v>0.69000000000000006</v>
      </c>
      <c r="H60" s="327">
        <f t="shared" si="9"/>
        <v>-0.15853658536585358</v>
      </c>
      <c r="I60" s="159">
        <v>0.82</v>
      </c>
      <c r="J60" s="169">
        <f t="shared" si="9"/>
        <v>0.6734693877551019</v>
      </c>
      <c r="K60" s="159">
        <v>0.49</v>
      </c>
      <c r="L60" s="10"/>
      <c r="M60" s="22"/>
      <c r="N60" s="79"/>
      <c r="O60" s="47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s="8" customFormat="1" ht="11.25">
      <c r="A61" s="148" t="s">
        <v>106</v>
      </c>
      <c r="B61" s="321">
        <v>0.05</v>
      </c>
      <c r="C61" s="374"/>
      <c r="D61" s="321">
        <v>0</v>
      </c>
      <c r="E61" s="321">
        <v>0.08</v>
      </c>
      <c r="F61" s="374">
        <f t="shared" si="5"/>
        <v>-0.4285714285714286</v>
      </c>
      <c r="G61" s="307">
        <v>0.14000000000000001</v>
      </c>
      <c r="H61" s="327">
        <f t="shared" si="9"/>
        <v>-0.2222222222222221</v>
      </c>
      <c r="I61" s="159">
        <v>0.18</v>
      </c>
      <c r="J61" s="169">
        <f t="shared" si="9"/>
        <v>-0.7857142857142857</v>
      </c>
      <c r="K61" s="159">
        <v>0.84</v>
      </c>
      <c r="L61" s="10"/>
      <c r="M61" s="22"/>
      <c r="N61" s="79"/>
      <c r="O61" s="47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s="8" customFormat="1" ht="11.25">
      <c r="A62" s="148" t="s">
        <v>107</v>
      </c>
      <c r="B62" s="321">
        <v>0.06</v>
      </c>
      <c r="C62" s="374">
        <f t="shared" si="8"/>
        <v>-0.5</v>
      </c>
      <c r="D62" s="321">
        <v>0.12</v>
      </c>
      <c r="E62" s="321">
        <v>0.31</v>
      </c>
      <c r="F62" s="374">
        <f t="shared" si="5"/>
        <v>1.2142857142857144</v>
      </c>
      <c r="G62" s="307">
        <v>0.13999999999999999</v>
      </c>
      <c r="H62" s="327">
        <f t="shared" si="9"/>
        <v>-0.76666666666666672</v>
      </c>
      <c r="I62" s="159">
        <v>0.6</v>
      </c>
      <c r="J62" s="188" t="s">
        <v>10</v>
      </c>
      <c r="K62" s="159">
        <v>0.01</v>
      </c>
      <c r="L62" s="10"/>
      <c r="M62" s="22"/>
      <c r="N62" s="79"/>
      <c r="O62" s="47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s="8" customFormat="1" ht="11.25">
      <c r="A63" s="148" t="s">
        <v>108</v>
      </c>
      <c r="B63" s="321">
        <v>0.03</v>
      </c>
      <c r="C63" s="374"/>
      <c r="D63" s="321">
        <v>0</v>
      </c>
      <c r="E63" s="321">
        <v>0.04</v>
      </c>
      <c r="F63" s="374">
        <f t="shared" si="5"/>
        <v>-0.92727272727272725</v>
      </c>
      <c r="G63" s="307">
        <v>0.55000000000000004</v>
      </c>
      <c r="H63" s="327">
        <f t="shared" si="9"/>
        <v>-5.1724137931034364E-2</v>
      </c>
      <c r="I63" s="159">
        <v>0.57999999999999996</v>
      </c>
      <c r="J63" s="169">
        <f t="shared" si="9"/>
        <v>1.3199999999999998</v>
      </c>
      <c r="K63" s="159">
        <v>0.25</v>
      </c>
      <c r="L63" s="23"/>
      <c r="M63" s="24"/>
      <c r="N63" s="82"/>
      <c r="O63" s="47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s="8" customFormat="1" ht="11.25">
      <c r="A64" s="148" t="s">
        <v>109</v>
      </c>
      <c r="B64" s="323">
        <v>0</v>
      </c>
      <c r="C64" s="374">
        <f t="shared" si="8"/>
        <v>-1</v>
      </c>
      <c r="D64" s="323">
        <v>0.02</v>
      </c>
      <c r="E64" s="323">
        <v>0.13</v>
      </c>
      <c r="F64" s="374">
        <f t="shared" si="5"/>
        <v>-0.86170212765957444</v>
      </c>
      <c r="G64" s="309">
        <v>0.94</v>
      </c>
      <c r="H64" s="327">
        <f t="shared" si="9"/>
        <v>-0.8041666666666667</v>
      </c>
      <c r="I64" s="161">
        <v>4.8</v>
      </c>
      <c r="J64" s="169">
        <f t="shared" si="9"/>
        <v>39</v>
      </c>
      <c r="K64" s="161">
        <v>0.12</v>
      </c>
      <c r="L64" s="9"/>
      <c r="M64" s="22"/>
      <c r="N64" s="9"/>
      <c r="O64" s="22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s="8" customFormat="1" ht="11.25">
      <c r="A65" s="148" t="s">
        <v>110</v>
      </c>
      <c r="B65" s="323">
        <v>0.03</v>
      </c>
      <c r="C65" s="374">
        <f t="shared" si="8"/>
        <v>0.5</v>
      </c>
      <c r="D65" s="323">
        <v>0.02</v>
      </c>
      <c r="E65" s="323">
        <v>0.23</v>
      </c>
      <c r="F65" s="374">
        <f t="shared" si="5"/>
        <v>-0.14814814814814814</v>
      </c>
      <c r="G65" s="309">
        <v>0.27</v>
      </c>
      <c r="H65" s="327">
        <f t="shared" si="9"/>
        <v>0.6875</v>
      </c>
      <c r="I65" s="161">
        <v>0.16</v>
      </c>
      <c r="J65" s="169">
        <f t="shared" si="9"/>
        <v>-0.64444444444444438</v>
      </c>
      <c r="K65" s="161">
        <v>0.45</v>
      </c>
      <c r="L65" s="9"/>
      <c r="M65" s="22"/>
      <c r="N65" s="9"/>
      <c r="O65" s="22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s="8" customFormat="1" ht="11.25">
      <c r="A66" s="151" t="s">
        <v>90</v>
      </c>
      <c r="B66" s="233">
        <f>B44</f>
        <v>9.59</v>
      </c>
      <c r="C66" s="374">
        <f t="shared" si="8"/>
        <v>-0.5082051282051282</v>
      </c>
      <c r="D66" s="233">
        <f>D44</f>
        <v>19.5</v>
      </c>
      <c r="E66" s="162">
        <f>E44</f>
        <v>63.7</v>
      </c>
      <c r="F66" s="374">
        <f t="shared" si="5"/>
        <v>-0.18007465568284198</v>
      </c>
      <c r="G66" s="233">
        <f>G44</f>
        <v>77.69</v>
      </c>
      <c r="H66" s="327">
        <f t="shared" si="9"/>
        <v>0.48319969453990064</v>
      </c>
      <c r="I66" s="162">
        <f>I44</f>
        <v>52.38</v>
      </c>
      <c r="J66" s="169">
        <f t="shared" si="9"/>
        <v>-4.1186161449752845E-2</v>
      </c>
      <c r="K66" s="162">
        <v>54.63</v>
      </c>
      <c r="L66" s="10"/>
      <c r="M66" s="22"/>
      <c r="N66" s="79"/>
      <c r="O66" s="22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s="8" customFormat="1" ht="11.25">
      <c r="A67" s="151" t="s">
        <v>91</v>
      </c>
      <c r="B67" s="233">
        <f>B45</f>
        <v>7.6</v>
      </c>
      <c r="C67" s="374">
        <f t="shared" si="8"/>
        <v>-0.23771313941825489</v>
      </c>
      <c r="D67" s="233">
        <f>D45</f>
        <v>9.9700000000000006</v>
      </c>
      <c r="E67" s="162">
        <f>E45</f>
        <v>36.22</v>
      </c>
      <c r="F67" s="374">
        <f t="shared" si="5"/>
        <v>3.6634230108757881E-2</v>
      </c>
      <c r="G67" s="233">
        <f>G45</f>
        <v>34.94</v>
      </c>
      <c r="H67" s="327">
        <f t="shared" si="9"/>
        <v>7.772979642196165E-2</v>
      </c>
      <c r="I67" s="162">
        <f>I45</f>
        <v>32.42</v>
      </c>
      <c r="J67" s="169">
        <f t="shared" si="9"/>
        <v>-0.10218775962337301</v>
      </c>
      <c r="K67" s="162">
        <v>36.11</v>
      </c>
      <c r="L67" s="10"/>
      <c r="M67" s="22"/>
      <c r="N67" s="79"/>
      <c r="O67" s="22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s="3" customFormat="1" ht="11.25">
      <c r="A68" s="151" t="s">
        <v>111</v>
      </c>
      <c r="B68" s="232">
        <f>B46+B47+B48+B49+B50+B51+B52+B53+B54+B55</f>
        <v>3.8800000000000003</v>
      </c>
      <c r="C68" s="374">
        <f t="shared" si="8"/>
        <v>-0.28413284132841321</v>
      </c>
      <c r="D68" s="232">
        <f>D46+D47+D48+D49+D50+D51+D52+D53+D54+D55</f>
        <v>5.42</v>
      </c>
      <c r="E68" s="160">
        <f>E46+E47+E48+E49+E50+E51+E52+E53+E54+E55</f>
        <v>20.700000000000003</v>
      </c>
      <c r="F68" s="374">
        <f t="shared" si="5"/>
        <v>-0.20598388952819313</v>
      </c>
      <c r="G68" s="232">
        <f>G46+G47+G48+G49+G50+G51+G52+G53+G54+G55</f>
        <v>26.069999999999997</v>
      </c>
      <c r="H68" s="327">
        <f t="shared" si="9"/>
        <v>-0.32056293979671635</v>
      </c>
      <c r="I68" s="160">
        <f>I46+I47+I48+I49+I50+I51+I52+I53+I54+I55</f>
        <v>38.370000000000005</v>
      </c>
      <c r="J68" s="169">
        <f t="shared" si="9"/>
        <v>0.19421101774042993</v>
      </c>
      <c r="K68" s="160">
        <v>32.129999999999995</v>
      </c>
      <c r="L68" s="10"/>
      <c r="M68" s="17"/>
      <c r="N68" s="79"/>
      <c r="O68" s="1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s="3" customFormat="1" ht="11.25">
      <c r="A69" s="151" t="s">
        <v>112</v>
      </c>
      <c r="B69" s="232">
        <f>B56+B57+B58+B59+B60+B61</f>
        <v>1.91</v>
      </c>
      <c r="C69" s="374">
        <f t="shared" si="8"/>
        <v>0.89108910891089099</v>
      </c>
      <c r="D69" s="232">
        <f>D56+D57+D58+D59+D60+D61</f>
        <v>1.01</v>
      </c>
      <c r="E69" s="160">
        <f>E56+E57+E58+E59+E60+E61</f>
        <v>11.069999999999999</v>
      </c>
      <c r="F69" s="374">
        <f t="shared" si="5"/>
        <v>-0.43664122137404593</v>
      </c>
      <c r="G69" s="232">
        <f>G56+G57+G58+G59+G60+G61</f>
        <v>19.650000000000002</v>
      </c>
      <c r="H69" s="327">
        <f t="shared" si="9"/>
        <v>1.8854625550660793</v>
      </c>
      <c r="I69" s="160">
        <f>I56+I57+I58+I59+I60+I61</f>
        <v>6.8100000000000005</v>
      </c>
      <c r="J69" s="169">
        <f t="shared" si="9"/>
        <v>-0.23569023569023562</v>
      </c>
      <c r="K69" s="160">
        <v>8.91</v>
      </c>
      <c r="L69" s="10"/>
      <c r="M69" s="17"/>
      <c r="N69" s="79"/>
      <c r="O69" s="17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s="8" customFormat="1" ht="11.25">
      <c r="A70" s="151" t="s">
        <v>113</v>
      </c>
      <c r="B70" s="232">
        <f>B62+B63+B64+B65</f>
        <v>0.12</v>
      </c>
      <c r="C70" s="374">
        <f t="shared" si="8"/>
        <v>-0.24999999999999989</v>
      </c>
      <c r="D70" s="232">
        <f>D62+D63+D64+D65</f>
        <v>0.15999999999999998</v>
      </c>
      <c r="E70" s="160">
        <f>E62+E63+E64+E65</f>
        <v>0.71</v>
      </c>
      <c r="F70" s="374">
        <f t="shared" si="5"/>
        <v>-0.62631578947368416</v>
      </c>
      <c r="G70" s="232">
        <f>G62+G63+G64+G65</f>
        <v>1.9</v>
      </c>
      <c r="H70" s="327">
        <f t="shared" si="9"/>
        <v>-0.69055374592833874</v>
      </c>
      <c r="I70" s="160">
        <f>I62+I63+I64+I65</f>
        <v>6.14</v>
      </c>
      <c r="J70" s="169">
        <f t="shared" si="9"/>
        <v>6.3975903614457819</v>
      </c>
      <c r="K70" s="160">
        <v>0.83000000000000007</v>
      </c>
      <c r="L70" s="10"/>
      <c r="M70" s="17"/>
      <c r="N70" s="79"/>
      <c r="O70" s="17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s="70" customFormat="1" ht="10.35" customHeight="1">
      <c r="A71" s="154" t="s">
        <v>117</v>
      </c>
      <c r="B71" s="310">
        <f>SUM(B66:B70)</f>
        <v>23.099999999999998</v>
      </c>
      <c r="C71" s="373">
        <f t="shared" si="8"/>
        <v>-0.3594009983361065</v>
      </c>
      <c r="D71" s="310">
        <f>SUM(D66:D70)</f>
        <v>36.059999999999995</v>
      </c>
      <c r="E71" s="163">
        <f>SUM(E66:E70)</f>
        <v>132.4</v>
      </c>
      <c r="F71" s="373">
        <f t="shared" si="5"/>
        <v>-0.17379095163806546</v>
      </c>
      <c r="G71" s="310">
        <f>SUM(G66:G70)</f>
        <v>160.25</v>
      </c>
      <c r="H71" s="328">
        <f t="shared" si="9"/>
        <v>0.17727005583308841</v>
      </c>
      <c r="I71" s="163">
        <f>SUM(I66:I70)</f>
        <v>136.12</v>
      </c>
      <c r="J71" s="170">
        <f t="shared" si="9"/>
        <v>2.6468592112208755E-2</v>
      </c>
      <c r="K71" s="163">
        <v>132.61000000000001</v>
      </c>
    </row>
    <row r="72" spans="1:26" ht="10.35" customHeight="1">
      <c r="A72" s="148"/>
      <c r="B72" s="151"/>
      <c r="C72" s="374"/>
      <c r="D72" s="151"/>
      <c r="E72" s="151"/>
      <c r="F72" s="374"/>
      <c r="G72" s="151"/>
      <c r="H72" s="151"/>
      <c r="I72" s="151"/>
      <c r="J72" s="142"/>
      <c r="K72" s="151"/>
    </row>
    <row r="73" spans="1:26" ht="10.35" customHeight="1">
      <c r="A73" s="164" t="s">
        <v>2</v>
      </c>
      <c r="B73" s="165"/>
      <c r="C73" s="374"/>
      <c r="D73" s="165"/>
      <c r="E73" s="165"/>
      <c r="F73" s="374"/>
      <c r="G73" s="165"/>
      <c r="H73" s="165"/>
      <c r="I73" s="165"/>
      <c r="J73" s="142"/>
      <c r="K73" s="165"/>
    </row>
    <row r="74" spans="1:26" s="3" customFormat="1" ht="11.25">
      <c r="A74" s="148" t="s">
        <v>90</v>
      </c>
      <c r="B74" s="321">
        <v>2.5</v>
      </c>
      <c r="C74" s="374">
        <f t="shared" ref="C74:C93" si="10">IF((+B74/D74)&lt;0,"n.m.",IF(B74&lt;0,(+B74/D74-1)*-1,(+B74/D74-1)))</f>
        <v>-0.55752212389380529</v>
      </c>
      <c r="D74" s="321">
        <v>5.65</v>
      </c>
      <c r="E74" s="321">
        <v>2.46</v>
      </c>
      <c r="F74" s="374">
        <f t="shared" si="5"/>
        <v>-0.59203980099502496</v>
      </c>
      <c r="G74" s="321">
        <v>6.03</v>
      </c>
      <c r="H74" s="327">
        <f t="shared" ref="H74:J101" si="11">IF((+G74/I74)&lt;0,"n.m.",IF(G74&lt;0,(+G74/I74-1)*-1,(+G74/I74-1)))</f>
        <v>0.21084337349397586</v>
      </c>
      <c r="I74" s="159">
        <v>4.9800000000000004</v>
      </c>
      <c r="J74" s="169">
        <f t="shared" si="11"/>
        <v>-0.1324041811846689</v>
      </c>
      <c r="K74" s="159">
        <v>5.74</v>
      </c>
      <c r="L74" s="10"/>
      <c r="M74" s="22"/>
      <c r="N74" s="79"/>
      <c r="O74" s="47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s="3" customFormat="1" ht="11.25">
      <c r="A75" s="148" t="s">
        <v>91</v>
      </c>
      <c r="B75" s="321">
        <v>0.35</v>
      </c>
      <c r="C75" s="374">
        <f t="shared" si="10"/>
        <v>-0.50704225352112675</v>
      </c>
      <c r="D75" s="321">
        <v>0.71</v>
      </c>
      <c r="E75" s="321">
        <v>0.5</v>
      </c>
      <c r="F75" s="374">
        <f t="shared" si="5"/>
        <v>-0.13793103448275856</v>
      </c>
      <c r="G75" s="321">
        <v>0.57999999999999996</v>
      </c>
      <c r="H75" s="327">
        <f t="shared" si="11"/>
        <v>3.1428571428571423</v>
      </c>
      <c r="I75" s="159">
        <v>0.14000000000000001</v>
      </c>
      <c r="J75" s="169">
        <f t="shared" si="11"/>
        <v>-0.77777777777777779</v>
      </c>
      <c r="K75" s="159">
        <v>0.63</v>
      </c>
      <c r="L75" s="10"/>
      <c r="M75" s="22"/>
      <c r="N75" s="79"/>
      <c r="O75" s="47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s="3" customFormat="1" ht="11.25">
      <c r="A76" s="148" t="s">
        <v>92</v>
      </c>
      <c r="B76" s="321">
        <v>1.26</v>
      </c>
      <c r="C76" s="374">
        <f t="shared" si="10"/>
        <v>62</v>
      </c>
      <c r="D76" s="321">
        <v>0.02</v>
      </c>
      <c r="E76" s="321">
        <v>1.27</v>
      </c>
      <c r="F76" s="374">
        <f t="shared" si="5"/>
        <v>126</v>
      </c>
      <c r="G76" s="321">
        <v>0.01</v>
      </c>
      <c r="H76" s="327">
        <f t="shared" si="11"/>
        <v>-0.967741935483871</v>
      </c>
      <c r="I76" s="159">
        <v>0.31</v>
      </c>
      <c r="J76" s="169">
        <f t="shared" si="11"/>
        <v>-0.22500000000000009</v>
      </c>
      <c r="K76" s="159">
        <v>0.4</v>
      </c>
      <c r="L76" s="10"/>
      <c r="M76" s="22"/>
      <c r="N76" s="79"/>
      <c r="O76" s="47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s="3" customFormat="1" ht="11.25">
      <c r="A77" s="148" t="s">
        <v>93</v>
      </c>
      <c r="B77" s="321">
        <v>0.48</v>
      </c>
      <c r="C77" s="374">
        <f t="shared" si="10"/>
        <v>23</v>
      </c>
      <c r="D77" s="321">
        <v>0.02</v>
      </c>
      <c r="E77" s="321">
        <v>0.66</v>
      </c>
      <c r="F77" s="374">
        <f t="shared" ref="F77:F101" si="12">IF((+E77/G77)&lt;0,"n.m.",IF(E77&lt;0,(+E77/G77-1)*-1,(+E77/G77-1)))</f>
        <v>0.29411764705882359</v>
      </c>
      <c r="G77" s="321">
        <v>0.51</v>
      </c>
      <c r="H77" s="327">
        <f t="shared" si="11"/>
        <v>0.8214285714285714</v>
      </c>
      <c r="I77" s="159">
        <v>0.28000000000000003</v>
      </c>
      <c r="J77" s="169">
        <f t="shared" si="11"/>
        <v>-0.29999999999999993</v>
      </c>
      <c r="K77" s="159">
        <v>0.4</v>
      </c>
      <c r="L77" s="10"/>
      <c r="M77" s="22"/>
      <c r="N77" s="79"/>
      <c r="O77" s="47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s="8" customFormat="1" ht="11.25">
      <c r="A78" s="148" t="s">
        <v>94</v>
      </c>
      <c r="B78" s="321">
        <v>0</v>
      </c>
      <c r="C78" s="374"/>
      <c r="D78" s="321">
        <v>0</v>
      </c>
      <c r="E78" s="321">
        <v>0</v>
      </c>
      <c r="F78" s="374"/>
      <c r="G78" s="321">
        <v>0</v>
      </c>
      <c r="H78" s="327"/>
      <c r="I78" s="159">
        <v>0</v>
      </c>
      <c r="J78" s="169"/>
      <c r="K78" s="159">
        <v>0</v>
      </c>
      <c r="L78" s="10"/>
      <c r="M78" s="22"/>
      <c r="N78" s="79"/>
      <c r="O78" s="47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s="8" customFormat="1" ht="11.25">
      <c r="A79" s="148" t="s">
        <v>138</v>
      </c>
      <c r="B79" s="321">
        <v>0</v>
      </c>
      <c r="C79" s="374"/>
      <c r="D79" s="321">
        <v>0</v>
      </c>
      <c r="E79" s="321">
        <v>0</v>
      </c>
      <c r="F79" s="374"/>
      <c r="G79" s="321">
        <v>0</v>
      </c>
      <c r="H79" s="327"/>
      <c r="I79" s="159">
        <v>0</v>
      </c>
      <c r="J79" s="169"/>
      <c r="K79" s="159">
        <v>0</v>
      </c>
      <c r="L79" s="10"/>
      <c r="M79" s="22"/>
      <c r="N79" s="79"/>
      <c r="O79" s="47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s="8" customFormat="1" ht="11.25">
      <c r="A80" s="148" t="s">
        <v>95</v>
      </c>
      <c r="B80" s="321">
        <v>0.51</v>
      </c>
      <c r="C80" s="374">
        <f t="shared" si="10"/>
        <v>1.3181818181818183</v>
      </c>
      <c r="D80" s="321">
        <v>0.22</v>
      </c>
      <c r="E80" s="321">
        <v>0.35000000000000003</v>
      </c>
      <c r="F80" s="374">
        <f t="shared" si="12"/>
        <v>34</v>
      </c>
      <c r="G80" s="321">
        <v>0.01</v>
      </c>
      <c r="H80" s="327">
        <f t="shared" si="11"/>
        <v>-0.875</v>
      </c>
      <c r="I80" s="159">
        <v>0.08</v>
      </c>
      <c r="J80" s="169">
        <f t="shared" si="11"/>
        <v>-0.38461538461538458</v>
      </c>
      <c r="K80" s="159">
        <v>0.13</v>
      </c>
      <c r="L80" s="10"/>
      <c r="M80" s="22"/>
      <c r="N80" s="79"/>
      <c r="O80" s="47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s="8" customFormat="1" ht="11.25">
      <c r="A81" s="148" t="s">
        <v>96</v>
      </c>
      <c r="B81" s="321">
        <v>0.1</v>
      </c>
      <c r="C81" s="374">
        <f t="shared" si="10"/>
        <v>9</v>
      </c>
      <c r="D81" s="321">
        <v>0.01</v>
      </c>
      <c r="E81" s="321">
        <v>0.02</v>
      </c>
      <c r="F81" s="374">
        <f t="shared" si="12"/>
        <v>1</v>
      </c>
      <c r="G81" s="321">
        <v>0.01</v>
      </c>
      <c r="H81" s="327">
        <f t="shared" si="11"/>
        <v>-0.5</v>
      </c>
      <c r="I81" s="159">
        <v>0.02</v>
      </c>
      <c r="J81" s="169">
        <f t="shared" si="11"/>
        <v>1</v>
      </c>
      <c r="K81" s="159">
        <v>0.01</v>
      </c>
      <c r="L81" s="10"/>
      <c r="M81" s="22"/>
      <c r="N81" s="79"/>
      <c r="O81" s="47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s="8" customFormat="1" ht="11.25">
      <c r="A82" s="148" t="s">
        <v>97</v>
      </c>
      <c r="B82" s="321">
        <v>0</v>
      </c>
      <c r="C82" s="374"/>
      <c r="D82" s="321">
        <v>0</v>
      </c>
      <c r="E82" s="321">
        <v>0</v>
      </c>
      <c r="F82" s="374"/>
      <c r="G82" s="321">
        <v>0</v>
      </c>
      <c r="H82" s="327"/>
      <c r="I82" s="159">
        <v>0</v>
      </c>
      <c r="J82" s="169">
        <f t="shared" si="11"/>
        <v>-1</v>
      </c>
      <c r="K82" s="159">
        <v>0.01</v>
      </c>
      <c r="L82" s="10"/>
      <c r="M82" s="22"/>
      <c r="N82" s="79"/>
      <c r="O82" s="47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s="8" customFormat="1" ht="11.25">
      <c r="A83" s="148" t="s">
        <v>98</v>
      </c>
      <c r="B83" s="321">
        <v>0</v>
      </c>
      <c r="C83" s="374"/>
      <c r="D83" s="321">
        <v>0</v>
      </c>
      <c r="E83" s="321">
        <v>0</v>
      </c>
      <c r="F83" s="374"/>
      <c r="G83" s="321">
        <v>0</v>
      </c>
      <c r="H83" s="327"/>
      <c r="I83" s="159">
        <v>0</v>
      </c>
      <c r="J83" s="169"/>
      <c r="K83" s="159">
        <v>0</v>
      </c>
      <c r="L83" s="10"/>
      <c r="M83" s="22"/>
      <c r="N83" s="79"/>
      <c r="O83" s="47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s="8" customFormat="1" ht="11.25">
      <c r="A84" s="148" t="s">
        <v>99</v>
      </c>
      <c r="B84" s="321">
        <v>0</v>
      </c>
      <c r="C84" s="374"/>
      <c r="D84" s="321">
        <v>0</v>
      </c>
      <c r="E84" s="321">
        <v>0</v>
      </c>
      <c r="F84" s="374"/>
      <c r="G84" s="321">
        <v>0</v>
      </c>
      <c r="H84" s="327"/>
      <c r="I84" s="159">
        <v>0</v>
      </c>
      <c r="J84" s="169"/>
      <c r="K84" s="159">
        <v>0</v>
      </c>
      <c r="L84" s="10"/>
      <c r="M84" s="22"/>
      <c r="N84" s="79"/>
      <c r="O84" s="47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s="8" customFormat="1" ht="11.25">
      <c r="A85" s="148" t="s">
        <v>100</v>
      </c>
      <c r="B85" s="321">
        <v>0</v>
      </c>
      <c r="C85" s="374"/>
      <c r="D85" s="321">
        <v>0</v>
      </c>
      <c r="E85" s="321">
        <v>0</v>
      </c>
      <c r="F85" s="374"/>
      <c r="G85" s="321">
        <v>0</v>
      </c>
      <c r="H85" s="327"/>
      <c r="I85" s="159">
        <v>0</v>
      </c>
      <c r="J85" s="169"/>
      <c r="K85" s="159">
        <v>0</v>
      </c>
      <c r="L85" s="10"/>
      <c r="M85" s="22"/>
      <c r="N85" s="79"/>
      <c r="O85" s="47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s="8" customFormat="1" ht="11.25">
      <c r="A86" s="148" t="s">
        <v>101</v>
      </c>
      <c r="B86" s="321">
        <v>0</v>
      </c>
      <c r="C86" s="374"/>
      <c r="D86" s="321">
        <v>0</v>
      </c>
      <c r="E86" s="321">
        <v>0</v>
      </c>
      <c r="F86" s="374"/>
      <c r="G86" s="321">
        <v>0</v>
      </c>
      <c r="H86" s="327">
        <f t="shared" si="11"/>
        <v>-1</v>
      </c>
      <c r="I86" s="159">
        <v>0.14000000000000001</v>
      </c>
      <c r="J86" s="169"/>
      <c r="K86" s="159">
        <v>0</v>
      </c>
      <c r="L86" s="10"/>
      <c r="M86" s="22"/>
      <c r="N86" s="79"/>
      <c r="O86" s="47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s="8" customFormat="1" ht="11.25">
      <c r="A87" s="148" t="s">
        <v>102</v>
      </c>
      <c r="B87" s="232">
        <v>0</v>
      </c>
      <c r="C87" s="374">
        <f t="shared" si="10"/>
        <v>-1</v>
      </c>
      <c r="D87" s="428">
        <v>0.01</v>
      </c>
      <c r="E87" s="232">
        <v>0</v>
      </c>
      <c r="F87" s="374"/>
      <c r="G87" s="322">
        <v>0</v>
      </c>
      <c r="H87" s="327"/>
      <c r="I87" s="160">
        <v>0</v>
      </c>
      <c r="J87" s="169"/>
      <c r="K87" s="160">
        <v>0</v>
      </c>
      <c r="L87" s="10"/>
      <c r="M87" s="22"/>
      <c r="N87" s="79"/>
      <c r="O87" s="47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s="8" customFormat="1" ht="11.25">
      <c r="A88" s="148" t="s">
        <v>103</v>
      </c>
      <c r="B88" s="321">
        <v>0.05</v>
      </c>
      <c r="C88" s="374">
        <f t="shared" si="10"/>
        <v>0</v>
      </c>
      <c r="D88" s="321">
        <v>0.05</v>
      </c>
      <c r="E88" s="321">
        <v>0.05</v>
      </c>
      <c r="F88" s="374">
        <f t="shared" si="12"/>
        <v>-0.54545454545454541</v>
      </c>
      <c r="G88" s="321">
        <v>0.11</v>
      </c>
      <c r="H88" s="327">
        <f t="shared" si="11"/>
        <v>10</v>
      </c>
      <c r="I88" s="159">
        <v>0.01</v>
      </c>
      <c r="J88" s="169">
        <f t="shared" si="11"/>
        <v>-0.95454545454545459</v>
      </c>
      <c r="K88" s="159">
        <v>0.22</v>
      </c>
      <c r="L88" s="10"/>
      <c r="M88" s="22"/>
      <c r="N88" s="79"/>
      <c r="O88" s="47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s="3" customFormat="1" ht="11.25">
      <c r="A89" s="148" t="s">
        <v>104</v>
      </c>
      <c r="B89" s="321">
        <v>0</v>
      </c>
      <c r="C89" s="374"/>
      <c r="D89" s="321">
        <v>0</v>
      </c>
      <c r="E89" s="321">
        <v>0</v>
      </c>
      <c r="F89" s="374"/>
      <c r="G89" s="321">
        <v>0</v>
      </c>
      <c r="H89" s="327"/>
      <c r="I89" s="159">
        <v>0</v>
      </c>
      <c r="J89" s="169"/>
      <c r="K89" s="159">
        <v>0</v>
      </c>
      <c r="L89" s="10"/>
      <c r="M89" s="22"/>
      <c r="N89" s="79"/>
      <c r="O89" s="47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s="8" customFormat="1" ht="11.25">
      <c r="A90" s="148" t="s">
        <v>105</v>
      </c>
      <c r="B90" s="321">
        <v>0</v>
      </c>
      <c r="C90" s="374"/>
      <c r="D90" s="321">
        <v>0</v>
      </c>
      <c r="E90" s="321">
        <v>0</v>
      </c>
      <c r="F90" s="374"/>
      <c r="G90" s="321">
        <v>0</v>
      </c>
      <c r="H90" s="327"/>
      <c r="I90" s="159">
        <v>0</v>
      </c>
      <c r="J90" s="169"/>
      <c r="K90" s="159">
        <v>0</v>
      </c>
      <c r="L90" s="10"/>
      <c r="M90" s="22"/>
      <c r="N90" s="79"/>
      <c r="O90" s="47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s="8" customFormat="1" ht="11.25">
      <c r="A91" s="148" t="s">
        <v>106</v>
      </c>
      <c r="B91" s="321">
        <v>0</v>
      </c>
      <c r="C91" s="374"/>
      <c r="D91" s="321">
        <v>0</v>
      </c>
      <c r="E91" s="321">
        <v>0</v>
      </c>
      <c r="F91" s="374"/>
      <c r="G91" s="321">
        <v>0</v>
      </c>
      <c r="H91" s="327"/>
      <c r="I91" s="159">
        <v>0</v>
      </c>
      <c r="J91" s="169"/>
      <c r="K91" s="159">
        <v>0</v>
      </c>
      <c r="L91" s="10"/>
      <c r="M91" s="22"/>
      <c r="N91" s="79"/>
      <c r="O91" s="47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s="8" customFormat="1" ht="11.25">
      <c r="A92" s="148" t="s">
        <v>107</v>
      </c>
      <c r="B92" s="321">
        <v>0</v>
      </c>
      <c r="C92" s="374">
        <f t="shared" si="10"/>
        <v>-1</v>
      </c>
      <c r="D92" s="321">
        <v>0.41</v>
      </c>
      <c r="E92" s="321">
        <v>0</v>
      </c>
      <c r="F92" s="374">
        <f t="shared" si="12"/>
        <v>-1</v>
      </c>
      <c r="G92" s="321">
        <v>0.49</v>
      </c>
      <c r="H92" s="327">
        <f t="shared" si="11"/>
        <v>0.19512195121951215</v>
      </c>
      <c r="I92" s="159">
        <v>0.41</v>
      </c>
      <c r="J92" s="169"/>
      <c r="K92" s="159">
        <v>0</v>
      </c>
      <c r="L92" s="10"/>
      <c r="M92" s="22"/>
      <c r="N92" s="79"/>
      <c r="O92" s="47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s="8" customFormat="1" ht="11.25">
      <c r="A93" s="148" t="s">
        <v>108</v>
      </c>
      <c r="B93" s="321">
        <v>0.02</v>
      </c>
      <c r="C93" s="374">
        <f t="shared" si="10"/>
        <v>0</v>
      </c>
      <c r="D93" s="321">
        <v>0.02</v>
      </c>
      <c r="E93" s="321">
        <v>0.02</v>
      </c>
      <c r="F93" s="374"/>
      <c r="G93" s="321">
        <v>0</v>
      </c>
      <c r="H93" s="327">
        <f t="shared" si="11"/>
        <v>-1</v>
      </c>
      <c r="I93" s="159">
        <v>0.08</v>
      </c>
      <c r="J93" s="169"/>
      <c r="K93" s="159">
        <v>0</v>
      </c>
      <c r="L93" s="23"/>
      <c r="M93" s="24"/>
      <c r="N93" s="82"/>
      <c r="O93" s="47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s="8" customFormat="1" ht="11.25">
      <c r="A94" s="148" t="s">
        <v>109</v>
      </c>
      <c r="B94" s="323">
        <v>0</v>
      </c>
      <c r="C94" s="374"/>
      <c r="D94" s="323">
        <v>0</v>
      </c>
      <c r="E94" s="323">
        <v>0</v>
      </c>
      <c r="F94" s="374"/>
      <c r="G94" s="323">
        <v>0</v>
      </c>
      <c r="H94" s="327"/>
      <c r="I94" s="161">
        <v>0</v>
      </c>
      <c r="J94" s="169"/>
      <c r="K94" s="161">
        <v>0</v>
      </c>
      <c r="L94" s="9"/>
      <c r="M94" s="22"/>
      <c r="N94" s="9"/>
      <c r="O94" s="22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s="8" customFormat="1" ht="11.25">
      <c r="A95" s="148" t="s">
        <v>110</v>
      </c>
      <c r="B95" s="323">
        <v>0.17</v>
      </c>
      <c r="C95" s="374"/>
      <c r="D95" s="323">
        <v>0</v>
      </c>
      <c r="E95" s="323">
        <v>0</v>
      </c>
      <c r="F95" s="374">
        <f t="shared" si="12"/>
        <v>-1</v>
      </c>
      <c r="G95" s="323">
        <v>0.05</v>
      </c>
      <c r="H95" s="327"/>
      <c r="I95" s="161">
        <v>0</v>
      </c>
      <c r="J95" s="169"/>
      <c r="K95" s="161">
        <v>0</v>
      </c>
      <c r="L95" s="9"/>
      <c r="M95" s="22"/>
      <c r="N95" s="9"/>
      <c r="O95" s="22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s="8" customFormat="1" ht="11.25">
      <c r="A96" s="151" t="s">
        <v>90</v>
      </c>
      <c r="B96" s="233">
        <f>B74</f>
        <v>2.5</v>
      </c>
      <c r="C96" s="374">
        <f t="shared" ref="C96:C101" si="13">IF((+B96/D96)&lt;0,"n.m.",IF(B96&lt;0,(+B96/D96-1)*-1,(+B96/D96-1)))</f>
        <v>-0.55752212389380529</v>
      </c>
      <c r="D96" s="233">
        <f>D74</f>
        <v>5.65</v>
      </c>
      <c r="E96" s="162">
        <f>E74</f>
        <v>2.46</v>
      </c>
      <c r="F96" s="374">
        <f t="shared" si="12"/>
        <v>-0.59203980099502496</v>
      </c>
      <c r="G96" s="233">
        <f>G74</f>
        <v>6.03</v>
      </c>
      <c r="H96" s="327">
        <f t="shared" si="11"/>
        <v>0.21084337349397586</v>
      </c>
      <c r="I96" s="162">
        <f>I74</f>
        <v>4.9800000000000004</v>
      </c>
      <c r="J96" s="169">
        <f t="shared" si="11"/>
        <v>-0.1324041811846689</v>
      </c>
      <c r="K96" s="162">
        <v>5.74</v>
      </c>
      <c r="L96" s="10"/>
      <c r="M96" s="22"/>
      <c r="N96" s="79"/>
      <c r="O96" s="22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s="8" customFormat="1" ht="11.25">
      <c r="A97" s="151" t="s">
        <v>91</v>
      </c>
      <c r="B97" s="233">
        <f>B75</f>
        <v>0.35</v>
      </c>
      <c r="C97" s="374">
        <f t="shared" si="13"/>
        <v>-0.50704225352112675</v>
      </c>
      <c r="D97" s="233">
        <f>D75</f>
        <v>0.71</v>
      </c>
      <c r="E97" s="162">
        <f>E75</f>
        <v>0.5</v>
      </c>
      <c r="F97" s="374">
        <f t="shared" si="12"/>
        <v>-0.13793103448275856</v>
      </c>
      <c r="G97" s="233">
        <f>G75</f>
        <v>0.57999999999999996</v>
      </c>
      <c r="H97" s="327">
        <f t="shared" si="11"/>
        <v>3.1428571428571423</v>
      </c>
      <c r="I97" s="162">
        <f>I75</f>
        <v>0.14000000000000001</v>
      </c>
      <c r="J97" s="169">
        <f t="shared" si="11"/>
        <v>-0.77777777777777779</v>
      </c>
      <c r="K97" s="162">
        <v>0.63</v>
      </c>
      <c r="L97" s="10"/>
      <c r="M97" s="22"/>
      <c r="N97" s="79"/>
      <c r="O97" s="22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s="3" customFormat="1" ht="11.25">
      <c r="A98" s="151" t="s">
        <v>111</v>
      </c>
      <c r="B98" s="232">
        <f>B76+B77+B78+B79+B80+B81+B82+B83+B84+B85</f>
        <v>2.35</v>
      </c>
      <c r="C98" s="374">
        <f t="shared" si="13"/>
        <v>7.7037037037037042</v>
      </c>
      <c r="D98" s="232">
        <f>D76+D77+D78+D79+D80+D81+D82+D83+D84+D85</f>
        <v>0.27</v>
      </c>
      <c r="E98" s="160">
        <f>E76+E77+E78+E79+E80+E81+E82+E83+E84+E85</f>
        <v>2.3000000000000003</v>
      </c>
      <c r="F98" s="374">
        <f t="shared" si="12"/>
        <v>3.2592592592592595</v>
      </c>
      <c r="G98" s="232">
        <f>G76+G77+G78+G79+G80+G81+G82+G83+G84+G85</f>
        <v>0.54</v>
      </c>
      <c r="H98" s="327">
        <f t="shared" si="11"/>
        <v>-0.21739130434782605</v>
      </c>
      <c r="I98" s="160">
        <f>I76+I77+I78+I79+I80+I81+I82+I83+I84+I85</f>
        <v>0.69000000000000006</v>
      </c>
      <c r="J98" s="169">
        <f t="shared" si="11"/>
        <v>-0.27368421052631575</v>
      </c>
      <c r="K98" s="160">
        <v>0.95000000000000007</v>
      </c>
      <c r="L98" s="10"/>
      <c r="M98" s="17"/>
      <c r="N98" s="79"/>
      <c r="O98" s="17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s="3" customFormat="1" ht="11.25">
      <c r="A99" s="151" t="s">
        <v>112</v>
      </c>
      <c r="B99" s="232">
        <f>B86+B87+B88+B89+B90+B91</f>
        <v>0.05</v>
      </c>
      <c r="C99" s="374">
        <f t="shared" si="13"/>
        <v>-0.16666666666666674</v>
      </c>
      <c r="D99" s="232">
        <f>D86+D87+D88+D89+D90+D91</f>
        <v>6.0000000000000005E-2</v>
      </c>
      <c r="E99" s="160">
        <f>E86+E87+E88+E89+E90+E91</f>
        <v>0.05</v>
      </c>
      <c r="F99" s="374">
        <f t="shared" si="12"/>
        <v>-0.54545454545454541</v>
      </c>
      <c r="G99" s="232">
        <f>G86+G87+G88+G89+G90+G91</f>
        <v>0.11</v>
      </c>
      <c r="H99" s="327">
        <f t="shared" si="11"/>
        <v>-0.26666666666666672</v>
      </c>
      <c r="I99" s="160">
        <f>I86+I87+I88+I89+I90+I91</f>
        <v>0.15000000000000002</v>
      </c>
      <c r="J99" s="181">
        <f t="shared" si="11"/>
        <v>-0.31818181818181812</v>
      </c>
      <c r="K99" s="180">
        <v>0.22</v>
      </c>
      <c r="L99" s="10"/>
      <c r="M99" s="17"/>
      <c r="N99" s="79"/>
      <c r="O99" s="17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s="8" customFormat="1" ht="11.25">
      <c r="A100" s="151" t="s">
        <v>113</v>
      </c>
      <c r="B100" s="232">
        <f>B92+B93+B94+B95</f>
        <v>0.19</v>
      </c>
      <c r="C100" s="374">
        <f t="shared" si="13"/>
        <v>-0.55813953488372092</v>
      </c>
      <c r="D100" s="350">
        <f>D92+D93+D94+D95</f>
        <v>0.43</v>
      </c>
      <c r="E100" s="160">
        <f>E92+E93+E94+E95</f>
        <v>0.02</v>
      </c>
      <c r="F100" s="374">
        <f t="shared" si="12"/>
        <v>-0.96296296296296302</v>
      </c>
      <c r="G100" s="350">
        <f>G92+G93+G94+G95</f>
        <v>0.54</v>
      </c>
      <c r="H100" s="327">
        <f t="shared" si="11"/>
        <v>0.10204081632653073</v>
      </c>
      <c r="I100" s="350">
        <f>I92+I93+I94+I95</f>
        <v>0.49</v>
      </c>
      <c r="J100" s="351"/>
      <c r="K100" s="352">
        <v>0</v>
      </c>
      <c r="L100" s="10"/>
      <c r="M100" s="17"/>
      <c r="N100" s="79"/>
      <c r="O100" s="17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s="70" customFormat="1" ht="10.35" customHeight="1">
      <c r="A101" s="134" t="s">
        <v>118</v>
      </c>
      <c r="B101" s="318">
        <f>SUM(B96:B100)</f>
        <v>5.44</v>
      </c>
      <c r="C101" s="373">
        <f t="shared" si="13"/>
        <v>-0.23595505617977519</v>
      </c>
      <c r="D101" s="318">
        <f>SUM(D96:D100)</f>
        <v>7.12</v>
      </c>
      <c r="E101" s="135">
        <f>SUM(E96:E100)</f>
        <v>5.3299999999999992</v>
      </c>
      <c r="F101" s="373">
        <f t="shared" si="12"/>
        <v>-0.31666666666666687</v>
      </c>
      <c r="G101" s="318">
        <f>SUM(G96:G100)</f>
        <v>7.8000000000000007</v>
      </c>
      <c r="H101" s="182">
        <f t="shared" si="11"/>
        <v>0.20930232558139528</v>
      </c>
      <c r="I101" s="318">
        <f>SUM(I96:I100)</f>
        <v>6.4500000000000011</v>
      </c>
      <c r="J101" s="182">
        <f t="shared" si="11"/>
        <v>-0.14456233421750653</v>
      </c>
      <c r="K101" s="318">
        <v>7.54</v>
      </c>
    </row>
    <row r="102" spans="1:26" ht="12" customHeight="1">
      <c r="C102" s="146"/>
      <c r="F102" s="146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3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Neumueller-Klein</cp:lastModifiedBy>
  <cp:lastPrinted>2018-05-24T15:56:31Z</cp:lastPrinted>
  <dcterms:created xsi:type="dcterms:W3CDTF">2015-02-10T08:20:45Z</dcterms:created>
  <dcterms:modified xsi:type="dcterms:W3CDTF">2018-05-29T13:50:28Z</dcterms:modified>
</cp:coreProperties>
</file>