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ATVIEDC9\14\KOKO\Konzernkommunikation\Investor Relations\Berichte\QB\2018\9M\"/>
    </mc:Choice>
  </mc:AlternateContent>
  <xr:revisionPtr revIDLastSave="0" documentId="10_ncr:100000_{41AFF5DD-B9F3-4D0B-BEE6-B39D4D56803B}" xr6:coauthVersionLast="31" xr6:coauthVersionMax="31" xr10:uidLastSave="{00000000-0000-0000-0000-000000000000}"/>
  <bookViews>
    <workbookView xWindow="15" yWindow="105" windowWidth="13905" windowHeight="5730" xr2:uid="{00000000-000D-0000-FFFF-FFFF00000000}"/>
  </bookViews>
  <sheets>
    <sheet name="Group" sheetId="1" r:id="rId1"/>
    <sheet name="North + West" sheetId="2" r:id="rId2"/>
    <sheet name="South + East" sheetId="4" r:id="rId3"/>
    <sheet name="Intern.+ Special Divisions" sheetId="3" r:id="rId4"/>
    <sheet name="Other" sheetId="5" r:id="rId5"/>
  </sheets>
  <externalReferences>
    <externalReference r:id="rId6"/>
  </externalReferences>
  <definedNames>
    <definedName name="_xlnm.Print_Area" localSheetId="0">Group!$A$1:$N$217</definedName>
    <definedName name="_xlnm.Print_Area" localSheetId="3">'Intern.+ Special Divisions'!$A$1:$N$101</definedName>
    <definedName name="_xlnm.Print_Area" localSheetId="1">'North + West'!$A$1:$N$101</definedName>
    <definedName name="_xlnm.Print_Area" localSheetId="4">Other!$A$1:$N$101</definedName>
    <definedName name="_xlnm.Print_Area" localSheetId="2">'South + East'!$A$1:$N$101</definedName>
    <definedName name="_xlnm.Print_Titles" localSheetId="0">Group!$1:$1</definedName>
    <definedName name="_xlnm.Print_Titles" localSheetId="3">'Intern.+ Special Divisions'!$1:$1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  <definedName name="Prozentrundung">Group!#REF!</definedName>
  </definedNames>
  <calcPr calcId="179017"/>
</workbook>
</file>

<file path=xl/calcChain.xml><?xml version="1.0" encoding="utf-8"?>
<calcChain xmlns="http://schemas.openxmlformats.org/spreadsheetml/2006/main">
  <c r="G22" i="1" l="1"/>
  <c r="D16" i="1" l="1"/>
  <c r="D18" i="1"/>
  <c r="K40" i="1" l="1"/>
  <c r="M40" i="1"/>
  <c r="I40" i="1"/>
  <c r="F40" i="1"/>
  <c r="B24" i="1" l="1"/>
  <c r="B16" i="1"/>
  <c r="E61" i="1" l="1"/>
  <c r="E56" i="1"/>
  <c r="E49" i="1"/>
  <c r="E38" i="1"/>
  <c r="E112" i="1" l="1"/>
  <c r="E105" i="1"/>
  <c r="E104" i="1"/>
  <c r="F84" i="1"/>
  <c r="F83" i="1"/>
  <c r="E16" i="1"/>
  <c r="E71" i="1"/>
  <c r="E53" i="1"/>
  <c r="B9" i="3" l="1"/>
  <c r="D9" i="3"/>
  <c r="D8" i="3"/>
  <c r="D9" i="2"/>
  <c r="B9" i="2"/>
  <c r="B8" i="2"/>
  <c r="D8" i="2"/>
  <c r="G4" i="2"/>
  <c r="G3" i="2"/>
  <c r="G105" i="1"/>
  <c r="G101" i="1"/>
  <c r="G71" i="1"/>
  <c r="G53" i="1"/>
  <c r="G4" i="5" l="1"/>
  <c r="G3" i="5"/>
  <c r="E4" i="5"/>
  <c r="E3" i="5"/>
  <c r="G4" i="4"/>
  <c r="G3" i="4"/>
  <c r="E4" i="4"/>
  <c r="E3" i="4"/>
  <c r="E8" i="2"/>
  <c r="E4" i="2" l="1"/>
  <c r="D8" i="4"/>
  <c r="F143" i="1"/>
  <c r="F33" i="2" l="1"/>
  <c r="F33" i="4"/>
  <c r="F33" i="3"/>
  <c r="F94" i="2"/>
  <c r="F93" i="2"/>
  <c r="F92" i="2"/>
  <c r="F91" i="2"/>
  <c r="F90" i="2"/>
  <c r="F88" i="2"/>
  <c r="F87" i="2"/>
  <c r="F86" i="2"/>
  <c r="F81" i="2"/>
  <c r="F79" i="2"/>
  <c r="F78" i="2"/>
  <c r="F76" i="2"/>
  <c r="F75" i="2"/>
  <c r="F95" i="3"/>
  <c r="F94" i="3"/>
  <c r="F93" i="3"/>
  <c r="F92" i="3"/>
  <c r="F91" i="3"/>
  <c r="F90" i="3"/>
  <c r="F89" i="3"/>
  <c r="F88" i="3"/>
  <c r="F87" i="3"/>
  <c r="F86" i="3"/>
  <c r="F85" i="3"/>
  <c r="F83" i="3"/>
  <c r="F82" i="3"/>
  <c r="F81" i="3"/>
  <c r="F80" i="3"/>
  <c r="F79" i="3"/>
  <c r="F78" i="3"/>
  <c r="F77" i="3"/>
  <c r="F76" i="3"/>
  <c r="F75" i="3"/>
  <c r="F95" i="5"/>
  <c r="F93" i="5"/>
  <c r="F92" i="5"/>
  <c r="F88" i="5"/>
  <c r="F81" i="5"/>
  <c r="F80" i="5"/>
  <c r="F77" i="5"/>
  <c r="F76" i="5"/>
  <c r="F75" i="5"/>
  <c r="F95" i="4"/>
  <c r="F93" i="4"/>
  <c r="F92" i="4"/>
  <c r="F91" i="4"/>
  <c r="F89" i="4"/>
  <c r="F87" i="4"/>
  <c r="F86" i="4"/>
  <c r="F85" i="4"/>
  <c r="F84" i="4"/>
  <c r="F83" i="4"/>
  <c r="F82" i="4"/>
  <c r="F81" i="4"/>
  <c r="F80" i="4"/>
  <c r="F79" i="4"/>
  <c r="F78" i="4"/>
  <c r="F77" i="4"/>
  <c r="F75" i="4"/>
  <c r="F64" i="2"/>
  <c r="F63" i="2"/>
  <c r="F62" i="2"/>
  <c r="F61" i="2"/>
  <c r="F60" i="2"/>
  <c r="F64" i="3"/>
  <c r="F63" i="3"/>
  <c r="F62" i="3"/>
  <c r="F61" i="3"/>
  <c r="F60" i="3"/>
  <c r="F64" i="5"/>
  <c r="F62" i="5"/>
  <c r="F61" i="5"/>
  <c r="F60" i="5"/>
  <c r="F64" i="4"/>
  <c r="F63" i="4"/>
  <c r="F62" i="4"/>
  <c r="F61" i="4"/>
  <c r="F60" i="4"/>
  <c r="F32" i="2"/>
  <c r="F31" i="2"/>
  <c r="F30" i="2"/>
  <c r="F29" i="2"/>
  <c r="F28" i="2"/>
  <c r="F27" i="2"/>
  <c r="F32" i="3"/>
  <c r="F31" i="3"/>
  <c r="F30" i="3"/>
  <c r="F29" i="3"/>
  <c r="F28" i="3"/>
  <c r="F27" i="3"/>
  <c r="F32" i="5"/>
  <c r="F30" i="5"/>
  <c r="F28" i="5"/>
  <c r="F27" i="5"/>
  <c r="F32" i="4"/>
  <c r="F31" i="4"/>
  <c r="F30" i="4"/>
  <c r="F28" i="4"/>
  <c r="F59" i="4"/>
  <c r="F57" i="4"/>
  <c r="F56" i="4"/>
  <c r="F55" i="4"/>
  <c r="F54" i="4"/>
  <c r="F53" i="4"/>
  <c r="F52" i="4"/>
  <c r="F51" i="4"/>
  <c r="F50" i="4"/>
  <c r="F49" i="4"/>
  <c r="F59" i="3"/>
  <c r="F58" i="3"/>
  <c r="F57" i="3"/>
  <c r="F56" i="3"/>
  <c r="F55" i="3"/>
  <c r="F54" i="3"/>
  <c r="F53" i="3"/>
  <c r="F52" i="3"/>
  <c r="F51" i="3"/>
  <c r="F50" i="3"/>
  <c r="F49" i="3"/>
  <c r="F59" i="5"/>
  <c r="F58" i="5"/>
  <c r="F57" i="5"/>
  <c r="F56" i="5"/>
  <c r="F55" i="5"/>
  <c r="F54" i="5"/>
  <c r="F53" i="5"/>
  <c r="F52" i="5"/>
  <c r="F51" i="5"/>
  <c r="F50" i="5"/>
  <c r="F49" i="5"/>
  <c r="F58" i="2"/>
  <c r="F57" i="2"/>
  <c r="F56" i="2"/>
  <c r="F51" i="2"/>
  <c r="F34" i="4"/>
  <c r="F34" i="3"/>
  <c r="F24" i="4"/>
  <c r="F23" i="4"/>
  <c r="F22" i="4"/>
  <c r="F21" i="4"/>
  <c r="F20" i="4"/>
  <c r="F19" i="4"/>
  <c r="F18" i="4"/>
  <c r="F24" i="3"/>
  <c r="F23" i="3"/>
  <c r="F22" i="3"/>
  <c r="F21" i="3"/>
  <c r="F20" i="3"/>
  <c r="F19" i="3"/>
  <c r="F18" i="3"/>
  <c r="F24" i="5"/>
  <c r="F23" i="5"/>
  <c r="F22" i="5"/>
  <c r="F21" i="5"/>
  <c r="F20" i="5"/>
  <c r="F19" i="5"/>
  <c r="F18" i="5"/>
  <c r="F20" i="2"/>
  <c r="G112" i="1" l="1"/>
  <c r="G104" i="1"/>
  <c r="G13" i="1"/>
  <c r="D9" i="4" l="1"/>
  <c r="D13" i="1" l="1"/>
  <c r="E13" i="1" l="1"/>
  <c r="E15" i="1" s="1"/>
  <c r="E17" i="1"/>
  <c r="E18" i="1" l="1"/>
  <c r="E20" i="1" s="1"/>
  <c r="E22" i="1" s="1"/>
  <c r="E28" i="1" s="1"/>
  <c r="E24" i="1"/>
  <c r="E25" i="1" s="1"/>
  <c r="F146" i="1"/>
  <c r="C9" i="5" l="1"/>
  <c r="D8" i="5"/>
  <c r="B8" i="5"/>
  <c r="C7" i="5"/>
  <c r="C6" i="5"/>
  <c r="C5" i="5"/>
  <c r="C3" i="5"/>
  <c r="B9" i="4"/>
  <c r="B8" i="4"/>
  <c r="C7" i="4"/>
  <c r="C6" i="4"/>
  <c r="C5" i="4"/>
  <c r="C3" i="4"/>
  <c r="B8" i="3"/>
  <c r="C7" i="3"/>
  <c r="C6" i="3"/>
  <c r="C5" i="3"/>
  <c r="C3" i="3"/>
  <c r="C7" i="2"/>
  <c r="C6" i="2"/>
  <c r="C5" i="2"/>
  <c r="C3" i="2"/>
  <c r="G8" i="2" l="1"/>
  <c r="F25" i="4"/>
  <c r="F25" i="3"/>
  <c r="F25" i="2"/>
  <c r="B13" i="1"/>
  <c r="C31" i="1"/>
  <c r="C21" i="1"/>
  <c r="C19" i="1"/>
  <c r="D17" i="1"/>
  <c r="C16" i="1"/>
  <c r="B17" i="1"/>
  <c r="C14" i="1"/>
  <c r="D24" i="1"/>
  <c r="D25" i="1" s="1"/>
  <c r="C12" i="1"/>
  <c r="C11" i="1"/>
  <c r="C10" i="1"/>
  <c r="C9" i="1"/>
  <c r="C8" i="1"/>
  <c r="C7" i="1"/>
  <c r="C6" i="1"/>
  <c r="C5" i="1"/>
  <c r="C4" i="1"/>
  <c r="C2" i="1"/>
  <c r="C17" i="1" l="1"/>
  <c r="C13" i="1"/>
  <c r="B15" i="1"/>
  <c r="N10" i="5" s="1"/>
  <c r="D15" i="1"/>
  <c r="B25" i="1" l="1"/>
  <c r="C24" i="1"/>
  <c r="D26" i="1"/>
  <c r="D27" i="1" s="1"/>
  <c r="D20" i="1"/>
  <c r="D22" i="1" s="1"/>
  <c r="B26" i="1"/>
  <c r="B18" i="1"/>
  <c r="C15" i="1"/>
  <c r="D29" i="1" l="1"/>
  <c r="D28" i="1"/>
  <c r="C18" i="1"/>
  <c r="B20" i="1"/>
  <c r="C26" i="1"/>
  <c r="B27" i="1"/>
  <c r="C20" i="1" l="1"/>
  <c r="B22" i="1"/>
  <c r="B28" i="1" l="1"/>
  <c r="C28" i="1" s="1"/>
  <c r="C22" i="1"/>
  <c r="B29" i="1"/>
  <c r="F116" i="1" l="1"/>
  <c r="F115" i="1"/>
  <c r="G61" i="1"/>
  <c r="G56" i="1"/>
  <c r="H100" i="3" l="1"/>
  <c r="H99" i="3"/>
  <c r="H98" i="3"/>
  <c r="H97" i="3"/>
  <c r="H96" i="3"/>
  <c r="I95" i="3"/>
  <c r="I94" i="3"/>
  <c r="I93" i="3"/>
  <c r="I92" i="3"/>
  <c r="I91" i="3"/>
  <c r="I90" i="3"/>
  <c r="I89" i="3"/>
  <c r="I88" i="3"/>
  <c r="I87" i="3"/>
  <c r="I86" i="3"/>
  <c r="I84" i="3"/>
  <c r="I83" i="3"/>
  <c r="I82" i="3"/>
  <c r="I81" i="3"/>
  <c r="I80" i="3"/>
  <c r="I79" i="3"/>
  <c r="I78" i="3"/>
  <c r="I77" i="3"/>
  <c r="I76" i="3"/>
  <c r="I75" i="3"/>
  <c r="I74" i="3"/>
  <c r="H70" i="3"/>
  <c r="H69" i="3"/>
  <c r="H68" i="3"/>
  <c r="H67" i="3"/>
  <c r="H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H39" i="3"/>
  <c r="H38" i="3"/>
  <c r="H37" i="3"/>
  <c r="H36" i="3"/>
  <c r="H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H8" i="3"/>
  <c r="I7" i="3"/>
  <c r="I6" i="3"/>
  <c r="I5" i="3"/>
  <c r="H71" i="3" l="1"/>
  <c r="H40" i="3"/>
  <c r="H101" i="3"/>
  <c r="H3" i="3" l="1"/>
  <c r="H4" i="3"/>
  <c r="F26" i="5" l="1"/>
  <c r="F25" i="5"/>
  <c r="F17" i="5"/>
  <c r="F16" i="5"/>
  <c r="F15" i="5"/>
  <c r="F14" i="5"/>
  <c r="F13" i="5"/>
  <c r="G8" i="5"/>
  <c r="K6" i="3"/>
  <c r="K95" i="3"/>
  <c r="K94" i="3"/>
  <c r="K93" i="3"/>
  <c r="K92" i="3"/>
  <c r="K91" i="3"/>
  <c r="K90" i="3"/>
  <c r="K89" i="3"/>
  <c r="K88" i="3"/>
  <c r="K87" i="3"/>
  <c r="K86" i="3"/>
  <c r="K84" i="3"/>
  <c r="K82" i="3"/>
  <c r="K81" i="3"/>
  <c r="K80" i="3"/>
  <c r="K79" i="3"/>
  <c r="K78" i="3"/>
  <c r="K77" i="3"/>
  <c r="K76" i="3"/>
  <c r="K75" i="3"/>
  <c r="K74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7" i="3"/>
  <c r="K5" i="3"/>
  <c r="J100" i="3"/>
  <c r="I100" i="3" s="1"/>
  <c r="J99" i="3"/>
  <c r="I99" i="3" s="1"/>
  <c r="J98" i="3"/>
  <c r="I98" i="3" s="1"/>
  <c r="J97" i="3"/>
  <c r="I97" i="3" s="1"/>
  <c r="J96" i="3"/>
  <c r="J70" i="3"/>
  <c r="I70" i="3" s="1"/>
  <c r="J69" i="3"/>
  <c r="I69" i="3" s="1"/>
  <c r="J68" i="3"/>
  <c r="I68" i="3" s="1"/>
  <c r="J67" i="3"/>
  <c r="I67" i="3" s="1"/>
  <c r="J66" i="3"/>
  <c r="J39" i="3"/>
  <c r="I39" i="3" s="1"/>
  <c r="J38" i="3"/>
  <c r="I38" i="3" s="1"/>
  <c r="J37" i="3"/>
  <c r="I37" i="3" s="1"/>
  <c r="J36" i="3"/>
  <c r="J35" i="3"/>
  <c r="I35" i="3" s="1"/>
  <c r="J8" i="3"/>
  <c r="G8" i="3"/>
  <c r="G8" i="4"/>
  <c r="F26" i="2"/>
  <c r="J40" i="3" l="1"/>
  <c r="I36" i="3"/>
  <c r="J71" i="3"/>
  <c r="I66" i="3"/>
  <c r="J101" i="3"/>
  <c r="I96" i="3"/>
  <c r="G67" i="1"/>
  <c r="G72" i="1" s="1"/>
  <c r="G49" i="1"/>
  <c r="G38" i="1"/>
  <c r="H38" i="1"/>
  <c r="H53" i="1"/>
  <c r="H49" i="1" s="1"/>
  <c r="H56" i="1"/>
  <c r="H65" i="1"/>
  <c r="H61" i="1" s="1"/>
  <c r="H71" i="1"/>
  <c r="H67" i="1" s="1"/>
  <c r="G77" i="1" l="1"/>
  <c r="J3" i="3"/>
  <c r="I71" i="3"/>
  <c r="J4" i="3"/>
  <c r="I101" i="3"/>
  <c r="J41" i="3"/>
  <c r="I40" i="3"/>
  <c r="H72" i="1"/>
  <c r="G17" i="1"/>
  <c r="G24" i="1"/>
  <c r="G25" i="1" s="1"/>
  <c r="J10" i="3" l="1"/>
  <c r="I4" i="3"/>
  <c r="J9" i="3"/>
  <c r="I3" i="3"/>
  <c r="G15" i="1"/>
  <c r="G26" i="1" l="1"/>
  <c r="G27" i="1" s="1"/>
  <c r="G18" i="1"/>
  <c r="G100" i="5"/>
  <c r="E100" i="5"/>
  <c r="G99" i="5"/>
  <c r="E99" i="5"/>
  <c r="G98" i="5"/>
  <c r="E98" i="5"/>
  <c r="G97" i="5"/>
  <c r="E97" i="5"/>
  <c r="G96" i="5"/>
  <c r="E96" i="5"/>
  <c r="F74" i="5"/>
  <c r="G70" i="5"/>
  <c r="E70" i="5"/>
  <c r="G69" i="5"/>
  <c r="E69" i="5"/>
  <c r="G68" i="5"/>
  <c r="E68" i="5"/>
  <c r="G67" i="5"/>
  <c r="E67" i="5"/>
  <c r="G66" i="5"/>
  <c r="E66" i="5"/>
  <c r="F65" i="5"/>
  <c r="F48" i="5"/>
  <c r="F47" i="5"/>
  <c r="F46" i="5"/>
  <c r="F45" i="5"/>
  <c r="F44" i="5"/>
  <c r="G39" i="5"/>
  <c r="E39" i="5"/>
  <c r="G38" i="5"/>
  <c r="E38" i="5"/>
  <c r="G37" i="5"/>
  <c r="E37" i="5"/>
  <c r="G36" i="5"/>
  <c r="E36" i="5"/>
  <c r="G35" i="5"/>
  <c r="E35" i="5"/>
  <c r="F9" i="5"/>
  <c r="E8" i="5"/>
  <c r="F7" i="5"/>
  <c r="F6" i="5"/>
  <c r="F5" i="5"/>
  <c r="G100" i="4"/>
  <c r="E100" i="4"/>
  <c r="G99" i="4"/>
  <c r="E99" i="4"/>
  <c r="G98" i="4"/>
  <c r="E98" i="4"/>
  <c r="G97" i="4"/>
  <c r="E97" i="4"/>
  <c r="G96" i="4"/>
  <c r="E96" i="4"/>
  <c r="F74" i="4"/>
  <c r="G70" i="4"/>
  <c r="E70" i="4"/>
  <c r="G69" i="4"/>
  <c r="E69" i="4"/>
  <c r="G68" i="4"/>
  <c r="E68" i="4"/>
  <c r="G67" i="4"/>
  <c r="E67" i="4"/>
  <c r="G66" i="4"/>
  <c r="E66" i="4"/>
  <c r="F65" i="4"/>
  <c r="F48" i="4"/>
  <c r="F47" i="4"/>
  <c r="F46" i="4"/>
  <c r="F45" i="4"/>
  <c r="F44" i="4"/>
  <c r="G39" i="4"/>
  <c r="E39" i="4"/>
  <c r="G38" i="4"/>
  <c r="E38" i="4"/>
  <c r="G37" i="4"/>
  <c r="E37" i="4"/>
  <c r="G36" i="4"/>
  <c r="E36" i="4"/>
  <c r="G35" i="4"/>
  <c r="E35" i="4"/>
  <c r="F26" i="4"/>
  <c r="F17" i="4"/>
  <c r="F16" i="4"/>
  <c r="F15" i="4"/>
  <c r="F14" i="4"/>
  <c r="F13" i="4"/>
  <c r="E8" i="4"/>
  <c r="F7" i="4"/>
  <c r="F6" i="4"/>
  <c r="F5" i="4"/>
  <c r="G100" i="2"/>
  <c r="E100" i="2"/>
  <c r="G99" i="2"/>
  <c r="E99" i="2"/>
  <c r="G98" i="2"/>
  <c r="E98" i="2"/>
  <c r="G97" i="2"/>
  <c r="E97" i="2"/>
  <c r="G96" i="2"/>
  <c r="E96" i="2"/>
  <c r="F74" i="2"/>
  <c r="G70" i="2"/>
  <c r="E70" i="2"/>
  <c r="G69" i="2"/>
  <c r="E69" i="2"/>
  <c r="G68" i="2"/>
  <c r="E68" i="2"/>
  <c r="G67" i="2"/>
  <c r="E67" i="2"/>
  <c r="G66" i="2"/>
  <c r="E66" i="2"/>
  <c r="F65" i="2"/>
  <c r="F48" i="2"/>
  <c r="F47" i="2"/>
  <c r="F46" i="2"/>
  <c r="F45" i="2"/>
  <c r="F44" i="2"/>
  <c r="G39" i="2"/>
  <c r="E39" i="2"/>
  <c r="G38" i="2"/>
  <c r="E38" i="2"/>
  <c r="G37" i="2"/>
  <c r="E37" i="2"/>
  <c r="G36" i="2"/>
  <c r="E36" i="2"/>
  <c r="G35" i="2"/>
  <c r="E35" i="2"/>
  <c r="F17" i="2"/>
  <c r="F16" i="2"/>
  <c r="F15" i="2"/>
  <c r="F14" i="2"/>
  <c r="F13" i="2"/>
  <c r="F7" i="2"/>
  <c r="F6" i="2"/>
  <c r="F5" i="2"/>
  <c r="F99" i="5" l="1"/>
  <c r="G20" i="1"/>
  <c r="G121" i="1"/>
  <c r="E71" i="5"/>
  <c r="F38" i="4"/>
  <c r="F67" i="5"/>
  <c r="F37" i="5"/>
  <c r="F99" i="4"/>
  <c r="F69" i="5"/>
  <c r="G40" i="5"/>
  <c r="F39" i="5"/>
  <c r="F66" i="4"/>
  <c r="F96" i="2"/>
  <c r="F98" i="2"/>
  <c r="F99" i="2"/>
  <c r="F66" i="2"/>
  <c r="F68" i="2"/>
  <c r="F70" i="2"/>
  <c r="G71" i="2"/>
  <c r="F36" i="4"/>
  <c r="E40" i="4"/>
  <c r="F68" i="4"/>
  <c r="E71" i="4"/>
  <c r="F96" i="5"/>
  <c r="F98" i="5"/>
  <c r="G101" i="5"/>
  <c r="F100" i="5"/>
  <c r="F97" i="5"/>
  <c r="F68" i="5"/>
  <c r="F70" i="5"/>
  <c r="F66" i="5"/>
  <c r="F38" i="5"/>
  <c r="F35" i="5"/>
  <c r="E40" i="5"/>
  <c r="F36" i="5"/>
  <c r="E101" i="5"/>
  <c r="G71" i="5"/>
  <c r="F96" i="4"/>
  <c r="F98" i="4"/>
  <c r="G101" i="4"/>
  <c r="F100" i="4"/>
  <c r="F97" i="4"/>
  <c r="F69" i="4"/>
  <c r="G71" i="4"/>
  <c r="F70" i="4"/>
  <c r="F37" i="4"/>
  <c r="F39" i="4"/>
  <c r="F35" i="4"/>
  <c r="G40" i="4"/>
  <c r="F67" i="4"/>
  <c r="E101" i="4"/>
  <c r="G101" i="2"/>
  <c r="F100" i="2"/>
  <c r="F97" i="2"/>
  <c r="F67" i="2"/>
  <c r="F69" i="2"/>
  <c r="F38" i="2"/>
  <c r="G40" i="2"/>
  <c r="F35" i="2"/>
  <c r="F37" i="2"/>
  <c r="F39" i="2"/>
  <c r="E40" i="2"/>
  <c r="F36" i="2"/>
  <c r="E71" i="2"/>
  <c r="E3" i="2" s="1"/>
  <c r="E101" i="2"/>
  <c r="E216" i="1"/>
  <c r="E215" i="1"/>
  <c r="E214" i="1"/>
  <c r="E213" i="1"/>
  <c r="E212" i="1"/>
  <c r="E186" i="1"/>
  <c r="E185" i="1"/>
  <c r="E184" i="1"/>
  <c r="E183" i="1"/>
  <c r="E182" i="1"/>
  <c r="F157" i="1"/>
  <c r="F156" i="1"/>
  <c r="G153" i="1"/>
  <c r="E153" i="1"/>
  <c r="G152" i="1"/>
  <c r="E152" i="1"/>
  <c r="G151" i="1"/>
  <c r="E151" i="1"/>
  <c r="G150" i="1"/>
  <c r="E150" i="1"/>
  <c r="G149" i="1"/>
  <c r="E149" i="1"/>
  <c r="F148" i="1"/>
  <c r="F147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G124" i="1"/>
  <c r="E124" i="1"/>
  <c r="F120" i="1"/>
  <c r="F119" i="1"/>
  <c r="F118" i="1"/>
  <c r="F111" i="1"/>
  <c r="F109" i="1"/>
  <c r="F108" i="1"/>
  <c r="F107" i="1"/>
  <c r="F112" i="1"/>
  <c r="F105" i="1"/>
  <c r="F103" i="1"/>
  <c r="F102" i="1"/>
  <c r="F101" i="1"/>
  <c r="F100" i="1"/>
  <c r="F99" i="1"/>
  <c r="F97" i="1"/>
  <c r="F96" i="1"/>
  <c r="F95" i="1"/>
  <c r="F94" i="1"/>
  <c r="F93" i="1"/>
  <c r="F92" i="1"/>
  <c r="F91" i="1"/>
  <c r="F90" i="1"/>
  <c r="F87" i="1"/>
  <c r="F86" i="1"/>
  <c r="F85" i="1"/>
  <c r="F81" i="1"/>
  <c r="F74" i="1"/>
  <c r="E67" i="1"/>
  <c r="F31" i="1"/>
  <c r="F21" i="1"/>
  <c r="F19" i="1"/>
  <c r="F14" i="1"/>
  <c r="F12" i="1"/>
  <c r="F11" i="1"/>
  <c r="F10" i="1"/>
  <c r="F9" i="1"/>
  <c r="F8" i="1"/>
  <c r="F7" i="1"/>
  <c r="F6" i="1"/>
  <c r="F5" i="1"/>
  <c r="F4" i="1"/>
  <c r="G80" i="1" l="1"/>
  <c r="G88" i="1" s="1"/>
  <c r="G98" i="1" s="1"/>
  <c r="G113" i="1" s="1"/>
  <c r="G29" i="1"/>
  <c r="G154" i="1"/>
  <c r="G41" i="5" s="1"/>
  <c r="G41" i="2"/>
  <c r="E77" i="1"/>
  <c r="F40" i="2"/>
  <c r="F40" i="5"/>
  <c r="F101" i="5"/>
  <c r="F4" i="5"/>
  <c r="F3" i="5"/>
  <c r="F71" i="5"/>
  <c r="F71" i="4"/>
  <c r="F101" i="4"/>
  <c r="F3" i="4"/>
  <c r="F40" i="4"/>
  <c r="F71" i="2"/>
  <c r="F101" i="2"/>
  <c r="F17" i="1"/>
  <c r="F104" i="1"/>
  <c r="F150" i="1"/>
  <c r="F152" i="1"/>
  <c r="F151" i="1"/>
  <c r="F153" i="1"/>
  <c r="E154" i="1"/>
  <c r="F13" i="1"/>
  <c r="E26" i="1"/>
  <c r="F15" i="1"/>
  <c r="E72" i="1"/>
  <c r="F149" i="1"/>
  <c r="E187" i="1"/>
  <c r="E2" i="1" s="1"/>
  <c r="E9" i="2" s="1"/>
  <c r="E217" i="1"/>
  <c r="E3" i="1" s="1"/>
  <c r="E10" i="2" s="1"/>
  <c r="F16" i="1"/>
  <c r="I33" i="1"/>
  <c r="G28" i="1" l="1"/>
  <c r="F50" i="1"/>
  <c r="F41" i="1"/>
  <c r="G41" i="4"/>
  <c r="E41" i="2"/>
  <c r="F39" i="1"/>
  <c r="F44" i="1"/>
  <c r="F48" i="1"/>
  <c r="F53" i="1"/>
  <c r="F57" i="1"/>
  <c r="F61" i="1"/>
  <c r="F65" i="1"/>
  <c r="F69" i="1"/>
  <c r="F56" i="1"/>
  <c r="F60" i="1"/>
  <c r="F64" i="1"/>
  <c r="F68" i="1"/>
  <c r="F45" i="1"/>
  <c r="F54" i="1"/>
  <c r="F58" i="1"/>
  <c r="F62" i="1"/>
  <c r="F66" i="1"/>
  <c r="F70" i="1"/>
  <c r="F63" i="1"/>
  <c r="F71" i="1"/>
  <c r="F47" i="1"/>
  <c r="F72" i="1"/>
  <c r="F42" i="1"/>
  <c r="F46" i="1"/>
  <c r="F51" i="1"/>
  <c r="F55" i="1"/>
  <c r="F59" i="1"/>
  <c r="F43" i="1"/>
  <c r="F52" i="1"/>
  <c r="F49" i="1"/>
  <c r="F67" i="1"/>
  <c r="F38" i="1"/>
  <c r="F154" i="1"/>
  <c r="E41" i="4"/>
  <c r="E41" i="5"/>
  <c r="F4" i="4"/>
  <c r="F4" i="2"/>
  <c r="F3" i="2"/>
  <c r="F24" i="1"/>
  <c r="F18" i="1"/>
  <c r="E121" i="1"/>
  <c r="F26" i="1"/>
  <c r="E27" i="1"/>
  <c r="H9" i="5"/>
  <c r="E10" i="4" l="1"/>
  <c r="E9" i="4"/>
  <c r="E80" i="1"/>
  <c r="E88" i="1" s="1"/>
  <c r="E98" i="1" s="1"/>
  <c r="F20" i="1"/>
  <c r="F80" i="1" l="1"/>
  <c r="E29" i="1"/>
  <c r="F22" i="1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30" i="5"/>
  <c r="I32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74" i="5"/>
  <c r="I75" i="5"/>
  <c r="I76" i="5"/>
  <c r="I77" i="5"/>
  <c r="I80" i="5"/>
  <c r="I81" i="5"/>
  <c r="I88" i="5"/>
  <c r="I92" i="5"/>
  <c r="I95" i="5"/>
  <c r="I13" i="5"/>
  <c r="I9" i="5"/>
  <c r="I5" i="5"/>
  <c r="I6" i="5"/>
  <c r="I7" i="5"/>
  <c r="I5" i="4"/>
  <c r="I6" i="4"/>
  <c r="I7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9" i="4"/>
  <c r="I91" i="4"/>
  <c r="I92" i="4"/>
  <c r="I93" i="4"/>
  <c r="I95" i="4"/>
  <c r="F5" i="3"/>
  <c r="F6" i="3"/>
  <c r="F7" i="3"/>
  <c r="F13" i="3"/>
  <c r="F14" i="3"/>
  <c r="F15" i="3"/>
  <c r="F16" i="3"/>
  <c r="F17" i="3"/>
  <c r="F26" i="3"/>
  <c r="F44" i="3"/>
  <c r="F45" i="3"/>
  <c r="F46" i="3"/>
  <c r="F47" i="3"/>
  <c r="F48" i="3"/>
  <c r="F65" i="3"/>
  <c r="F74" i="3"/>
  <c r="I5" i="2"/>
  <c r="I6" i="2"/>
  <c r="I7" i="2"/>
  <c r="I13" i="2"/>
  <c r="I14" i="2"/>
  <c r="I15" i="2"/>
  <c r="I16" i="2"/>
  <c r="I17" i="2"/>
  <c r="I18" i="2"/>
  <c r="I20" i="2"/>
  <c r="I25" i="2"/>
  <c r="I26" i="2"/>
  <c r="I27" i="2"/>
  <c r="I28" i="2"/>
  <c r="I29" i="2"/>
  <c r="I30" i="2"/>
  <c r="I31" i="2"/>
  <c r="I32" i="2"/>
  <c r="I33" i="2"/>
  <c r="I44" i="2"/>
  <c r="I45" i="2"/>
  <c r="I46" i="2"/>
  <c r="I47" i="2"/>
  <c r="I48" i="2"/>
  <c r="I49" i="2"/>
  <c r="I51" i="2"/>
  <c r="I56" i="2"/>
  <c r="I57" i="2"/>
  <c r="I58" i="2"/>
  <c r="I59" i="2"/>
  <c r="I60" i="2"/>
  <c r="I61" i="2"/>
  <c r="I62" i="2"/>
  <c r="I63" i="2"/>
  <c r="I64" i="2"/>
  <c r="I65" i="2"/>
  <c r="I74" i="2"/>
  <c r="I75" i="2"/>
  <c r="I76" i="2"/>
  <c r="I78" i="2"/>
  <c r="I79" i="2"/>
  <c r="I81" i="2"/>
  <c r="I86" i="2"/>
  <c r="I87" i="2"/>
  <c r="I88" i="2"/>
  <c r="I90" i="2"/>
  <c r="I91" i="2"/>
  <c r="I92" i="2"/>
  <c r="I93" i="2"/>
  <c r="I94" i="2"/>
  <c r="F28" i="1" l="1"/>
  <c r="F88" i="1"/>
  <c r="H8" i="5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160" i="1"/>
  <c r="I157" i="1"/>
  <c r="I156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27" i="1"/>
  <c r="I81" i="1"/>
  <c r="I83" i="1"/>
  <c r="I84" i="1"/>
  <c r="I85" i="1"/>
  <c r="I86" i="1"/>
  <c r="I87" i="1"/>
  <c r="I90" i="1"/>
  <c r="I91" i="1"/>
  <c r="I92" i="1"/>
  <c r="I93" i="1"/>
  <c r="I94" i="1"/>
  <c r="I95" i="1"/>
  <c r="I96" i="1"/>
  <c r="I97" i="1"/>
  <c r="I99" i="1"/>
  <c r="I100" i="1"/>
  <c r="I101" i="1"/>
  <c r="I102" i="1"/>
  <c r="I103" i="1"/>
  <c r="I105" i="1"/>
  <c r="I107" i="1"/>
  <c r="I108" i="1"/>
  <c r="I109" i="1"/>
  <c r="I111" i="1"/>
  <c r="I115" i="1"/>
  <c r="I118" i="1"/>
  <c r="I119" i="1"/>
  <c r="I120" i="1"/>
  <c r="I74" i="1"/>
  <c r="I31" i="1"/>
  <c r="I14" i="1"/>
  <c r="I19" i="1"/>
  <c r="I21" i="1"/>
  <c r="I5" i="1"/>
  <c r="I6" i="1"/>
  <c r="I7" i="1"/>
  <c r="I8" i="1"/>
  <c r="I9" i="1"/>
  <c r="I10" i="1"/>
  <c r="I11" i="1"/>
  <c r="I12" i="1"/>
  <c r="I4" i="1"/>
  <c r="F98" i="1" l="1"/>
  <c r="E113" i="1"/>
  <c r="H149" i="1"/>
  <c r="H35" i="2"/>
  <c r="F113" i="1" l="1"/>
  <c r="K80" i="5" l="1"/>
  <c r="K81" i="5"/>
  <c r="K86" i="5"/>
  <c r="K88" i="5"/>
  <c r="K92" i="5"/>
  <c r="K93" i="5"/>
  <c r="M4" i="1" l="1"/>
  <c r="M5" i="1"/>
  <c r="M6" i="1"/>
  <c r="M7" i="1"/>
  <c r="M8" i="1"/>
  <c r="M9" i="1"/>
  <c r="M10" i="1"/>
  <c r="M11" i="1"/>
  <c r="M12" i="1"/>
  <c r="M14" i="1"/>
  <c r="M19" i="1"/>
  <c r="M21" i="1"/>
  <c r="M31" i="1"/>
  <c r="M33" i="1"/>
  <c r="M35" i="1"/>
  <c r="M74" i="1"/>
  <c r="M81" i="1"/>
  <c r="M83" i="1"/>
  <c r="M84" i="1"/>
  <c r="M85" i="1"/>
  <c r="M86" i="1"/>
  <c r="M87" i="1"/>
  <c r="M90" i="1"/>
  <c r="M91" i="1"/>
  <c r="M92" i="1"/>
  <c r="M93" i="1"/>
  <c r="M94" i="1"/>
  <c r="M95" i="1"/>
  <c r="M96" i="1"/>
  <c r="M97" i="1"/>
  <c r="M99" i="1"/>
  <c r="M100" i="1"/>
  <c r="M102" i="1"/>
  <c r="M103" i="1"/>
  <c r="M105" i="1"/>
  <c r="M106" i="1"/>
  <c r="M107" i="1"/>
  <c r="M108" i="1"/>
  <c r="M109" i="1"/>
  <c r="M111" i="1"/>
  <c r="M115" i="1"/>
  <c r="M116" i="1"/>
  <c r="M118" i="1"/>
  <c r="M119" i="1"/>
  <c r="M120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56" i="1"/>
  <c r="M157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L13" i="1"/>
  <c r="L24" i="1" s="1"/>
  <c r="L16" i="1"/>
  <c r="L17" i="1" s="1"/>
  <c r="M17" i="1" s="1"/>
  <c r="L38" i="1"/>
  <c r="L49" i="1"/>
  <c r="L56" i="1"/>
  <c r="L61" i="1"/>
  <c r="L67" i="1"/>
  <c r="L104" i="1"/>
  <c r="L112" i="1"/>
  <c r="L124" i="1"/>
  <c r="L149" i="1"/>
  <c r="L150" i="1"/>
  <c r="L151" i="1"/>
  <c r="L152" i="1"/>
  <c r="L153" i="1"/>
  <c r="L182" i="1"/>
  <c r="L183" i="1"/>
  <c r="L184" i="1"/>
  <c r="L185" i="1"/>
  <c r="L186" i="1"/>
  <c r="L212" i="1"/>
  <c r="L213" i="1"/>
  <c r="L214" i="1"/>
  <c r="L215" i="1"/>
  <c r="L216" i="1"/>
  <c r="K75" i="5"/>
  <c r="K76" i="5"/>
  <c r="K77" i="5"/>
  <c r="K7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44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30" i="5"/>
  <c r="K32" i="5"/>
  <c r="K13" i="5"/>
  <c r="K9" i="5"/>
  <c r="K5" i="5"/>
  <c r="K6" i="5"/>
  <c r="K7" i="5"/>
  <c r="M44" i="3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9" i="4"/>
  <c r="K91" i="4"/>
  <c r="K92" i="4"/>
  <c r="K93" i="4"/>
  <c r="K94" i="4"/>
  <c r="K95" i="4"/>
  <c r="K7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44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13" i="4"/>
  <c r="K7" i="4"/>
  <c r="K6" i="4"/>
  <c r="K5" i="4"/>
  <c r="K75" i="2"/>
  <c r="K76" i="2"/>
  <c r="K77" i="2"/>
  <c r="K79" i="2"/>
  <c r="K81" i="2"/>
  <c r="K86" i="2"/>
  <c r="K87" i="2"/>
  <c r="K88" i="2"/>
  <c r="K90" i="2"/>
  <c r="K91" i="2"/>
  <c r="K92" i="2"/>
  <c r="K93" i="2"/>
  <c r="K94" i="2"/>
  <c r="K74" i="2"/>
  <c r="K45" i="2"/>
  <c r="K46" i="2"/>
  <c r="K47" i="2"/>
  <c r="K48" i="2"/>
  <c r="K49" i="2"/>
  <c r="K50" i="2"/>
  <c r="K51" i="2"/>
  <c r="K52" i="2"/>
  <c r="K56" i="2"/>
  <c r="K57" i="2"/>
  <c r="K58" i="2"/>
  <c r="K59" i="2"/>
  <c r="K60" i="2"/>
  <c r="K61" i="2"/>
  <c r="K62" i="2"/>
  <c r="K63" i="2"/>
  <c r="K64" i="2"/>
  <c r="K65" i="2"/>
  <c r="K44" i="2"/>
  <c r="K14" i="2"/>
  <c r="K15" i="2"/>
  <c r="K16" i="2"/>
  <c r="K17" i="2"/>
  <c r="K18" i="2"/>
  <c r="K20" i="2"/>
  <c r="K25" i="2"/>
  <c r="K26" i="2"/>
  <c r="K27" i="2"/>
  <c r="K28" i="2"/>
  <c r="K29" i="2"/>
  <c r="K30" i="2"/>
  <c r="K31" i="2"/>
  <c r="K32" i="2"/>
  <c r="K33" i="2"/>
  <c r="K34" i="2"/>
  <c r="K13" i="2"/>
  <c r="K5" i="2"/>
  <c r="K6" i="2"/>
  <c r="K7" i="2"/>
  <c r="J100" i="5"/>
  <c r="J99" i="5"/>
  <c r="J98" i="5"/>
  <c r="J97" i="5"/>
  <c r="J96" i="5"/>
  <c r="J66" i="5"/>
  <c r="J70" i="5"/>
  <c r="J69" i="5"/>
  <c r="J68" i="5"/>
  <c r="J67" i="5"/>
  <c r="J39" i="5"/>
  <c r="J38" i="5"/>
  <c r="J37" i="5"/>
  <c r="J36" i="5"/>
  <c r="J35" i="5"/>
  <c r="J8" i="5"/>
  <c r="G100" i="3"/>
  <c r="G99" i="3"/>
  <c r="G98" i="3"/>
  <c r="G97" i="3"/>
  <c r="G96" i="3"/>
  <c r="G66" i="3"/>
  <c r="G70" i="3"/>
  <c r="G69" i="3"/>
  <c r="G68" i="3"/>
  <c r="G67" i="3"/>
  <c r="G39" i="3"/>
  <c r="G38" i="3"/>
  <c r="G37" i="3"/>
  <c r="G36" i="3"/>
  <c r="G35" i="3"/>
  <c r="J100" i="4"/>
  <c r="J99" i="4"/>
  <c r="J98" i="4"/>
  <c r="J97" i="4"/>
  <c r="J96" i="4"/>
  <c r="J70" i="4"/>
  <c r="J69" i="4"/>
  <c r="J68" i="4"/>
  <c r="J67" i="4"/>
  <c r="J66" i="4"/>
  <c r="J39" i="4"/>
  <c r="J38" i="4"/>
  <c r="J37" i="4"/>
  <c r="J36" i="4"/>
  <c r="J35" i="4"/>
  <c r="L35" i="4"/>
  <c r="J8" i="4"/>
  <c r="J100" i="2"/>
  <c r="J99" i="2"/>
  <c r="J98" i="2"/>
  <c r="J97" i="2"/>
  <c r="J96" i="2"/>
  <c r="J70" i="2"/>
  <c r="J69" i="2"/>
  <c r="J68" i="2"/>
  <c r="J67" i="2"/>
  <c r="J66" i="2"/>
  <c r="J39" i="2"/>
  <c r="J38" i="2"/>
  <c r="J37" i="2"/>
  <c r="J36" i="2"/>
  <c r="J35" i="2"/>
  <c r="I35" i="2" s="1"/>
  <c r="J8" i="2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190" i="1"/>
  <c r="J216" i="1"/>
  <c r="K216" i="1" s="1"/>
  <c r="J215" i="1"/>
  <c r="J214" i="1"/>
  <c r="J213" i="1"/>
  <c r="J212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60" i="1"/>
  <c r="J186" i="1"/>
  <c r="K186" i="1" s="1"/>
  <c r="J185" i="1"/>
  <c r="J184" i="1"/>
  <c r="J183" i="1"/>
  <c r="J182" i="1"/>
  <c r="K182" i="1" s="1"/>
  <c r="K156" i="1"/>
  <c r="K15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27" i="1"/>
  <c r="J153" i="1"/>
  <c r="J152" i="1"/>
  <c r="J151" i="1"/>
  <c r="J150" i="1"/>
  <c r="K150" i="1" s="1"/>
  <c r="J149" i="1"/>
  <c r="I149" i="1" s="1"/>
  <c r="K81" i="1"/>
  <c r="K83" i="1"/>
  <c r="K84" i="1"/>
  <c r="K85" i="1"/>
  <c r="K86" i="1"/>
  <c r="K87" i="1"/>
  <c r="K90" i="1"/>
  <c r="K91" i="1"/>
  <c r="K92" i="1"/>
  <c r="K93" i="1"/>
  <c r="K94" i="1"/>
  <c r="K95" i="1"/>
  <c r="K96" i="1"/>
  <c r="K97" i="1"/>
  <c r="K99" i="1"/>
  <c r="K100" i="1"/>
  <c r="K102" i="1"/>
  <c r="K103" i="1"/>
  <c r="K105" i="1"/>
  <c r="K106" i="1"/>
  <c r="K107" i="1"/>
  <c r="K108" i="1"/>
  <c r="K109" i="1"/>
  <c r="K111" i="1"/>
  <c r="K115" i="1"/>
  <c r="K116" i="1"/>
  <c r="K118" i="1"/>
  <c r="K119" i="1"/>
  <c r="K120" i="1"/>
  <c r="J124" i="1"/>
  <c r="J112" i="1"/>
  <c r="J104" i="1"/>
  <c r="K74" i="1"/>
  <c r="J67" i="1"/>
  <c r="J61" i="1"/>
  <c r="J56" i="1"/>
  <c r="J49" i="1"/>
  <c r="J38" i="1"/>
  <c r="K31" i="1"/>
  <c r="K33" i="1"/>
  <c r="K4" i="1"/>
  <c r="K5" i="1"/>
  <c r="K6" i="1"/>
  <c r="K7" i="1"/>
  <c r="K8" i="1"/>
  <c r="K9" i="1"/>
  <c r="K10" i="1"/>
  <c r="K11" i="1"/>
  <c r="K12" i="1"/>
  <c r="K14" i="1"/>
  <c r="K19" i="1"/>
  <c r="K21" i="1"/>
  <c r="J16" i="1"/>
  <c r="J13" i="1"/>
  <c r="J15" i="1" s="1"/>
  <c r="J17" i="1" l="1"/>
  <c r="I16" i="1"/>
  <c r="K35" i="4"/>
  <c r="J101" i="2"/>
  <c r="J4" i="2" s="1"/>
  <c r="J71" i="4"/>
  <c r="J3" i="4" s="1"/>
  <c r="M214" i="1"/>
  <c r="M213" i="1"/>
  <c r="M184" i="1"/>
  <c r="K104" i="1"/>
  <c r="M151" i="1"/>
  <c r="M216" i="1"/>
  <c r="M183" i="1"/>
  <c r="M215" i="1"/>
  <c r="K124" i="1"/>
  <c r="M212" i="1"/>
  <c r="M185" i="1"/>
  <c r="J101" i="5"/>
  <c r="J71" i="5"/>
  <c r="J40" i="5"/>
  <c r="G101" i="3"/>
  <c r="G71" i="3"/>
  <c r="G40" i="3"/>
  <c r="G41" i="3" s="1"/>
  <c r="J101" i="4"/>
  <c r="J40" i="4"/>
  <c r="J40" i="2"/>
  <c r="J71" i="2"/>
  <c r="M152" i="1"/>
  <c r="K213" i="1"/>
  <c r="M150" i="1"/>
  <c r="M104" i="1"/>
  <c r="L77" i="1"/>
  <c r="M153" i="1"/>
  <c r="M124" i="1"/>
  <c r="K185" i="1"/>
  <c r="M186" i="1"/>
  <c r="M182" i="1"/>
  <c r="L154" i="1"/>
  <c r="M149" i="1"/>
  <c r="M112" i="1"/>
  <c r="M16" i="1"/>
  <c r="M13" i="1"/>
  <c r="K152" i="1"/>
  <c r="L187" i="1"/>
  <c r="L72" i="1"/>
  <c r="M38" i="1" s="1"/>
  <c r="K151" i="1"/>
  <c r="K214" i="1"/>
  <c r="K16" i="1"/>
  <c r="K149" i="1"/>
  <c r="K153" i="1"/>
  <c r="K212" i="1"/>
  <c r="J24" i="1"/>
  <c r="K24" i="1" s="1"/>
  <c r="L25" i="1"/>
  <c r="K17" i="1"/>
  <c r="L15" i="1"/>
  <c r="K215" i="1"/>
  <c r="K13" i="1"/>
  <c r="K184" i="1"/>
  <c r="L217" i="1"/>
  <c r="J18" i="1"/>
  <c r="J121" i="1" s="1"/>
  <c r="J154" i="1"/>
  <c r="J187" i="1"/>
  <c r="J217" i="1"/>
  <c r="J77" i="1"/>
  <c r="K112" i="1"/>
  <c r="K183" i="1"/>
  <c r="J72" i="1"/>
  <c r="J26" i="1"/>
  <c r="G4" i="3" l="1"/>
  <c r="G3" i="3"/>
  <c r="K61" i="1"/>
  <c r="K42" i="1"/>
  <c r="M217" i="1"/>
  <c r="M24" i="1"/>
  <c r="J4" i="5"/>
  <c r="J3" i="5"/>
  <c r="J4" i="4"/>
  <c r="J41" i="4"/>
  <c r="J3" i="2"/>
  <c r="M54" i="1"/>
  <c r="M55" i="1"/>
  <c r="M68" i="1"/>
  <c r="M69" i="1"/>
  <c r="M70" i="1"/>
  <c r="M71" i="1"/>
  <c r="M50" i="1"/>
  <c r="M51" i="1"/>
  <c r="M52" i="1"/>
  <c r="M53" i="1"/>
  <c r="M66" i="1"/>
  <c r="M58" i="1"/>
  <c r="M60" i="1"/>
  <c r="M39" i="1"/>
  <c r="M42" i="1"/>
  <c r="M46" i="1"/>
  <c r="M63" i="1"/>
  <c r="M72" i="1"/>
  <c r="M41" i="1"/>
  <c r="M43" i="1"/>
  <c r="M45" i="1"/>
  <c r="M47" i="1"/>
  <c r="M48" i="1"/>
  <c r="M62" i="1"/>
  <c r="M64" i="1"/>
  <c r="M57" i="1"/>
  <c r="M59" i="1"/>
  <c r="M61" i="1"/>
  <c r="M44" i="1"/>
  <c r="M49" i="1"/>
  <c r="M65" i="1"/>
  <c r="K15" i="1"/>
  <c r="M15" i="1"/>
  <c r="L2" i="1"/>
  <c r="M187" i="1"/>
  <c r="M154" i="1"/>
  <c r="K49" i="1"/>
  <c r="M56" i="1"/>
  <c r="M67" i="1"/>
  <c r="L18" i="1"/>
  <c r="L26" i="1"/>
  <c r="J25" i="1"/>
  <c r="L3" i="1"/>
  <c r="M3" i="1" s="1"/>
  <c r="J41" i="2"/>
  <c r="K154" i="1"/>
  <c r="J20" i="1"/>
  <c r="J27" i="1"/>
  <c r="J41" i="5"/>
  <c r="J3" i="1"/>
  <c r="K217" i="1"/>
  <c r="K41" i="1"/>
  <c r="K45" i="1"/>
  <c r="K53" i="1"/>
  <c r="K57" i="1"/>
  <c r="K65" i="1"/>
  <c r="K69" i="1"/>
  <c r="K46" i="1"/>
  <c r="K50" i="1"/>
  <c r="K54" i="1"/>
  <c r="K58" i="1"/>
  <c r="K62" i="1"/>
  <c r="K66" i="1"/>
  <c r="K70" i="1"/>
  <c r="K38" i="1"/>
  <c r="K43" i="1"/>
  <c r="K47" i="1"/>
  <c r="K51" i="1"/>
  <c r="K55" i="1"/>
  <c r="K59" i="1"/>
  <c r="K63" i="1"/>
  <c r="K67" i="1"/>
  <c r="K71" i="1"/>
  <c r="K39" i="1"/>
  <c r="K44" i="1"/>
  <c r="K48" i="1"/>
  <c r="K52" i="1"/>
  <c r="K60" i="1"/>
  <c r="K64" i="1"/>
  <c r="K68" i="1"/>
  <c r="K72" i="1"/>
  <c r="J2" i="1"/>
  <c r="K187" i="1"/>
  <c r="K56" i="1"/>
  <c r="K26" i="1" l="1"/>
  <c r="M26" i="1"/>
  <c r="K18" i="1"/>
  <c r="M18" i="1"/>
  <c r="M2" i="1"/>
  <c r="L121" i="1"/>
  <c r="L20" i="1"/>
  <c r="M20" i="1" s="1"/>
  <c r="L114" i="1"/>
  <c r="M114" i="1" s="1"/>
  <c r="L27" i="1"/>
  <c r="K3" i="1"/>
  <c r="J10" i="2"/>
  <c r="J10" i="4"/>
  <c r="K2" i="1"/>
  <c r="J9" i="2"/>
  <c r="J9" i="4"/>
  <c r="J22" i="1"/>
  <c r="J80" i="1"/>
  <c r="H124" i="1"/>
  <c r="K20" i="1" l="1"/>
  <c r="L80" i="1"/>
  <c r="L22" i="1"/>
  <c r="M22" i="1" s="1"/>
  <c r="J88" i="1"/>
  <c r="J98" i="1" s="1"/>
  <c r="J28" i="1"/>
  <c r="J29" i="1"/>
  <c r="K80" i="1" l="1"/>
  <c r="M80" i="1"/>
  <c r="L28" i="1"/>
  <c r="L29" i="1"/>
  <c r="K22" i="1"/>
  <c r="L88" i="1"/>
  <c r="L98" i="1" s="1"/>
  <c r="J34" i="1"/>
  <c r="E8" i="3"/>
  <c r="I41" i="1" l="1"/>
  <c r="I45" i="1"/>
  <c r="I53" i="1"/>
  <c r="I57" i="1"/>
  <c r="I61" i="1"/>
  <c r="I65" i="1"/>
  <c r="I69" i="1"/>
  <c r="I42" i="1"/>
  <c r="I46" i="1"/>
  <c r="I50" i="1"/>
  <c r="I54" i="1"/>
  <c r="I58" i="1"/>
  <c r="I62" i="1"/>
  <c r="I66" i="1"/>
  <c r="I70" i="1"/>
  <c r="I43" i="1"/>
  <c r="I47" i="1"/>
  <c r="I51" i="1"/>
  <c r="I55" i="1"/>
  <c r="I59" i="1"/>
  <c r="I63" i="1"/>
  <c r="I67" i="1"/>
  <c r="I71" i="1"/>
  <c r="I39" i="1"/>
  <c r="I44" i="1"/>
  <c r="I48" i="1"/>
  <c r="I52" i="1"/>
  <c r="I60" i="1"/>
  <c r="I64" i="1"/>
  <c r="I68" i="1"/>
  <c r="I72" i="1"/>
  <c r="I56" i="1"/>
  <c r="K28" i="1"/>
  <c r="M28" i="1"/>
  <c r="K88" i="1"/>
  <c r="M88" i="1"/>
  <c r="L34" i="1"/>
  <c r="M34" i="1" s="1"/>
  <c r="J113" i="1"/>
  <c r="K98" i="1" l="1"/>
  <c r="M98" i="1"/>
  <c r="L113" i="1"/>
  <c r="M113" i="1" s="1"/>
  <c r="K34" i="1"/>
  <c r="H8" i="4"/>
  <c r="H8" i="2"/>
  <c r="K113" i="1" l="1"/>
  <c r="L117" i="1"/>
  <c r="M117" i="1" l="1"/>
  <c r="J114" i="1"/>
  <c r="K114" i="1" l="1"/>
  <c r="J117" i="1"/>
  <c r="G114" i="1" l="1"/>
  <c r="G117" i="1" s="1"/>
  <c r="H114" i="1"/>
  <c r="I114" i="1" s="1"/>
  <c r="K117" i="1"/>
  <c r="H70" i="2"/>
  <c r="I70" i="2" s="1"/>
  <c r="H69" i="2"/>
  <c r="I69" i="2" s="1"/>
  <c r="H68" i="2"/>
  <c r="I68" i="2" s="1"/>
  <c r="H67" i="2"/>
  <c r="I67" i="2" s="1"/>
  <c r="H66" i="2"/>
  <c r="I66" i="2" s="1"/>
  <c r="H71" i="2" l="1"/>
  <c r="I71" i="2" s="1"/>
  <c r="H39" i="5"/>
  <c r="I39" i="5" s="1"/>
  <c r="H38" i="5"/>
  <c r="I38" i="5" s="1"/>
  <c r="H37" i="5"/>
  <c r="I37" i="5" s="1"/>
  <c r="H36" i="5"/>
  <c r="I36" i="5" s="1"/>
  <c r="H35" i="5"/>
  <c r="I35" i="5" s="1"/>
  <c r="E39" i="3"/>
  <c r="F39" i="3" s="1"/>
  <c r="E38" i="3"/>
  <c r="F38" i="3" s="1"/>
  <c r="E37" i="3"/>
  <c r="F37" i="3" s="1"/>
  <c r="E36" i="3"/>
  <c r="F36" i="3" s="1"/>
  <c r="E35" i="3"/>
  <c r="F35" i="3" s="1"/>
  <c r="H39" i="4"/>
  <c r="I39" i="4" s="1"/>
  <c r="H38" i="4"/>
  <c r="I38" i="4" s="1"/>
  <c r="H37" i="4"/>
  <c r="I37" i="4" s="1"/>
  <c r="H36" i="4"/>
  <c r="I36" i="4" s="1"/>
  <c r="H35" i="4"/>
  <c r="I35" i="4" s="1"/>
  <c r="H39" i="2"/>
  <c r="I39" i="2" s="1"/>
  <c r="H38" i="2"/>
  <c r="I38" i="2" s="1"/>
  <c r="H37" i="2"/>
  <c r="I37" i="2" s="1"/>
  <c r="H36" i="2"/>
  <c r="I36" i="2" s="1"/>
  <c r="H70" i="5"/>
  <c r="I70" i="5" s="1"/>
  <c r="H69" i="5"/>
  <c r="I69" i="5" s="1"/>
  <c r="H68" i="5"/>
  <c r="I68" i="5" s="1"/>
  <c r="H67" i="5"/>
  <c r="I67" i="5" s="1"/>
  <c r="H66" i="5"/>
  <c r="I66" i="5" s="1"/>
  <c r="E70" i="3"/>
  <c r="F70" i="3" s="1"/>
  <c r="E69" i="3"/>
  <c r="F69" i="3" s="1"/>
  <c r="E68" i="3"/>
  <c r="F68" i="3" s="1"/>
  <c r="E67" i="3"/>
  <c r="F67" i="3" s="1"/>
  <c r="E66" i="3"/>
  <c r="F66" i="3" s="1"/>
  <c r="H70" i="4"/>
  <c r="I70" i="4" s="1"/>
  <c r="H69" i="4"/>
  <c r="I69" i="4" s="1"/>
  <c r="H68" i="4"/>
  <c r="I68" i="4" s="1"/>
  <c r="H67" i="4"/>
  <c r="I67" i="4" s="1"/>
  <c r="H66" i="4"/>
  <c r="I66" i="4" s="1"/>
  <c r="H3" i="2" l="1"/>
  <c r="I3" i="2" s="1"/>
  <c r="H71" i="5"/>
  <c r="I71" i="5" s="1"/>
  <c r="H40" i="5"/>
  <c r="I40" i="5" s="1"/>
  <c r="E71" i="3"/>
  <c r="E40" i="3"/>
  <c r="H71" i="4"/>
  <c r="I71" i="4" s="1"/>
  <c r="H40" i="4"/>
  <c r="I40" i="4" s="1"/>
  <c r="H40" i="2"/>
  <c r="I40" i="2" s="1"/>
  <c r="H100" i="5"/>
  <c r="I100" i="5" s="1"/>
  <c r="H99" i="5"/>
  <c r="I99" i="5" s="1"/>
  <c r="H98" i="5"/>
  <c r="I98" i="5" s="1"/>
  <c r="H97" i="5"/>
  <c r="I97" i="5" s="1"/>
  <c r="H96" i="5"/>
  <c r="I96" i="5" s="1"/>
  <c r="E100" i="3"/>
  <c r="F100" i="3" s="1"/>
  <c r="E99" i="3"/>
  <c r="F99" i="3" s="1"/>
  <c r="E98" i="3"/>
  <c r="F98" i="3" s="1"/>
  <c r="E97" i="3"/>
  <c r="F97" i="3" s="1"/>
  <c r="E96" i="3"/>
  <c r="F96" i="3" s="1"/>
  <c r="H100" i="4"/>
  <c r="I100" i="4" s="1"/>
  <c r="H99" i="4"/>
  <c r="I99" i="4" s="1"/>
  <c r="H98" i="4"/>
  <c r="I98" i="4" s="1"/>
  <c r="H97" i="4"/>
  <c r="I97" i="4" s="1"/>
  <c r="H96" i="4"/>
  <c r="I96" i="4" s="1"/>
  <c r="M74" i="2"/>
  <c r="H96" i="2"/>
  <c r="I96" i="2" s="1"/>
  <c r="H100" i="2"/>
  <c r="I100" i="2" s="1"/>
  <c r="H99" i="2"/>
  <c r="I99" i="2" s="1"/>
  <c r="H98" i="2"/>
  <c r="I98" i="2" s="1"/>
  <c r="H97" i="2"/>
  <c r="I97" i="2" s="1"/>
  <c r="F71" i="3" l="1"/>
  <c r="E3" i="3"/>
  <c r="E9" i="3" s="1"/>
  <c r="F40" i="3"/>
  <c r="E41" i="3"/>
  <c r="H3" i="5"/>
  <c r="I3" i="5" s="1"/>
  <c r="H101" i="5"/>
  <c r="I101" i="5" s="1"/>
  <c r="E101" i="3"/>
  <c r="H101" i="4"/>
  <c r="I101" i="4" s="1"/>
  <c r="H3" i="4"/>
  <c r="I3" i="4" s="1"/>
  <c r="H101" i="2"/>
  <c r="I101" i="2" s="1"/>
  <c r="L100" i="5"/>
  <c r="K100" i="5" s="1"/>
  <c r="L99" i="5"/>
  <c r="K99" i="5" s="1"/>
  <c r="L98" i="5"/>
  <c r="L97" i="5"/>
  <c r="L96" i="5"/>
  <c r="M88" i="5"/>
  <c r="M82" i="5"/>
  <c r="M81" i="5"/>
  <c r="M80" i="5"/>
  <c r="M77" i="5"/>
  <c r="M76" i="5"/>
  <c r="M75" i="5"/>
  <c r="M74" i="5"/>
  <c r="L70" i="5"/>
  <c r="K70" i="5" s="1"/>
  <c r="L69" i="5"/>
  <c r="L68" i="5"/>
  <c r="L67" i="5"/>
  <c r="L66" i="5"/>
  <c r="K66" i="5" s="1"/>
  <c r="M65" i="5"/>
  <c r="M64" i="5"/>
  <c r="M63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L39" i="5"/>
  <c r="L38" i="5"/>
  <c r="L37" i="5"/>
  <c r="K37" i="5" s="1"/>
  <c r="L36" i="5"/>
  <c r="K36" i="5" s="1"/>
  <c r="L35" i="5"/>
  <c r="M32" i="5"/>
  <c r="M31" i="5"/>
  <c r="M30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9" i="5"/>
  <c r="L8" i="5"/>
  <c r="M7" i="5"/>
  <c r="M6" i="5"/>
  <c r="M5" i="5"/>
  <c r="L100" i="3"/>
  <c r="K100" i="3" s="1"/>
  <c r="L99" i="3"/>
  <c r="K99" i="3" s="1"/>
  <c r="L98" i="3"/>
  <c r="K98" i="3" s="1"/>
  <c r="L97" i="3"/>
  <c r="K97" i="3" s="1"/>
  <c r="L96" i="3"/>
  <c r="K96" i="3" s="1"/>
  <c r="M95" i="3"/>
  <c r="M94" i="3"/>
  <c r="M93" i="3"/>
  <c r="M92" i="3"/>
  <c r="M91" i="3"/>
  <c r="M90" i="3"/>
  <c r="M89" i="3"/>
  <c r="M88" i="3"/>
  <c r="M87" i="3"/>
  <c r="M86" i="3"/>
  <c r="M85" i="3"/>
  <c r="M83" i="3"/>
  <c r="M82" i="3"/>
  <c r="M81" i="3"/>
  <c r="M80" i="3"/>
  <c r="M79" i="3"/>
  <c r="M78" i="3"/>
  <c r="M77" i="3"/>
  <c r="M76" i="3"/>
  <c r="M75" i="3"/>
  <c r="M74" i="3"/>
  <c r="L70" i="3"/>
  <c r="K70" i="3" s="1"/>
  <c r="L69" i="3"/>
  <c r="K69" i="3" s="1"/>
  <c r="L68" i="3"/>
  <c r="K68" i="3" s="1"/>
  <c r="L67" i="3"/>
  <c r="K67" i="3" s="1"/>
  <c r="L66" i="3"/>
  <c r="K66" i="3" s="1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L39" i="3"/>
  <c r="K39" i="3" s="1"/>
  <c r="L38" i="3"/>
  <c r="K38" i="3" s="1"/>
  <c r="L37" i="3"/>
  <c r="K37" i="3" s="1"/>
  <c r="L36" i="3"/>
  <c r="K36" i="3" s="1"/>
  <c r="L35" i="3"/>
  <c r="K35" i="3" s="1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L8" i="3"/>
  <c r="M7" i="3"/>
  <c r="M6" i="3"/>
  <c r="M5" i="3"/>
  <c r="L100" i="4"/>
  <c r="K100" i="4" s="1"/>
  <c r="L99" i="4"/>
  <c r="L98" i="4"/>
  <c r="L97" i="4"/>
  <c r="L96" i="4"/>
  <c r="K96" i="4" s="1"/>
  <c r="M95" i="4"/>
  <c r="M94" i="4"/>
  <c r="M93" i="4"/>
  <c r="M92" i="4"/>
  <c r="M91" i="4"/>
  <c r="M89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L70" i="4"/>
  <c r="K70" i="4" s="1"/>
  <c r="L69" i="4"/>
  <c r="L68" i="4"/>
  <c r="L67" i="4"/>
  <c r="L66" i="4"/>
  <c r="K66" i="4" s="1"/>
  <c r="M65" i="4"/>
  <c r="M64" i="4"/>
  <c r="M63" i="4"/>
  <c r="M62" i="4"/>
  <c r="M61" i="4"/>
  <c r="M60" i="4"/>
  <c r="M59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L39" i="4"/>
  <c r="L38" i="4"/>
  <c r="L37" i="4"/>
  <c r="K37" i="4" s="1"/>
  <c r="L36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L8" i="4"/>
  <c r="M7" i="4"/>
  <c r="M6" i="4"/>
  <c r="M5" i="4"/>
  <c r="L100" i="2"/>
  <c r="K100" i="2" s="1"/>
  <c r="L99" i="2"/>
  <c r="L98" i="2"/>
  <c r="L97" i="2"/>
  <c r="L96" i="2"/>
  <c r="K96" i="2" s="1"/>
  <c r="M93" i="2"/>
  <c r="M92" i="2"/>
  <c r="M91" i="2"/>
  <c r="M90" i="2"/>
  <c r="M88" i="2"/>
  <c r="M87" i="2"/>
  <c r="M86" i="2"/>
  <c r="M81" i="2"/>
  <c r="M79" i="2"/>
  <c r="M78" i="2"/>
  <c r="M76" i="2"/>
  <c r="M75" i="2"/>
  <c r="L70" i="2"/>
  <c r="K70" i="2" s="1"/>
  <c r="L69" i="2"/>
  <c r="L68" i="2"/>
  <c r="L67" i="2"/>
  <c r="L66" i="2"/>
  <c r="K66" i="2" s="1"/>
  <c r="M65" i="2"/>
  <c r="M64" i="2"/>
  <c r="M63" i="2"/>
  <c r="M62" i="2"/>
  <c r="M61" i="2"/>
  <c r="M60" i="2"/>
  <c r="M59" i="2"/>
  <c r="M58" i="2"/>
  <c r="M57" i="2"/>
  <c r="M56" i="2"/>
  <c r="M51" i="2"/>
  <c r="M49" i="2"/>
  <c r="M48" i="2"/>
  <c r="M46" i="2"/>
  <c r="M45" i="2"/>
  <c r="M44" i="2"/>
  <c r="L39" i="2"/>
  <c r="L38" i="2"/>
  <c r="L37" i="2"/>
  <c r="K37" i="2" s="1"/>
  <c r="L36" i="2"/>
  <c r="K36" i="2" s="1"/>
  <c r="L35" i="2"/>
  <c r="K35" i="2" s="1"/>
  <c r="M34" i="2"/>
  <c r="M33" i="2"/>
  <c r="M32" i="2"/>
  <c r="M31" i="2"/>
  <c r="M30" i="2"/>
  <c r="M29" i="2"/>
  <c r="M28" i="2"/>
  <c r="M27" i="2"/>
  <c r="M26" i="2"/>
  <c r="M25" i="2"/>
  <c r="M20" i="2"/>
  <c r="M18" i="2"/>
  <c r="M17" i="2"/>
  <c r="M15" i="2"/>
  <c r="M14" i="2"/>
  <c r="M13" i="2"/>
  <c r="L8" i="2"/>
  <c r="M7" i="2"/>
  <c r="M6" i="2"/>
  <c r="M5" i="2"/>
  <c r="I38" i="1"/>
  <c r="F101" i="3" l="1"/>
  <c r="E4" i="3"/>
  <c r="E10" i="3" s="1"/>
  <c r="F3" i="3"/>
  <c r="H77" i="1"/>
  <c r="I49" i="1"/>
  <c r="H4" i="5"/>
  <c r="I4" i="5" s="1"/>
  <c r="M97" i="2"/>
  <c r="M37" i="5"/>
  <c r="M97" i="3"/>
  <c r="M97" i="4"/>
  <c r="M67" i="4"/>
  <c r="M37" i="2"/>
  <c r="M67" i="2"/>
  <c r="M36" i="3"/>
  <c r="M39" i="5"/>
  <c r="K39" i="5"/>
  <c r="M38" i="5"/>
  <c r="K38" i="5"/>
  <c r="M68" i="5"/>
  <c r="K68" i="5"/>
  <c r="M69" i="5"/>
  <c r="K69" i="5"/>
  <c r="M70" i="5"/>
  <c r="M97" i="5"/>
  <c r="K97" i="5"/>
  <c r="M98" i="5"/>
  <c r="K98" i="5"/>
  <c r="M99" i="5"/>
  <c r="L40" i="5"/>
  <c r="K35" i="5"/>
  <c r="M67" i="5"/>
  <c r="K67" i="5"/>
  <c r="M96" i="5"/>
  <c r="K96" i="5"/>
  <c r="M36" i="5"/>
  <c r="M66" i="5"/>
  <c r="M68" i="3"/>
  <c r="L71" i="3"/>
  <c r="K71" i="3" s="1"/>
  <c r="M39" i="3"/>
  <c r="M67" i="3"/>
  <c r="M96" i="3"/>
  <c r="M38" i="3"/>
  <c r="M70" i="3"/>
  <c r="M99" i="3"/>
  <c r="L40" i="3"/>
  <c r="K40" i="3" s="1"/>
  <c r="M37" i="3"/>
  <c r="M69" i="3"/>
  <c r="L101" i="3"/>
  <c r="K101" i="3" s="1"/>
  <c r="M98" i="3"/>
  <c r="M100" i="3"/>
  <c r="M38" i="4"/>
  <c r="K38" i="4"/>
  <c r="M69" i="4"/>
  <c r="K69" i="4"/>
  <c r="L40" i="4"/>
  <c r="M36" i="4"/>
  <c r="K36" i="4"/>
  <c r="M37" i="4"/>
  <c r="L71" i="4"/>
  <c r="K71" i="4" s="1"/>
  <c r="K67" i="4"/>
  <c r="M68" i="4"/>
  <c r="K68" i="4"/>
  <c r="M70" i="4"/>
  <c r="M96" i="4"/>
  <c r="M99" i="4"/>
  <c r="K99" i="4"/>
  <c r="M39" i="4"/>
  <c r="K39" i="4"/>
  <c r="M66" i="4"/>
  <c r="L101" i="4"/>
  <c r="K101" i="4" s="1"/>
  <c r="K97" i="4"/>
  <c r="M98" i="4"/>
  <c r="K98" i="4"/>
  <c r="M100" i="4"/>
  <c r="M39" i="2"/>
  <c r="K39" i="2"/>
  <c r="M38" i="2"/>
  <c r="K38" i="2"/>
  <c r="M66" i="2"/>
  <c r="M96" i="2"/>
  <c r="M69" i="2"/>
  <c r="K69" i="2"/>
  <c r="M99" i="2"/>
  <c r="K99" i="2"/>
  <c r="L40" i="2"/>
  <c r="M36" i="2"/>
  <c r="L71" i="2"/>
  <c r="K71" i="2" s="1"/>
  <c r="K67" i="2"/>
  <c r="M68" i="2"/>
  <c r="K68" i="2"/>
  <c r="M70" i="2"/>
  <c r="L101" i="2"/>
  <c r="K101" i="2" s="1"/>
  <c r="K97" i="2"/>
  <c r="M98" i="2"/>
  <c r="K98" i="2"/>
  <c r="M100" i="2"/>
  <c r="H4" i="4"/>
  <c r="I4" i="4" s="1"/>
  <c r="H4" i="2"/>
  <c r="I4" i="2" s="1"/>
  <c r="L71" i="5"/>
  <c r="K71" i="5" s="1"/>
  <c r="L101" i="5"/>
  <c r="K101" i="5" s="1"/>
  <c r="M35" i="5"/>
  <c r="M35" i="3"/>
  <c r="M66" i="3"/>
  <c r="M35" i="4"/>
  <c r="M35" i="2"/>
  <c r="F4" i="3" l="1"/>
  <c r="L3" i="4"/>
  <c r="K3" i="4" s="1"/>
  <c r="L4" i="2"/>
  <c r="K4" i="2" s="1"/>
  <c r="K40" i="5"/>
  <c r="L41" i="5"/>
  <c r="L3" i="3"/>
  <c r="M71" i="4"/>
  <c r="L3" i="2"/>
  <c r="K3" i="2" s="1"/>
  <c r="L41" i="3"/>
  <c r="L4" i="3"/>
  <c r="K40" i="4"/>
  <c r="L41" i="4"/>
  <c r="M40" i="4"/>
  <c r="L4" i="4"/>
  <c r="M40" i="2"/>
  <c r="K40" i="2"/>
  <c r="L41" i="2"/>
  <c r="M71" i="5"/>
  <c r="L3" i="5"/>
  <c r="M101" i="5"/>
  <c r="L4" i="5"/>
  <c r="K4" i="5" s="1"/>
  <c r="M40" i="5"/>
  <c r="M40" i="3"/>
  <c r="M71" i="3"/>
  <c r="M101" i="3"/>
  <c r="M101" i="4"/>
  <c r="L9" i="4"/>
  <c r="M101" i="2"/>
  <c r="M71" i="2"/>
  <c r="L10" i="2" l="1"/>
  <c r="M4" i="3"/>
  <c r="K4" i="3"/>
  <c r="L9" i="3"/>
  <c r="K3" i="3"/>
  <c r="L9" i="2"/>
  <c r="M3" i="5"/>
  <c r="K3" i="5"/>
  <c r="M3" i="4"/>
  <c r="L10" i="3"/>
  <c r="L10" i="4"/>
  <c r="K4" i="4"/>
  <c r="M3" i="2"/>
  <c r="M4" i="5"/>
  <c r="M3" i="3"/>
  <c r="M4" i="4"/>
  <c r="M4" i="2"/>
  <c r="H214" i="1" l="1"/>
  <c r="I214" i="1" s="1"/>
  <c r="H184" i="1"/>
  <c r="I184" i="1" s="1"/>
  <c r="H151" i="1"/>
  <c r="I151" i="1" s="1"/>
  <c r="H152" i="1"/>
  <c r="I152" i="1" s="1"/>
  <c r="H216" i="1" l="1"/>
  <c r="I216" i="1" s="1"/>
  <c r="H215" i="1"/>
  <c r="I215" i="1" s="1"/>
  <c r="H213" i="1"/>
  <c r="I213" i="1" s="1"/>
  <c r="H212" i="1"/>
  <c r="I212" i="1" s="1"/>
  <c r="H186" i="1"/>
  <c r="I186" i="1" s="1"/>
  <c r="H185" i="1"/>
  <c r="I185" i="1" s="1"/>
  <c r="H183" i="1"/>
  <c r="I183" i="1" s="1"/>
  <c r="H182" i="1"/>
  <c r="I182" i="1" s="1"/>
  <c r="H153" i="1"/>
  <c r="I153" i="1" s="1"/>
  <c r="H150" i="1"/>
  <c r="I150" i="1" s="1"/>
  <c r="H112" i="1"/>
  <c r="I112" i="1" s="1"/>
  <c r="H104" i="1"/>
  <c r="I104" i="1" s="1"/>
  <c r="H17" i="1"/>
  <c r="I17" i="1" s="1"/>
  <c r="H13" i="1"/>
  <c r="H15" i="1" l="1"/>
  <c r="I13" i="1"/>
  <c r="H217" i="1"/>
  <c r="H24" i="1"/>
  <c r="H187" i="1"/>
  <c r="H154" i="1"/>
  <c r="H41" i="3" s="1"/>
  <c r="H18" i="1" l="1"/>
  <c r="I18" i="1" s="1"/>
  <c r="H25" i="1"/>
  <c r="I24" i="1"/>
  <c r="I15" i="1"/>
  <c r="H3" i="1"/>
  <c r="H10" i="3" s="1"/>
  <c r="I217" i="1"/>
  <c r="H2" i="1"/>
  <c r="H9" i="3" s="1"/>
  <c r="I187" i="1"/>
  <c r="H41" i="5"/>
  <c r="H41" i="2"/>
  <c r="H41" i="4"/>
  <c r="I154" i="1"/>
  <c r="H26" i="1"/>
  <c r="H121" i="1" l="1"/>
  <c r="H20" i="1"/>
  <c r="I20" i="1" s="1"/>
  <c r="H27" i="1"/>
  <c r="I26" i="1"/>
  <c r="I3" i="1"/>
  <c r="H10" i="4"/>
  <c r="H10" i="2"/>
  <c r="I2" i="1"/>
  <c r="H9" i="2"/>
  <c r="H9" i="4"/>
  <c r="H80" i="1" l="1"/>
  <c r="I80" i="1" s="1"/>
  <c r="H22" i="1"/>
  <c r="I22" i="1" s="1"/>
  <c r="H88" i="1"/>
  <c r="H98" i="1" s="1"/>
  <c r="I98" i="1" s="1"/>
  <c r="H29" i="1" l="1"/>
  <c r="H28" i="1"/>
  <c r="I28" i="1" s="1"/>
  <c r="I88" i="1"/>
  <c r="H34" i="1" l="1"/>
  <c r="H113" i="1"/>
  <c r="H117" i="1" s="1"/>
  <c r="I117" i="1" l="1"/>
  <c r="I113" i="1"/>
  <c r="F114" i="1" l="1"/>
  <c r="E117" i="1"/>
  <c r="F117" i="1" s="1"/>
  <c r="F211" i="1"/>
  <c r="F203" i="1"/>
  <c r="F195" i="1"/>
  <c r="F210" i="1"/>
  <c r="F198" i="1"/>
  <c r="F204" i="1"/>
  <c r="F205" i="1"/>
  <c r="F197" i="1"/>
  <c r="F196" i="1"/>
  <c r="F202" i="1"/>
  <c r="G215" i="1"/>
  <c r="F215" i="1" s="1"/>
  <c r="F191" i="1"/>
  <c r="G213" i="1"/>
  <c r="F213" i="1" s="1"/>
  <c r="F207" i="1"/>
  <c r="F199" i="1"/>
  <c r="F194" i="1"/>
  <c r="F190" i="1"/>
  <c r="G212" i="1"/>
  <c r="F212" i="1" s="1"/>
  <c r="G216" i="1"/>
  <c r="F216" i="1" s="1"/>
  <c r="F208" i="1"/>
  <c r="F193" i="1"/>
  <c r="F192" i="1"/>
  <c r="G214" i="1"/>
  <c r="F214" i="1" s="1"/>
  <c r="F200" i="1"/>
  <c r="F209" i="1"/>
  <c r="F206" i="1"/>
  <c r="F201" i="1"/>
  <c r="G217" i="1" l="1"/>
  <c r="F174" i="1"/>
  <c r="F166" i="1"/>
  <c r="F171" i="1"/>
  <c r="F177" i="1"/>
  <c r="F169" i="1"/>
  <c r="F175" i="1"/>
  <c r="F180" i="1"/>
  <c r="F168" i="1"/>
  <c r="F167" i="1"/>
  <c r="G184" i="1"/>
  <c r="F184" i="1" s="1"/>
  <c r="F172" i="1"/>
  <c r="G185" i="1"/>
  <c r="F185" i="1" s="1"/>
  <c r="F162" i="1"/>
  <c r="F170" i="1"/>
  <c r="F181" i="1"/>
  <c r="F165" i="1"/>
  <c r="F163" i="1"/>
  <c r="F176" i="1"/>
  <c r="F160" i="1"/>
  <c r="G182" i="1"/>
  <c r="F182" i="1" s="1"/>
  <c r="F161" i="1"/>
  <c r="G183" i="1"/>
  <c r="F183" i="1" s="1"/>
  <c r="F178" i="1"/>
  <c r="G186" i="1"/>
  <c r="F186" i="1" s="1"/>
  <c r="F179" i="1"/>
  <c r="F173" i="1"/>
  <c r="F164" i="1"/>
  <c r="F217" i="1" l="1"/>
  <c r="G3" i="1"/>
  <c r="G187" i="1"/>
  <c r="F187" i="1" l="1"/>
  <c r="G2" i="1"/>
  <c r="G10" i="4"/>
  <c r="F3" i="1"/>
  <c r="G10" i="3"/>
  <c r="G10" i="2"/>
  <c r="G9" i="2" l="1"/>
  <c r="G9" i="4"/>
  <c r="F2" i="1"/>
  <c r="G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Andreas Marian Durnthaler-Gruber</author>
  </authors>
  <commentList>
    <comment ref="G91" authorId="0" shapeId="0" xr:uid="{FD69C22E-0245-40A2-AEC6-222A49D589D2}">
      <text>
        <r>
          <rPr>
            <b/>
            <sz val="9"/>
            <color indexed="81"/>
            <rFont val="Segoe UI"/>
            <family val="2"/>
          </rPr>
          <t>Andreas Marian Durnthaler-Gruber:</t>
        </r>
        <r>
          <rPr>
            <sz val="9"/>
            <color indexed="81"/>
            <rFont val="Segoe UI"/>
            <family val="2"/>
          </rPr>
          <t xml:space="preserve">
Restatement</t>
        </r>
      </text>
    </comment>
    <comment ref="G94" authorId="0" shapeId="0" xr:uid="{DA0A918D-B2DD-4E4C-804D-93E92F6D4E88}">
      <text>
        <r>
          <rPr>
            <b/>
            <sz val="9"/>
            <color indexed="81"/>
            <rFont val="Segoe UI"/>
            <family val="2"/>
          </rPr>
          <t>Andreas Marian Durnthaler-Gruber:</t>
        </r>
        <r>
          <rPr>
            <sz val="9"/>
            <color indexed="81"/>
            <rFont val="Segoe UI"/>
            <family val="2"/>
          </rPr>
          <t xml:space="preserve">
Restatement</t>
        </r>
      </text>
    </comment>
  </commentList>
</comments>
</file>

<file path=xl/sharedStrings.xml><?xml version="1.0" encoding="utf-8"?>
<sst xmlns="http://schemas.openxmlformats.org/spreadsheetml/2006/main" count="652" uniqueCount="163">
  <si>
    <t>STRABAG SE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</si>
  <si>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</si>
  <si>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</si>
  <si>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</si>
  <si>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</si>
  <si>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</si>
  <si>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</si>
  <si>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</si>
  <si>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Other operating expenses </t>
  </si>
  <si>
    <t xml:space="preserve">Share of profit or loss of associates </t>
  </si>
  <si>
    <t>n.m.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</si>
  <si>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</si>
  <si>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</si>
  <si>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</si>
  <si>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</si>
  <si>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</si>
  <si>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</si>
  <si>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</si>
  <si>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</si>
  <si>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</si>
  <si>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</si>
  <si>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</si>
  <si>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</si>
  <si>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</si>
  <si>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</si>
  <si>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</si>
  <si>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</si>
  <si>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</si>
  <si>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</si>
  <si>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</si>
  <si>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</si>
  <si>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</si>
  <si>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</si>
  <si>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</si>
  <si>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</si>
  <si>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</si>
  <si>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</si>
  <si>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</si>
  <si>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-</t>
  </si>
  <si>
    <t>Group equity</t>
  </si>
  <si>
    <t xml:space="preserve">Share capital </t>
  </si>
  <si>
    <t xml:space="preserve">Capital reserves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</si>
  <si>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</si>
  <si>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</si>
  <si>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</si>
  <si>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</si>
  <si>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</si>
  <si>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</si>
  <si>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</si>
  <si>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</si>
  <si>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</si>
  <si>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</si>
  <si>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</si>
  <si>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</si>
  <si>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</si>
  <si>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</si>
  <si>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</si>
  <si>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</si>
  <si>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</si>
  <si>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</si>
  <si>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</si>
  <si>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</si>
  <si>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</si>
  <si>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</si>
  <si>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</si>
  <si>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</si>
  <si>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</si>
  <si>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</si>
  <si>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</si>
  <si>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</si>
  <si>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</si>
  <si>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</si>
  <si>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</si>
  <si>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>Change in other cash clearing receivables</t>
  </si>
  <si>
    <t xml:space="preserve">Change in scope of consolidation </t>
  </si>
  <si>
    <t xml:space="preserve">Cash flow from investing activities </t>
  </si>
  <si>
    <t>Change in non-controlling interest due to acquisitions</t>
  </si>
  <si>
    <t>Acquisition of own shares</t>
  </si>
  <si>
    <t xml:space="preserve">Cash flow from financing activities </t>
  </si>
  <si>
    <t xml:space="preserve">Net change in cash and cash equivalents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</si>
  <si>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</si>
  <si>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</si>
  <si>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</si>
  <si>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</si>
  <si>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</si>
  <si>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</si>
  <si>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</si>
  <si>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</si>
  <si>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</si>
  <si>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</si>
  <si>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</si>
  <si>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</si>
  <si>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</si>
  <si>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</si>
  <si>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</si>
  <si>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</si>
  <si>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</si>
  <si>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</si>
  <si>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</si>
  <si>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</si>
  <si>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</si>
  <si>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</si>
  <si>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</si>
  <si>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</si>
  <si>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</si>
  <si>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</si>
  <si>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</si>
  <si>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</si>
  <si>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</si>
  <si>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</si>
  <si>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</si>
  <si>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</si>
  <si>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</si>
  <si>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</si>
  <si>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</si>
  <si>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</si>
  <si>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</si>
  <si>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</si>
  <si>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</si>
  <si>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</si>
  <si>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</si>
  <si>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</si>
  <si>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</si>
  <si>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</si>
  <si>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</si>
  <si>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</si>
  <si>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</si>
  <si>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</si>
  <si>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CHECK</t>
  </si>
  <si>
    <t>EBT</t>
  </si>
  <si>
    <t>EBITDA</t>
  </si>
  <si>
    <t>* In order to reconcile the segment EBIT and EBT to the group EBIT and EBT acc. to IFRS add</t>
  </si>
  <si>
    <t>% 2014-2015</t>
  </si>
  <si>
    <t>2015: % of balance sheet total</t>
  </si>
  <si>
    <t>Assets held for sale</t>
  </si>
  <si>
    <t>% 2015-2016</t>
  </si>
  <si>
    <t>2016: % of balance sheet total</t>
  </si>
  <si>
    <t>Russia</t>
  </si>
  <si>
    <t>Inflows from asset disposals</t>
  </si>
  <si>
    <t>2017: % of balance sheet total</t>
  </si>
  <si>
    <t>% 2016-2017</t>
  </si>
  <si>
    <t>% 2016/2017</t>
  </si>
  <si>
    <t>Employee benefits expenses</t>
  </si>
  <si>
    <t>Other investments</t>
  </si>
  <si>
    <t>Equity-accounted investments</t>
  </si>
  <si>
    <t>Receivables from concession arrangements</t>
  </si>
  <si>
    <t>Retained earnings and other reserves</t>
  </si>
  <si>
    <t>Other non-cash effective results</t>
  </si>
  <si>
    <t>Non-cash effective results from equity-accounted investments</t>
  </si>
  <si>
    <t>Issue &amp; Repayment of bank borrowings</t>
  </si>
  <si>
    <t>Repayment of payables relating to finance leases</t>
  </si>
  <si>
    <t>Change in other financing liabilities</t>
  </si>
  <si>
    <t>Distribution of dividends</t>
  </si>
  <si>
    <t>Cash and cash equivalents at the beginning of the period</t>
  </si>
  <si>
    <t>Q3/2018</t>
  </si>
  <si>
    <t>Q3/2017</t>
  </si>
  <si>
    <t>9M/2018</t>
  </si>
  <si>
    <t>9M/2017</t>
  </si>
  <si>
    <t>% 9M/2017-9M/2018</t>
  </si>
  <si>
    <t>% Q3/2017-Q3/2018</t>
  </si>
  <si>
    <t>9M/2018: % of balance sheet total</t>
  </si>
  <si>
    <t>Rights from concession arrangements</t>
  </si>
  <si>
    <t>Change in bonds / bonded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</si>
</sst>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&quot;$&quot;#,##0_);[Red]\(&quot;$&quot;#,##0\)"/>
    <numFmt numFmtId="165" formatCode="0.0%"/>
    <numFmt numFmtId="166" formatCode="0.0"/>
    <numFmt numFmtId="167" formatCode="_-* #,##0.00\ [$€]_-;\-* #,##0.00\ [$€]_-;_-* &quot;-&quot;??\ [$€]_-;_-@_-"/>
    <numFmt numFmtId="168" formatCode="#,##0.0_);\(#,##0.0\)"/>
    <numFmt numFmtId="169" formatCode="#,##0;[Red]&quot;-&quot;#,##0"/>
    <numFmt numFmtId="170" formatCode="0.0\ &quot;&quot;"/>
    <numFmt numFmtId="171" formatCode="#,##0.00_ ;[Red]\-#,##0.00\ "/>
  </numFmts>
  <fonts count="66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AvantGarde"/>
    </font>
    <font>
      <b/>
      <sz val="10"/>
      <name val="CG Times"/>
    </font>
    <font>
      <b/>
      <sz val="8"/>
      <name val="CG Times"/>
    </font>
    <font>
      <sz val="10"/>
      <name val="Helv"/>
    </font>
    <font>
      <sz val="9"/>
      <name val="Futura UBS Bk"/>
      <family val="2"/>
    </font>
    <font>
      <sz val="10"/>
      <name val="MS Sans Serif"/>
      <family val="2"/>
    </font>
    <font>
      <sz val="10"/>
      <color indexed="14"/>
      <name val="Arial"/>
      <family val="2"/>
    </font>
    <font>
      <sz val="10"/>
      <name val="Arial CE"/>
      <charset val="238"/>
    </font>
    <font>
      <b/>
      <sz val="20"/>
      <name val="Arial"/>
      <family val="2"/>
    </font>
    <font>
      <b/>
      <sz val="14"/>
      <name val="MS Sans Serif"/>
      <family val="2"/>
    </font>
    <font>
      <sz val="12"/>
      <name val="MS Sans Serif"/>
      <family val="2"/>
    </font>
    <font>
      <sz val="12"/>
      <name val="Bookman"/>
    </font>
    <font>
      <sz val="8"/>
      <name val="Arial"/>
      <family val="2"/>
    </font>
    <font>
      <sz val="12"/>
      <name val="Arial"/>
      <family val="2"/>
    </font>
    <font>
      <b/>
      <sz val="18"/>
      <color theme="3"/>
      <name val="Cambria"/>
      <family val="2"/>
      <scheme val="major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7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gray06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1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0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13" fillId="0" borderId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32" borderId="0" applyNumberFormat="0" applyBorder="0" applyAlignment="0" applyProtection="0"/>
    <xf numFmtId="0" fontId="17" fillId="33" borderId="17" applyNumberFormat="0" applyAlignment="0" applyProtection="0"/>
    <xf numFmtId="0" fontId="18" fillId="33" borderId="18" applyNumberFormat="0" applyAlignment="0" applyProtection="0"/>
    <xf numFmtId="0" fontId="19" fillId="20" borderId="18" applyNumberFormat="0" applyAlignment="0" applyProtection="0"/>
    <xf numFmtId="0" fontId="20" fillId="0" borderId="19" applyNumberFormat="0" applyFill="0" applyAlignment="0" applyProtection="0"/>
    <xf numFmtId="0" fontId="21" fillId="0" borderId="0" applyNumberFormat="0" applyFill="0" applyBorder="0" applyAlignment="0" applyProtection="0"/>
    <xf numFmtId="0" fontId="22" fillId="17" borderId="0" applyNumberFormat="0" applyBorder="0" applyAlignment="0" applyProtection="0"/>
    <xf numFmtId="0" fontId="23" fillId="34" borderId="0" applyNumberFormat="0" applyBorder="0" applyAlignment="0" applyProtection="0"/>
    <xf numFmtId="0" fontId="15" fillId="35" borderId="20" applyNumberFormat="0" applyFont="0" applyAlignment="0" applyProtection="0"/>
    <xf numFmtId="0" fontId="24" fillId="16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24" applyNumberFormat="0" applyFill="0" applyAlignment="0" applyProtection="0"/>
    <xf numFmtId="0" fontId="30" fillId="0" borderId="0" applyNumberFormat="0" applyFill="0" applyBorder="0" applyAlignment="0" applyProtection="0"/>
    <xf numFmtId="0" fontId="31" fillId="36" borderId="25" applyNumberFormat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32" fillId="0" borderId="0" applyProtection="0"/>
    <xf numFmtId="0" fontId="5" fillId="0" borderId="0"/>
    <xf numFmtId="0" fontId="33" fillId="0" borderId="0" applyProtection="0"/>
    <xf numFmtId="0" fontId="34" fillId="0" borderId="0" applyProtection="0"/>
    <xf numFmtId="167" fontId="5" fillId="0" borderId="0" applyFont="0" applyFill="0" applyBorder="0" applyAlignment="0" applyProtection="0"/>
    <xf numFmtId="0" fontId="35" fillId="0" borderId="0" applyNumberFormat="0" applyFont="0" applyFill="0" applyBorder="0" applyAlignment="0"/>
    <xf numFmtId="0" fontId="5" fillId="0" borderId="0" applyNumberFormat="0" applyFill="0" applyBorder="0" applyAlignment="0"/>
    <xf numFmtId="168" fontId="36" fillId="37" borderId="1" applyNumberFormat="0" applyFont="0" applyBorder="0" applyAlignment="0"/>
    <xf numFmtId="169" fontId="37" fillId="0" borderId="0" applyFont="0" applyFill="0" applyBorder="0" applyAlignment="0" applyProtection="0"/>
    <xf numFmtId="3" fontId="38" fillId="0" borderId="8" applyNumberFormat="0" applyFill="0" applyBorder="0" applyAlignment="0">
      <protection locked="0"/>
    </xf>
    <xf numFmtId="0" fontId="39" fillId="0" borderId="0"/>
    <xf numFmtId="0" fontId="5" fillId="0" borderId="26" applyNumberFormat="0" applyFont="0" applyFill="0" applyAlignment="0" applyProtection="0"/>
    <xf numFmtId="0" fontId="5" fillId="0" borderId="27" applyNumberFormat="0" applyFont="0" applyFill="0" applyAlignment="0" applyProtection="0"/>
    <xf numFmtId="0" fontId="5" fillId="0" borderId="28" applyNumberFormat="0" applyFont="0" applyFill="0" applyAlignment="0" applyProtection="0"/>
    <xf numFmtId="0" fontId="5" fillId="38" borderId="0" applyNumberFormat="0" applyFont="0" applyBorder="0" applyAlignment="0" applyProtection="0"/>
    <xf numFmtId="0" fontId="40" fillId="0" borderId="0">
      <protection locked="0"/>
    </xf>
    <xf numFmtId="9" fontId="41" fillId="0" borderId="0">
      <protection locked="0"/>
    </xf>
    <xf numFmtId="9" fontId="42" fillId="0" borderId="0">
      <protection locked="0"/>
    </xf>
    <xf numFmtId="164" fontId="37" fillId="0" borderId="0" applyFont="0" applyFill="0" applyBorder="0" applyAlignment="0" applyProtection="0"/>
    <xf numFmtId="170" fontId="43" fillId="0" borderId="29" applyFont="0" applyFill="0" applyBorder="0" applyProtection="0">
      <alignment horizontal="right"/>
    </xf>
    <xf numFmtId="0" fontId="14" fillId="0" borderId="30" applyNumberFormat="0" applyFont="0" applyFill="0" applyBorder="0" applyProtection="0">
      <alignment horizontal="centerContinuous"/>
    </xf>
    <xf numFmtId="0" fontId="5" fillId="0" borderId="0"/>
    <xf numFmtId="9" fontId="5" fillId="0" borderId="0" applyFont="0" applyFill="0" applyBorder="0" applyAlignment="0" applyProtection="0"/>
    <xf numFmtId="0" fontId="44" fillId="0" borderId="0"/>
    <xf numFmtId="0" fontId="45" fillId="0" borderId="0"/>
    <xf numFmtId="0" fontId="48" fillId="46" borderId="0" applyNumberFormat="0" applyBorder="0" applyAlignment="0" applyProtection="0"/>
    <xf numFmtId="0" fontId="48" fillId="50" borderId="0" applyNumberFormat="0" applyBorder="0" applyAlignment="0" applyProtection="0"/>
    <xf numFmtId="0" fontId="48" fillId="54" borderId="0" applyNumberFormat="0" applyBorder="0" applyAlignment="0" applyProtection="0"/>
    <xf numFmtId="0" fontId="48" fillId="58" borderId="0" applyNumberFormat="0" applyBorder="0" applyAlignment="0" applyProtection="0"/>
    <xf numFmtId="0" fontId="48" fillId="62" borderId="0" applyNumberFormat="0" applyBorder="0" applyAlignment="0" applyProtection="0"/>
    <xf numFmtId="0" fontId="48" fillId="66" borderId="0" applyNumberFormat="0" applyBorder="0" applyAlignment="0" applyProtection="0"/>
    <xf numFmtId="0" fontId="48" fillId="47" borderId="0" applyNumberFormat="0" applyBorder="0" applyAlignment="0" applyProtection="0"/>
    <xf numFmtId="0" fontId="48" fillId="51" borderId="0" applyNumberFormat="0" applyBorder="0" applyAlignment="0" applyProtection="0"/>
    <xf numFmtId="0" fontId="48" fillId="55" borderId="0" applyNumberFormat="0" applyBorder="0" applyAlignment="0" applyProtection="0"/>
    <xf numFmtId="0" fontId="48" fillId="59" borderId="0" applyNumberFormat="0" applyBorder="0" applyAlignment="0" applyProtection="0"/>
    <xf numFmtId="0" fontId="48" fillId="63" borderId="0" applyNumberFormat="0" applyBorder="0" applyAlignment="0" applyProtection="0"/>
    <xf numFmtId="0" fontId="48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49" fillId="45" borderId="0" applyNumberFormat="0" applyBorder="0" applyAlignment="0" applyProtection="0"/>
    <xf numFmtId="0" fontId="49" fillId="49" borderId="0" applyNumberFormat="0" applyBorder="0" applyAlignment="0" applyProtection="0"/>
    <xf numFmtId="0" fontId="49" fillId="53" borderId="0" applyNumberFormat="0" applyBorder="0" applyAlignment="0" applyProtection="0"/>
    <xf numFmtId="0" fontId="49" fillId="57" borderId="0" applyNumberFormat="0" applyBorder="0" applyAlignment="0" applyProtection="0"/>
    <xf numFmtId="0" fontId="49" fillId="61" borderId="0" applyNumberFormat="0" applyBorder="0" applyAlignment="0" applyProtection="0"/>
    <xf numFmtId="0" fontId="49" fillId="65" borderId="0" applyNumberFormat="0" applyBorder="0" applyAlignment="0" applyProtection="0"/>
    <xf numFmtId="0" fontId="50" fillId="40" borderId="0" applyNumberFormat="0" applyBorder="0" applyAlignment="0" applyProtection="0"/>
    <xf numFmtId="0" fontId="51" fillId="42" borderId="34" applyNumberFormat="0" applyAlignment="0" applyProtection="0"/>
    <xf numFmtId="0" fontId="52" fillId="43" borderId="37" applyNumberFormat="0" applyAlignment="0" applyProtection="0"/>
    <xf numFmtId="0" fontId="54" fillId="0" borderId="0" applyNumberFormat="0" applyFill="0" applyBorder="0" applyAlignment="0" applyProtection="0"/>
    <xf numFmtId="0" fontId="55" fillId="39" borderId="0" applyNumberFormat="0" applyBorder="0" applyAlignment="0" applyProtection="0"/>
    <xf numFmtId="0" fontId="56" fillId="0" borderId="31" applyNumberFormat="0" applyFill="0" applyAlignment="0" applyProtection="0"/>
    <xf numFmtId="0" fontId="57" fillId="0" borderId="32" applyNumberFormat="0" applyFill="0" applyAlignment="0" applyProtection="0"/>
    <xf numFmtId="0" fontId="58" fillId="0" borderId="33" applyNumberFormat="0" applyFill="0" applyAlignment="0" applyProtection="0"/>
    <xf numFmtId="0" fontId="58" fillId="0" borderId="0" applyNumberFormat="0" applyFill="0" applyBorder="0" applyAlignment="0" applyProtection="0"/>
    <xf numFmtId="0" fontId="59" fillId="41" borderId="34" applyNumberFormat="0" applyAlignment="0" applyProtection="0"/>
    <xf numFmtId="0" fontId="60" fillId="0" borderId="36" applyNumberFormat="0" applyFill="0" applyAlignment="0" applyProtection="0"/>
    <xf numFmtId="0" fontId="53" fillId="44" borderId="38" applyNumberFormat="0" applyFont="0" applyAlignment="0" applyProtection="0"/>
    <xf numFmtId="0" fontId="61" fillId="42" borderId="35" applyNumberFormat="0" applyAlignment="0" applyProtection="0"/>
    <xf numFmtId="0" fontId="46" fillId="0" borderId="0" applyNumberFormat="0" applyFill="0" applyBorder="0" applyAlignment="0" applyProtection="0"/>
    <xf numFmtId="0" fontId="62" fillId="0" borderId="39" applyNumberFormat="0" applyFill="0" applyAlignment="0" applyProtection="0"/>
    <xf numFmtId="0" fontId="63" fillId="0" borderId="0" applyNumberFormat="0" applyFill="0" applyBorder="0" applyAlignment="0" applyProtection="0"/>
    <xf numFmtId="0" fontId="47" fillId="0" borderId="0"/>
    <xf numFmtId="43" fontId="47" fillId="0" borderId="0" applyFont="0" applyFill="0" applyBorder="0" applyAlignment="0" applyProtection="0"/>
    <xf numFmtId="0" fontId="4" fillId="0" borderId="0"/>
    <xf numFmtId="0" fontId="25" fillId="0" borderId="0" applyNumberFormat="0" applyFill="0" applyBorder="0" applyAlignment="0" applyProtection="0"/>
    <xf numFmtId="0" fontId="47" fillId="0" borderId="0"/>
    <xf numFmtId="0" fontId="4" fillId="0" borderId="0"/>
    <xf numFmtId="0" fontId="3" fillId="0" borderId="0"/>
    <xf numFmtId="0" fontId="3" fillId="0" borderId="0"/>
    <xf numFmtId="0" fontId="5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</cellStyleXfs>
  <cellXfs count="506">
    <xf numFmtId="0" fontId="0" fillId="0" borderId="0" xfId="0"/>
    <xf numFmtId="0" fontId="6" fillId="2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wrapText="1"/>
    </xf>
    <xf numFmtId="4" fontId="7" fillId="4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9" fontId="7" fillId="4" borderId="3" xfId="1" applyNumberFormat="1" applyFont="1" applyFill="1" applyBorder="1" applyAlignment="1">
      <alignment horizontal="right" wrapText="1"/>
    </xf>
    <xf numFmtId="4" fontId="7" fillId="4" borderId="1" xfId="0" applyNumberFormat="1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9" fontId="8" fillId="4" borderId="1" xfId="1" applyNumberFormat="1" applyFont="1" applyFill="1" applyBorder="1" applyAlignment="1">
      <alignment horizontal="right" wrapText="1"/>
    </xf>
    <xf numFmtId="9" fontId="8" fillId="4" borderId="3" xfId="1" applyNumberFormat="1" applyFont="1" applyFill="1" applyBorder="1" applyAlignment="1">
      <alignment horizontal="right" wrapText="1"/>
    </xf>
    <xf numFmtId="0" fontId="8" fillId="3" borderId="1" xfId="0" applyFont="1" applyFill="1" applyBorder="1" applyAlignment="1">
      <alignment wrapText="1"/>
    </xf>
    <xf numFmtId="9" fontId="8" fillId="3" borderId="1" xfId="1" applyFont="1" applyFill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horizontal="right" wrapText="1"/>
    </xf>
    <xf numFmtId="165" fontId="8" fillId="4" borderId="1" xfId="1" applyNumberFormat="1" applyFont="1" applyFill="1" applyBorder="1" applyAlignment="1">
      <alignment wrapText="1"/>
    </xf>
    <xf numFmtId="165" fontId="8" fillId="3" borderId="1" xfId="1" applyNumberFormat="1" applyFont="1" applyFill="1" applyBorder="1" applyAlignment="1">
      <alignment wrapText="1"/>
    </xf>
    <xf numFmtId="3" fontId="8" fillId="4" borderId="1" xfId="0" applyNumberFormat="1" applyFont="1" applyFill="1" applyBorder="1" applyAlignment="1">
      <alignment horizontal="right" wrapText="1"/>
    </xf>
    <xf numFmtId="0" fontId="8" fillId="4" borderId="1" xfId="0" applyFont="1" applyFill="1" applyBorder="1" applyAlignment="1">
      <alignment horizontal="right" wrapText="1"/>
    </xf>
    <xf numFmtId="9" fontId="8" fillId="4" borderId="1" xfId="1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3" fontId="8" fillId="0" borderId="1" xfId="0" applyNumberFormat="1" applyFont="1" applyBorder="1"/>
    <xf numFmtId="9" fontId="8" fillId="4" borderId="11" xfId="1" applyNumberFormat="1" applyFont="1" applyFill="1" applyBorder="1" applyAlignment="1">
      <alignment horizontal="right" wrapText="1"/>
    </xf>
    <xf numFmtId="3" fontId="8" fillId="0" borderId="10" xfId="0" applyNumberFormat="1" applyFont="1" applyBorder="1"/>
    <xf numFmtId="3" fontId="7" fillId="4" borderId="1" xfId="0" applyNumberFormat="1" applyFont="1" applyFill="1" applyBorder="1" applyAlignment="1">
      <alignment horizontal="right" wrapText="1"/>
    </xf>
    <xf numFmtId="3" fontId="7" fillId="0" borderId="12" xfId="0" applyNumberFormat="1" applyFont="1" applyBorder="1"/>
    <xf numFmtId="0" fontId="8" fillId="4" borderId="3" xfId="0" applyFont="1" applyFill="1" applyBorder="1" applyAlignment="1">
      <alignment horizontal="right" wrapText="1"/>
    </xf>
    <xf numFmtId="0" fontId="7" fillId="4" borderId="1" xfId="0" applyFont="1" applyFill="1" applyBorder="1"/>
    <xf numFmtId="0" fontId="8" fillId="3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8" fillId="6" borderId="1" xfId="0" applyFont="1" applyFill="1" applyBorder="1"/>
    <xf numFmtId="0" fontId="8" fillId="6" borderId="1" xfId="0" applyFont="1" applyFill="1" applyBorder="1" applyAlignment="1">
      <alignment horizontal="right"/>
    </xf>
    <xf numFmtId="0" fontId="7" fillId="7" borderId="1" xfId="0" applyFont="1" applyFill="1" applyBorder="1"/>
    <xf numFmtId="4" fontId="7" fillId="7" borderId="1" xfId="0" applyNumberFormat="1" applyFont="1" applyFill="1" applyBorder="1" applyAlignment="1">
      <alignment horizontal="right"/>
    </xf>
    <xf numFmtId="9" fontId="7" fillId="7" borderId="1" xfId="1" applyNumberFormat="1" applyFont="1" applyFill="1" applyBorder="1" applyAlignment="1">
      <alignment horizontal="right"/>
    </xf>
    <xf numFmtId="0" fontId="7" fillId="6" borderId="1" xfId="0" applyFont="1" applyFill="1" applyBorder="1"/>
    <xf numFmtId="0" fontId="8" fillId="7" borderId="1" xfId="0" applyFont="1" applyFill="1" applyBorder="1"/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0" fontId="8" fillId="7" borderId="1" xfId="0" applyFont="1" applyFill="1" applyBorder="1" applyAlignment="1">
      <alignment horizontal="right"/>
    </xf>
    <xf numFmtId="0" fontId="7" fillId="7" borderId="1" xfId="0" applyFont="1" applyFill="1" applyBorder="1" applyAlignment="1">
      <alignment wrapText="1"/>
    </xf>
    <xf numFmtId="0" fontId="7" fillId="7" borderId="1" xfId="0" applyFont="1" applyFill="1" applyBorder="1" applyAlignment="1">
      <alignment horizontal="right" wrapText="1"/>
    </xf>
    <xf numFmtId="0" fontId="8" fillId="7" borderId="1" xfId="0" applyFont="1" applyFill="1" applyBorder="1" applyAlignment="1">
      <alignment wrapText="1"/>
    </xf>
    <xf numFmtId="3" fontId="8" fillId="7" borderId="2" xfId="0" applyNumberFormat="1" applyFont="1" applyFill="1" applyBorder="1"/>
    <xf numFmtId="9" fontId="8" fillId="7" borderId="1" xfId="1" applyNumberFormat="1" applyFont="1" applyFill="1" applyBorder="1" applyAlignment="1">
      <alignment horizontal="right" wrapText="1"/>
    </xf>
    <xf numFmtId="3" fontId="8" fillId="0" borderId="9" xfId="0" applyNumberFormat="1" applyFont="1" applyBorder="1"/>
    <xf numFmtId="3" fontId="8" fillId="7" borderId="4" xfId="0" applyNumberFormat="1" applyFont="1" applyFill="1" applyBorder="1" applyAlignment="1">
      <alignment horizontal="right" wrapText="1"/>
    </xf>
    <xf numFmtId="0" fontId="8" fillId="7" borderId="1" xfId="0" applyFont="1" applyFill="1" applyBorder="1" applyAlignment="1">
      <alignment horizontal="right" wrapText="1"/>
    </xf>
    <xf numFmtId="3" fontId="8" fillId="7" borderId="1" xfId="0" applyNumberFormat="1" applyFont="1" applyFill="1" applyBorder="1"/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0" fontId="11" fillId="7" borderId="1" xfId="0" applyFont="1" applyFill="1" applyBorder="1" applyAlignment="1">
      <alignment wrapText="1"/>
    </xf>
    <xf numFmtId="9" fontId="11" fillId="7" borderId="4" xfId="1" applyFont="1" applyFill="1" applyBorder="1" applyAlignment="1">
      <alignment horizontal="right" wrapText="1"/>
    </xf>
    <xf numFmtId="0" fontId="12" fillId="3" borderId="1" xfId="0" applyFont="1" applyFill="1" applyBorder="1" applyAlignment="1">
      <alignment wrapText="1"/>
    </xf>
    <xf numFmtId="0" fontId="12" fillId="4" borderId="1" xfId="0" applyFont="1" applyFill="1" applyBorder="1" applyAlignment="1">
      <alignment wrapText="1"/>
    </xf>
    <xf numFmtId="4" fontId="8" fillId="7" borderId="2" xfId="0" applyNumberFormat="1" applyFont="1" applyFill="1" applyBorder="1"/>
    <xf numFmtId="9" fontId="8" fillId="7" borderId="2" xfId="1" applyFont="1" applyFill="1" applyBorder="1"/>
    <xf numFmtId="4" fontId="8" fillId="7" borderId="4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8" fillId="7" borderId="4" xfId="0" applyNumberFormat="1" applyFont="1" applyFill="1" applyBorder="1"/>
    <xf numFmtId="4" fontId="7" fillId="7" borderId="1" xfId="0" applyNumberFormat="1" applyFont="1" applyFill="1" applyBorder="1"/>
    <xf numFmtId="4" fontId="7" fillId="7" borderId="1" xfId="0" applyNumberFormat="1" applyFont="1" applyFill="1" applyBorder="1" applyAlignment="1">
      <alignment wrapText="1"/>
    </xf>
    <xf numFmtId="4" fontId="7" fillId="7" borderId="1" xfId="0" applyNumberFormat="1" applyFont="1" applyFill="1" applyBorder="1" applyAlignment="1">
      <alignment horizontal="right" wrapText="1"/>
    </xf>
    <xf numFmtId="0" fontId="10" fillId="2" borderId="1" xfId="0" applyFont="1" applyFill="1" applyBorder="1"/>
    <xf numFmtId="0" fontId="8" fillId="8" borderId="1" xfId="0" applyFont="1" applyFill="1" applyBorder="1"/>
    <xf numFmtId="0" fontId="7" fillId="10" borderId="1" xfId="0" applyFont="1" applyFill="1" applyBorder="1"/>
    <xf numFmtId="4" fontId="7" fillId="10" borderId="1" xfId="0" applyNumberFormat="1" applyFont="1" applyFill="1" applyBorder="1" applyAlignment="1">
      <alignment horizontal="right"/>
    </xf>
    <xf numFmtId="9" fontId="7" fillId="10" borderId="1" xfId="1" applyNumberFormat="1" applyFont="1" applyFill="1" applyBorder="1" applyAlignment="1">
      <alignment horizontal="right"/>
    </xf>
    <xf numFmtId="0" fontId="7" fillId="8" borderId="1" xfId="0" applyFont="1" applyFill="1" applyBorder="1"/>
    <xf numFmtId="0" fontId="8" fillId="10" borderId="1" xfId="0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0" fontId="8" fillId="10" borderId="1" xfId="0" applyFont="1" applyFill="1" applyBorder="1" applyAlignment="1">
      <alignment horizontal="right"/>
    </xf>
    <xf numFmtId="0" fontId="7" fillId="10" borderId="1" xfId="0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3" fontId="8" fillId="10" borderId="2" xfId="0" applyNumberFormat="1" applyFont="1" applyFill="1" applyBorder="1"/>
    <xf numFmtId="9" fontId="8" fillId="10" borderId="1" xfId="1" applyNumberFormat="1" applyFont="1" applyFill="1" applyBorder="1" applyAlignment="1">
      <alignment horizontal="right" wrapText="1"/>
    </xf>
    <xf numFmtId="9" fontId="8" fillId="4" borderId="4" xfId="1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 applyAlignment="1">
      <alignment horizontal="right" wrapText="1"/>
    </xf>
    <xf numFmtId="0" fontId="8" fillId="10" borderId="1" xfId="0" applyFont="1" applyFill="1" applyBorder="1" applyAlignment="1">
      <alignment horizontal="right" wrapText="1"/>
    </xf>
    <xf numFmtId="9" fontId="8" fillId="4" borderId="14" xfId="1" applyNumberFormat="1" applyFont="1" applyFill="1" applyBorder="1" applyAlignment="1">
      <alignment horizontal="right" wrapText="1"/>
    </xf>
    <xf numFmtId="3" fontId="8" fillId="10" borderId="1" xfId="0" applyNumberFormat="1" applyFont="1" applyFill="1" applyBorder="1"/>
    <xf numFmtId="3" fontId="8" fillId="10" borderId="4" xfId="0" applyNumberFormat="1" applyFont="1" applyFill="1" applyBorder="1"/>
    <xf numFmtId="0" fontId="7" fillId="10" borderId="1" xfId="0" applyFont="1" applyFill="1" applyBorder="1" applyAlignment="1">
      <alignment wrapText="1"/>
    </xf>
    <xf numFmtId="3" fontId="7" fillId="10" borderId="4" xfId="0" applyNumberFormat="1" applyFont="1" applyFill="1" applyBorder="1" applyAlignment="1">
      <alignment horizontal="right" wrapText="1"/>
    </xf>
    <xf numFmtId="9" fontId="7" fillId="4" borderId="4" xfId="1" applyNumberFormat="1" applyFont="1" applyFill="1" applyBorder="1" applyAlignment="1">
      <alignment horizontal="right" wrapText="1"/>
    </xf>
    <xf numFmtId="0" fontId="11" fillId="10" borderId="1" xfId="0" applyFont="1" applyFill="1" applyBorder="1" applyAlignment="1">
      <alignment wrapText="1"/>
    </xf>
    <xf numFmtId="9" fontId="11" fillId="10" borderId="4" xfId="1" applyFont="1" applyFill="1" applyBorder="1" applyAlignment="1">
      <alignment horizontal="right" wrapText="1"/>
    </xf>
    <xf numFmtId="9" fontId="11" fillId="4" borderId="4" xfId="1" applyNumberFormat="1" applyFont="1" applyFill="1" applyBorder="1" applyAlignment="1">
      <alignment horizontal="right" wrapText="1"/>
    </xf>
    <xf numFmtId="3" fontId="11" fillId="4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wrapText="1"/>
    </xf>
    <xf numFmtId="0" fontId="11" fillId="4" borderId="1" xfId="0" applyFont="1" applyFill="1" applyBorder="1" applyAlignment="1">
      <alignment wrapText="1"/>
    </xf>
    <xf numFmtId="4" fontId="8" fillId="10" borderId="2" xfId="0" applyNumberFormat="1" applyFont="1" applyFill="1" applyBorder="1"/>
    <xf numFmtId="9" fontId="8" fillId="10" borderId="2" xfId="1" applyFont="1" applyFill="1" applyBorder="1"/>
    <xf numFmtId="4" fontId="8" fillId="10" borderId="4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8" fillId="10" borderId="4" xfId="0" applyNumberFormat="1" applyFont="1" applyFill="1" applyBorder="1"/>
    <xf numFmtId="4" fontId="7" fillId="10" borderId="1" xfId="0" applyNumberFormat="1" applyFont="1" applyFill="1" applyBorder="1"/>
    <xf numFmtId="4" fontId="7" fillId="10" borderId="1" xfId="0" applyNumberFormat="1" applyFont="1" applyFill="1" applyBorder="1" applyAlignment="1">
      <alignment wrapText="1"/>
    </xf>
    <xf numFmtId="4" fontId="7" fillId="10" borderId="1" xfId="0" applyNumberFormat="1" applyFont="1" applyFill="1" applyBorder="1" applyAlignment="1">
      <alignment horizontal="right" wrapText="1"/>
    </xf>
    <xf numFmtId="0" fontId="8" fillId="8" borderId="1" xfId="0" applyFont="1" applyFill="1" applyBorder="1" applyAlignment="1">
      <alignment horizontal="right"/>
    </xf>
    <xf numFmtId="0" fontId="6" fillId="2" borderId="1" xfId="0" applyFont="1" applyFill="1" applyBorder="1"/>
    <xf numFmtId="0" fontId="8" fillId="9" borderId="1" xfId="0" applyFont="1" applyFill="1" applyBorder="1"/>
    <xf numFmtId="0" fontId="7" fillId="11" borderId="1" xfId="0" applyFont="1" applyFill="1" applyBorder="1"/>
    <xf numFmtId="4" fontId="7" fillId="11" borderId="1" xfId="0" applyNumberFormat="1" applyFont="1" applyFill="1" applyBorder="1" applyAlignment="1">
      <alignment horizontal="right"/>
    </xf>
    <xf numFmtId="9" fontId="7" fillId="11" borderId="1" xfId="1" applyNumberFormat="1" applyFont="1" applyFill="1" applyBorder="1" applyAlignment="1">
      <alignment horizontal="right"/>
    </xf>
    <xf numFmtId="0" fontId="7" fillId="9" borderId="1" xfId="0" applyFont="1" applyFill="1" applyBorder="1"/>
    <xf numFmtId="0" fontId="8" fillId="11" borderId="1" xfId="0" applyFont="1" applyFill="1" applyBorder="1"/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0" fontId="8" fillId="11" borderId="1" xfId="0" applyFont="1" applyFill="1" applyBorder="1" applyAlignment="1">
      <alignment horizontal="right"/>
    </xf>
    <xf numFmtId="0" fontId="7" fillId="11" borderId="1" xfId="0" applyFont="1" applyFill="1" applyBorder="1" applyAlignment="1">
      <alignment wrapText="1"/>
    </xf>
    <xf numFmtId="0" fontId="7" fillId="11" borderId="1" xfId="0" applyFont="1" applyFill="1" applyBorder="1" applyAlignment="1">
      <alignment horizontal="right" wrapText="1"/>
    </xf>
    <xf numFmtId="0" fontId="8" fillId="11" borderId="1" xfId="0" applyFont="1" applyFill="1" applyBorder="1" applyAlignment="1">
      <alignment wrapText="1"/>
    </xf>
    <xf numFmtId="3" fontId="8" fillId="11" borderId="2" xfId="0" applyNumberFormat="1" applyFont="1" applyFill="1" applyBorder="1"/>
    <xf numFmtId="9" fontId="8" fillId="11" borderId="1" xfId="1" applyNumberFormat="1" applyFont="1" applyFill="1" applyBorder="1" applyAlignment="1">
      <alignment horizontal="right" wrapText="1"/>
    </xf>
    <xf numFmtId="3" fontId="8" fillId="11" borderId="4" xfId="0" applyNumberFormat="1" applyFont="1" applyFill="1" applyBorder="1" applyAlignment="1">
      <alignment horizontal="right" wrapText="1"/>
    </xf>
    <xf numFmtId="0" fontId="8" fillId="11" borderId="1" xfId="0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8" fillId="11" borderId="4" xfId="0" applyNumberFormat="1" applyFont="1" applyFill="1" applyBorder="1"/>
    <xf numFmtId="3" fontId="7" fillId="11" borderId="4" xfId="0" applyNumberFormat="1" applyFont="1" applyFill="1" applyBorder="1" applyAlignment="1">
      <alignment horizontal="right" wrapText="1"/>
    </xf>
    <xf numFmtId="0" fontId="11" fillId="11" borderId="1" xfId="0" applyFont="1" applyFill="1" applyBorder="1" applyAlignment="1">
      <alignment wrapText="1"/>
    </xf>
    <xf numFmtId="9" fontId="11" fillId="11" borderId="4" xfId="1" applyFont="1" applyFill="1" applyBorder="1" applyAlignment="1">
      <alignment horizontal="right" wrapText="1"/>
    </xf>
    <xf numFmtId="4" fontId="8" fillId="11" borderId="2" xfId="0" applyNumberFormat="1" applyFont="1" applyFill="1" applyBorder="1"/>
    <xf numFmtId="9" fontId="8" fillId="11" borderId="2" xfId="1" applyFont="1" applyFill="1" applyBorder="1"/>
    <xf numFmtId="4" fontId="8" fillId="11" borderId="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4" fontId="8" fillId="11" borderId="4" xfId="0" applyNumberFormat="1" applyFont="1" applyFill="1" applyBorder="1"/>
    <xf numFmtId="4" fontId="7" fillId="11" borderId="1" xfId="0" applyNumberFormat="1" applyFont="1" applyFill="1" applyBorder="1" applyAlignment="1">
      <alignment wrapText="1"/>
    </xf>
    <xf numFmtId="4" fontId="7" fillId="11" borderId="1" xfId="0" applyNumberFormat="1" applyFont="1" applyFill="1" applyBorder="1" applyAlignment="1">
      <alignment horizontal="right" wrapText="1"/>
    </xf>
    <xf numFmtId="0" fontId="8" fillId="12" borderId="1" xfId="0" applyFont="1" applyFill="1" applyBorder="1"/>
    <xf numFmtId="0" fontId="8" fillId="12" borderId="1" xfId="0" applyFont="1" applyFill="1" applyBorder="1" applyAlignment="1">
      <alignment horizontal="right"/>
    </xf>
    <xf numFmtId="0" fontId="7" fillId="13" borderId="1" xfId="0" applyFont="1" applyFill="1" applyBorder="1"/>
    <xf numFmtId="4" fontId="7" fillId="13" borderId="1" xfId="0" applyNumberFormat="1" applyFont="1" applyFill="1" applyBorder="1" applyAlignment="1">
      <alignment horizontal="right"/>
    </xf>
    <xf numFmtId="0" fontId="7" fillId="8" borderId="4" xfId="0" applyFont="1" applyFill="1" applyBorder="1"/>
    <xf numFmtId="9" fontId="7" fillId="8" borderId="1" xfId="1" applyFont="1" applyFill="1" applyBorder="1"/>
    <xf numFmtId="0" fontId="8" fillId="13" borderId="1" xfId="0" applyFont="1" applyFill="1" applyBorder="1"/>
    <xf numFmtId="165" fontId="8" fillId="13" borderId="1" xfId="1" applyNumberFormat="1" applyFont="1" applyFill="1" applyBorder="1" applyAlignment="1">
      <alignment horizontal="right"/>
    </xf>
    <xf numFmtId="9" fontId="8" fillId="13" borderId="1" xfId="1" applyNumberFormat="1" applyFont="1" applyFill="1" applyBorder="1" applyAlignment="1">
      <alignment horizontal="right"/>
    </xf>
    <xf numFmtId="0" fontId="8" fillId="8" borderId="4" xfId="0" applyFont="1" applyFill="1" applyBorder="1"/>
    <xf numFmtId="9" fontId="8" fillId="13" borderId="1" xfId="1" applyNumberFormat="1" applyFont="1" applyFill="1" applyBorder="1" applyAlignment="1">
      <alignment horizontal="right" wrapText="1"/>
    </xf>
    <xf numFmtId="0" fontId="11" fillId="8" borderId="4" xfId="0" applyFont="1" applyFill="1" applyBorder="1" applyAlignment="1">
      <alignment vertical="center"/>
    </xf>
    <xf numFmtId="0" fontId="11" fillId="8" borderId="1" xfId="0" applyFont="1" applyFill="1" applyBorder="1" applyAlignment="1">
      <alignment vertical="center"/>
    </xf>
    <xf numFmtId="165" fontId="8" fillId="13" borderId="3" xfId="1" applyNumberFormat="1" applyFont="1" applyFill="1" applyBorder="1" applyAlignment="1">
      <alignment horizontal="right"/>
    </xf>
    <xf numFmtId="0" fontId="8" fillId="13" borderId="1" xfId="0" applyFont="1" applyFill="1" applyBorder="1" applyAlignment="1">
      <alignment horizontal="right"/>
    </xf>
    <xf numFmtId="0" fontId="7" fillId="13" borderId="1" xfId="0" applyFont="1" applyFill="1" applyBorder="1" applyAlignment="1">
      <alignment horizontal="right" wrapText="1"/>
    </xf>
    <xf numFmtId="0" fontId="8" fillId="13" borderId="1" xfId="0" applyFont="1" applyFill="1" applyBorder="1" applyAlignment="1">
      <alignment wrapText="1"/>
    </xf>
    <xf numFmtId="3" fontId="8" fillId="13" borderId="2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0" fontId="8" fillId="13" borderId="1" xfId="0" applyFont="1" applyFill="1" applyBorder="1" applyAlignment="1">
      <alignment horizontal="right" wrapText="1"/>
    </xf>
    <xf numFmtId="3" fontId="8" fillId="13" borderId="1" xfId="0" applyNumberFormat="1" applyFont="1" applyFill="1" applyBorder="1"/>
    <xf numFmtId="3" fontId="8" fillId="13" borderId="4" xfId="0" applyNumberFormat="1" applyFont="1" applyFill="1" applyBorder="1"/>
    <xf numFmtId="0" fontId="7" fillId="13" borderId="1" xfId="0" applyFont="1" applyFill="1" applyBorder="1" applyAlignment="1">
      <alignment wrapText="1"/>
    </xf>
    <xf numFmtId="3" fontId="7" fillId="13" borderId="4" xfId="0" applyNumberFormat="1" applyFont="1" applyFill="1" applyBorder="1" applyAlignment="1">
      <alignment horizontal="right" wrapText="1"/>
    </xf>
    <xf numFmtId="0" fontId="11" fillId="13" borderId="1" xfId="0" applyFont="1" applyFill="1" applyBorder="1" applyAlignment="1">
      <alignment wrapText="1"/>
    </xf>
    <xf numFmtId="9" fontId="11" fillId="13" borderId="4" xfId="1" applyFont="1" applyFill="1" applyBorder="1" applyAlignment="1">
      <alignment horizontal="right" wrapText="1"/>
    </xf>
    <xf numFmtId="9" fontId="11" fillId="4" borderId="3" xfId="1" applyNumberFormat="1" applyFont="1" applyFill="1" applyBorder="1" applyAlignment="1">
      <alignment horizontal="right" wrapText="1"/>
    </xf>
    <xf numFmtId="4" fontId="8" fillId="13" borderId="2" xfId="0" applyNumberFormat="1" applyFont="1" applyFill="1" applyBorder="1"/>
    <xf numFmtId="4" fontId="8" fillId="13" borderId="4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8" fillId="13" borderId="4" xfId="0" applyNumberFormat="1" applyFont="1" applyFill="1" applyBorder="1"/>
    <xf numFmtId="4" fontId="7" fillId="13" borderId="1" xfId="0" applyNumberFormat="1" applyFont="1" applyFill="1" applyBorder="1"/>
    <xf numFmtId="4" fontId="7" fillId="13" borderId="1" xfId="0" applyNumberFormat="1" applyFont="1" applyFill="1" applyBorder="1" applyAlignment="1">
      <alignment wrapText="1"/>
    </xf>
    <xf numFmtId="4" fontId="7" fillId="13" borderId="1" xfId="0" applyNumberFormat="1" applyFont="1" applyFill="1" applyBorder="1" applyAlignment="1">
      <alignment horizontal="right" wrapText="1"/>
    </xf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0" fontId="8" fillId="5" borderId="1" xfId="0" applyFont="1" applyFill="1" applyBorder="1" applyAlignment="1">
      <alignment horizontal="right" wrapText="1"/>
    </xf>
    <xf numFmtId="4" fontId="8" fillId="4" borderId="14" xfId="0" applyNumberFormat="1" applyFont="1" applyFill="1" applyBorder="1" applyAlignment="1">
      <alignment horizontal="right" wrapText="1"/>
    </xf>
    <xf numFmtId="0" fontId="8" fillId="3" borderId="5" xfId="0" applyFont="1" applyFill="1" applyBorder="1" applyAlignment="1">
      <alignment horizontal="right" wrapText="1"/>
    </xf>
    <xf numFmtId="4" fontId="8" fillId="7" borderId="14" xfId="0" applyNumberFormat="1" applyFont="1" applyFill="1" applyBorder="1" applyAlignment="1">
      <alignment horizontal="right" wrapText="1"/>
    </xf>
    <xf numFmtId="9" fontId="8" fillId="7" borderId="10" xfId="1" applyFont="1" applyFill="1" applyBorder="1"/>
    <xf numFmtId="4" fontId="8" fillId="11" borderId="14" xfId="0" applyNumberFormat="1" applyFont="1" applyFill="1" applyBorder="1" applyAlignment="1">
      <alignment horizontal="right" wrapText="1"/>
    </xf>
    <xf numFmtId="9" fontId="7" fillId="11" borderId="1" xfId="1" applyFont="1" applyFill="1" applyBorder="1"/>
    <xf numFmtId="4" fontId="8" fillId="10" borderId="14" xfId="0" applyNumberFormat="1" applyFont="1" applyFill="1" applyBorder="1" applyAlignment="1">
      <alignment horizontal="right" wrapText="1"/>
    </xf>
    <xf numFmtId="9" fontId="7" fillId="10" borderId="1" xfId="1" applyFont="1" applyFill="1" applyBorder="1"/>
    <xf numFmtId="4" fontId="8" fillId="13" borderId="1" xfId="0" applyNumberFormat="1" applyFont="1" applyFill="1" applyBorder="1" applyAlignment="1">
      <alignment horizontal="right" wrapText="1"/>
    </xf>
    <xf numFmtId="9" fontId="8" fillId="13" borderId="1" xfId="1" applyFont="1" applyFill="1" applyBorder="1"/>
    <xf numFmtId="9" fontId="7" fillId="13" borderId="1" xfId="1" applyFont="1" applyFill="1" applyBorder="1"/>
    <xf numFmtId="3" fontId="8" fillId="5" borderId="2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 applyAlignment="1">
      <alignment horizontal="right" vertical="center"/>
    </xf>
    <xf numFmtId="9" fontId="8" fillId="13" borderId="2" xfId="1" applyFont="1" applyFill="1" applyBorder="1" applyAlignment="1">
      <alignment horizontal="right" vertical="center"/>
    </xf>
    <xf numFmtId="9" fontId="8" fillId="13" borderId="2" xfId="1" applyFont="1" applyFill="1" applyBorder="1" applyAlignment="1">
      <alignment horizontal="right"/>
    </xf>
    <xf numFmtId="0" fontId="6" fillId="14" borderId="1" xfId="0" applyFont="1" applyFill="1" applyBorder="1" applyAlignment="1" applyProtection="1">
      <alignment horizontal="left" wrapText="1"/>
      <protection locked="0"/>
    </xf>
    <xf numFmtId="0" fontId="6" fillId="14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Fill="1" applyBorder="1" applyAlignment="1" applyProtection="1">
      <alignment wrapText="1"/>
      <protection locked="0"/>
    </xf>
    <xf numFmtId="9" fontId="7" fillId="0" borderId="1" xfId="1" applyNumberFormat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wrapText="1"/>
      <protection locked="0"/>
    </xf>
    <xf numFmtId="0" fontId="7" fillId="0" borderId="1" xfId="0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wrapText="1"/>
      <protection locked="0"/>
    </xf>
    <xf numFmtId="2" fontId="7" fillId="0" borderId="1" xfId="0" applyNumberFormat="1" applyFont="1" applyFill="1" applyBorder="1" applyAlignment="1" applyProtection="1">
      <alignment horizontal="right" wrapText="1"/>
      <protection locked="0"/>
    </xf>
    <xf numFmtId="4" fontId="8" fillId="0" borderId="1" xfId="0" quotePrefix="1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horizontal="right" wrapText="1"/>
      <protection locked="0"/>
    </xf>
    <xf numFmtId="0" fontId="8" fillId="0" borderId="1" xfId="0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wrapText="1"/>
      <protection locked="0"/>
    </xf>
    <xf numFmtId="0" fontId="9" fillId="0" borderId="6" xfId="0" applyFont="1" applyFill="1" applyBorder="1" applyAlignment="1" applyProtection="1">
      <alignment wrapText="1"/>
      <protection locked="0"/>
    </xf>
    <xf numFmtId="0" fontId="7" fillId="0" borderId="5" xfId="0" applyFont="1" applyFill="1" applyBorder="1" applyAlignment="1" applyProtection="1">
      <alignment wrapText="1"/>
      <protection locked="0"/>
    </xf>
    <xf numFmtId="9" fontId="7" fillId="0" borderId="7" xfId="1" applyFont="1" applyFill="1" applyBorder="1" applyAlignment="1" applyProtection="1">
      <alignment horizontal="right" wrapText="1"/>
      <protection locked="0"/>
    </xf>
    <xf numFmtId="9" fontId="8" fillId="0" borderId="7" xfId="1" applyFont="1" applyFill="1" applyBorder="1" applyAlignment="1" applyProtection="1">
      <alignment horizontal="right" wrapText="1"/>
      <protection locked="0"/>
    </xf>
    <xf numFmtId="4" fontId="8" fillId="0" borderId="6" xfId="0" applyNumberFormat="1" applyFont="1" applyFill="1" applyBorder="1" applyAlignment="1" applyProtection="1">
      <alignment horizontal="right" wrapText="1"/>
      <protection locked="0"/>
    </xf>
    <xf numFmtId="0" fontId="8" fillId="0" borderId="5" xfId="0" applyFont="1" applyFill="1" applyBorder="1" applyAlignment="1" applyProtection="1">
      <alignment horizontal="right" wrapText="1"/>
      <protection locked="0"/>
    </xf>
    <xf numFmtId="9" fontId="8" fillId="0" borderId="1" xfId="1" applyFont="1" applyFill="1" applyBorder="1" applyAlignment="1" applyProtection="1">
      <alignment wrapText="1"/>
      <protection locked="0"/>
    </xf>
    <xf numFmtId="165" fontId="8" fillId="0" borderId="1" xfId="1" quotePrefix="1" applyNumberFormat="1" applyFont="1" applyFill="1" applyBorder="1" applyAlignment="1" applyProtection="1">
      <alignment horizontal="right" wrapText="1"/>
      <protection locked="0"/>
    </xf>
    <xf numFmtId="9" fontId="7" fillId="0" borderId="16" xfId="1" applyFont="1" applyFill="1" applyBorder="1" applyProtection="1">
      <protection locked="0"/>
    </xf>
    <xf numFmtId="9" fontId="8" fillId="0" borderId="15" xfId="1" applyFont="1" applyFill="1" applyBorder="1" applyProtection="1">
      <protection locked="0"/>
    </xf>
    <xf numFmtId="165" fontId="7" fillId="0" borderId="1" xfId="1" applyNumberFormat="1" applyFont="1" applyFill="1" applyBorder="1" applyAlignment="1" applyProtection="1">
      <alignment horizontal="right" wrapText="1"/>
      <protection locked="0"/>
    </xf>
    <xf numFmtId="9" fontId="7" fillId="0" borderId="47" xfId="1" applyFont="1" applyFill="1" applyBorder="1" applyAlignment="1" applyProtection="1">
      <alignment horizontal="right" wrapText="1"/>
      <protection locked="0"/>
    </xf>
    <xf numFmtId="9" fontId="7" fillId="0" borderId="46" xfId="1" applyFont="1" applyFill="1" applyBorder="1" applyAlignment="1" applyProtection="1">
      <alignment horizontal="right" wrapText="1"/>
      <protection locked="0"/>
    </xf>
    <xf numFmtId="3" fontId="8" fillId="7" borderId="4" xfId="0" applyNumberFormat="1" applyFont="1" applyFill="1" applyBorder="1" applyAlignment="1">
      <alignment horizontal="right" wrapText="1"/>
    </xf>
    <xf numFmtId="3" fontId="8" fillId="7" borderId="4" xfId="0" applyNumberFormat="1" applyFont="1" applyFill="1" applyBorder="1"/>
    <xf numFmtId="3" fontId="7" fillId="7" borderId="4" xfId="0" applyNumberFormat="1" applyFont="1" applyFill="1" applyBorder="1" applyAlignment="1">
      <alignment horizontal="right" wrapText="1"/>
    </xf>
    <xf numFmtId="9" fontId="11" fillId="7" borderId="4" xfId="1" applyFont="1" applyFill="1" applyBorder="1" applyAlignment="1">
      <alignment horizontal="right" wrapText="1"/>
    </xf>
    <xf numFmtId="4" fontId="8" fillId="7" borderId="4" xfId="0" applyNumberFormat="1" applyFont="1" applyFill="1" applyBorder="1" applyAlignment="1">
      <alignment horizontal="right" wrapText="1"/>
    </xf>
    <xf numFmtId="4" fontId="8" fillId="7" borderId="4" xfId="0" applyNumberFormat="1" applyFont="1" applyFill="1" applyBorder="1"/>
    <xf numFmtId="3" fontId="8" fillId="10" borderId="4" xfId="0" applyNumberFormat="1" applyFont="1" applyFill="1" applyBorder="1" applyAlignment="1">
      <alignment horizontal="right" wrapText="1"/>
    </xf>
    <xf numFmtId="3" fontId="8" fillId="10" borderId="4" xfId="0" applyNumberFormat="1" applyFont="1" applyFill="1" applyBorder="1"/>
    <xf numFmtId="3" fontId="7" fillId="10" borderId="4" xfId="0" applyNumberFormat="1" applyFont="1" applyFill="1" applyBorder="1" applyAlignment="1">
      <alignment horizontal="right" wrapText="1"/>
    </xf>
    <xf numFmtId="9" fontId="11" fillId="10" borderId="4" xfId="1" applyFont="1" applyFill="1" applyBorder="1" applyAlignment="1">
      <alignment horizontal="right" wrapText="1"/>
    </xf>
    <xf numFmtId="4" fontId="8" fillId="10" borderId="4" xfId="0" applyNumberFormat="1" applyFont="1" applyFill="1" applyBorder="1" applyAlignment="1">
      <alignment horizontal="right" wrapText="1"/>
    </xf>
    <xf numFmtId="4" fontId="8" fillId="10" borderId="4" xfId="0" applyNumberFormat="1" applyFont="1" applyFill="1" applyBorder="1"/>
    <xf numFmtId="3" fontId="8" fillId="13" borderId="4" xfId="0" applyNumberFormat="1" applyFont="1" applyFill="1" applyBorder="1" applyAlignment="1">
      <alignment horizontal="right" wrapText="1"/>
    </xf>
    <xf numFmtId="3" fontId="8" fillId="13" borderId="4" xfId="0" applyNumberFormat="1" applyFont="1" applyFill="1" applyBorder="1"/>
    <xf numFmtId="3" fontId="7" fillId="13" borderId="4" xfId="0" applyNumberFormat="1" applyFont="1" applyFill="1" applyBorder="1" applyAlignment="1">
      <alignment horizontal="right" wrapText="1"/>
    </xf>
    <xf numFmtId="9" fontId="11" fillId="13" borderId="4" xfId="1" applyFont="1" applyFill="1" applyBorder="1" applyAlignment="1">
      <alignment horizontal="right" wrapText="1"/>
    </xf>
    <xf numFmtId="4" fontId="8" fillId="13" borderId="4" xfId="0" applyNumberFormat="1" applyFont="1" applyFill="1" applyBorder="1" applyAlignment="1">
      <alignment horizontal="right" wrapText="1"/>
    </xf>
    <xf numFmtId="4" fontId="8" fillId="13" borderId="4" xfId="0" applyNumberFormat="1" applyFont="1" applyFill="1" applyBorder="1"/>
    <xf numFmtId="4" fontId="7" fillId="5" borderId="1" xfId="0" applyNumberFormat="1" applyFont="1" applyFill="1" applyBorder="1" applyAlignment="1" applyProtection="1">
      <alignment wrapText="1"/>
      <protection locked="0"/>
    </xf>
    <xf numFmtId="4" fontId="8" fillId="0" borderId="1" xfId="0" applyNumberFormat="1" applyFont="1" applyFill="1" applyBorder="1" applyAlignment="1" applyProtection="1">
      <alignment horizontal="right" wrapText="1"/>
      <protection locked="0"/>
    </xf>
    <xf numFmtId="9" fontId="8" fillId="0" borderId="1" xfId="1" quotePrefix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horizontal="right" wrapText="1"/>
      <protection locked="0"/>
    </xf>
    <xf numFmtId="165" fontId="8" fillId="0" borderId="1" xfId="1" applyNumberFormat="1" applyFont="1" applyFill="1" applyBorder="1" applyAlignment="1" applyProtection="1">
      <alignment horizontal="right" wrapText="1"/>
      <protection locked="0"/>
    </xf>
    <xf numFmtId="4" fontId="8" fillId="5" borderId="1" xfId="0" applyNumberFormat="1" applyFont="1" applyFill="1" applyBorder="1" applyAlignment="1" applyProtection="1">
      <alignment wrapText="1"/>
      <protection locked="0"/>
    </xf>
    <xf numFmtId="4" fontId="8" fillId="5" borderId="1" xfId="0" quotePrefix="1" applyNumberFormat="1" applyFont="1" applyFill="1" applyBorder="1" applyAlignment="1" applyProtection="1">
      <alignment horizontal="right" wrapText="1"/>
      <protection locked="0"/>
    </xf>
    <xf numFmtId="9" fontId="7" fillId="0" borderId="2" xfId="1" applyFont="1" applyFill="1" applyBorder="1" applyProtection="1">
      <protection locked="0"/>
    </xf>
    <xf numFmtId="4" fontId="7" fillId="0" borderId="1" xfId="0" applyNumberFormat="1" applyFont="1" applyFill="1" applyBorder="1" applyAlignment="1" applyProtection="1">
      <alignment wrapText="1"/>
      <protection locked="0"/>
    </xf>
    <xf numFmtId="9" fontId="8" fillId="0" borderId="2" xfId="1" applyFont="1" applyFill="1" applyBorder="1" applyProtection="1">
      <protection locked="0"/>
    </xf>
    <xf numFmtId="4" fontId="7" fillId="0" borderId="6" xfId="0" applyNumberFormat="1" applyFont="1" applyFill="1" applyBorder="1" applyAlignment="1" applyProtection="1">
      <alignment horizontal="right" wrapText="1"/>
      <protection locked="0"/>
    </xf>
    <xf numFmtId="4" fontId="8" fillId="5" borderId="6" xfId="0" applyNumberFormat="1" applyFont="1" applyFill="1" applyBorder="1" applyAlignment="1" applyProtection="1">
      <alignment horizontal="right" wrapText="1"/>
      <protection locked="0"/>
    </xf>
    <xf numFmtId="4" fontId="8" fillId="5" borderId="41" xfId="0" applyNumberFormat="1" applyFont="1" applyFill="1" applyBorder="1" applyAlignment="1" applyProtection="1">
      <alignment horizontal="right" wrapText="1"/>
      <protection locked="0"/>
    </xf>
    <xf numFmtId="9" fontId="8" fillId="0" borderId="1" xfId="1" applyNumberFormat="1" applyFont="1" applyFill="1" applyBorder="1" applyAlignment="1" applyProtection="1">
      <alignment horizontal="right" wrapText="1"/>
      <protection locked="0"/>
    </xf>
    <xf numFmtId="9" fontId="8" fillId="0" borderId="2" xfId="1" applyFont="1" applyFill="1" applyBorder="1" applyAlignment="1" applyProtection="1">
      <alignment horizontal="right"/>
      <protection locked="0"/>
    </xf>
    <xf numFmtId="9" fontId="7" fillId="0" borderId="2" xfId="1" applyFont="1" applyFill="1" applyBorder="1" applyAlignment="1" applyProtection="1">
      <alignment horizontal="right"/>
      <protection locked="0"/>
    </xf>
    <xf numFmtId="3" fontId="8" fillId="4" borderId="2" xfId="0" applyNumberFormat="1" applyFont="1" applyFill="1" applyBorder="1"/>
    <xf numFmtId="3" fontId="8" fillId="4" borderId="1" xfId="0" applyNumberFormat="1" applyFont="1" applyFill="1" applyBorder="1"/>
    <xf numFmtId="3" fontId="8" fillId="5" borderId="13" xfId="0" applyNumberFormat="1" applyFont="1" applyFill="1" applyBorder="1"/>
    <xf numFmtId="9" fontId="7" fillId="4" borderId="2" xfId="1" applyFont="1" applyFill="1" applyBorder="1"/>
    <xf numFmtId="9" fontId="8" fillId="4" borderId="2" xfId="1" applyFont="1" applyFill="1" applyBorder="1"/>
    <xf numFmtId="4" fontId="7" fillId="0" borderId="1" xfId="0" applyNumberFormat="1" applyFont="1" applyFill="1" applyBorder="1" applyAlignment="1">
      <alignment wrapText="1"/>
    </xf>
    <xf numFmtId="4" fontId="8" fillId="4" borderId="2" xfId="0" applyNumberFormat="1" applyFont="1" applyFill="1" applyBorder="1"/>
    <xf numFmtId="4" fontId="8" fillId="4" borderId="1" xfId="0" applyNumberFormat="1" applyFont="1" applyFill="1" applyBorder="1"/>
    <xf numFmtId="4" fontId="7" fillId="4" borderId="1" xfId="0" applyNumberFormat="1" applyFont="1" applyFill="1" applyBorder="1" applyAlignment="1">
      <alignment horizontal="right"/>
    </xf>
    <xf numFmtId="4" fontId="7" fillId="7" borderId="1" xfId="0" applyNumberFormat="1" applyFont="1" applyFill="1" applyBorder="1" applyAlignment="1">
      <alignment horizontal="right"/>
    </xf>
    <xf numFmtId="165" fontId="8" fillId="7" borderId="1" xfId="1" applyNumberFormat="1" applyFont="1" applyFill="1" applyBorder="1" applyAlignment="1">
      <alignment horizontal="right"/>
    </xf>
    <xf numFmtId="9" fontId="8" fillId="7" borderId="1" xfId="1" applyNumberFormat="1" applyFont="1" applyFill="1" applyBorder="1" applyAlignment="1">
      <alignment horizontal="right"/>
    </xf>
    <xf numFmtId="9" fontId="8" fillId="5" borderId="1" xfId="1" applyNumberFormat="1" applyFont="1" applyFill="1" applyBorder="1" applyAlignment="1">
      <alignment horizontal="right" wrapText="1"/>
    </xf>
    <xf numFmtId="9" fontId="7" fillId="5" borderId="1" xfId="1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 applyProtection="1">
      <alignment horizontal="right" wrapText="1"/>
      <protection locked="0"/>
    </xf>
    <xf numFmtId="4" fontId="7" fillId="7" borderId="1" xfId="0" applyNumberFormat="1" applyFont="1" applyFill="1" applyBorder="1" applyAlignment="1">
      <alignment horizontal="right"/>
    </xf>
    <xf numFmtId="3" fontId="8" fillId="7" borderId="2" xfId="0" applyNumberFormat="1" applyFont="1" applyFill="1" applyBorder="1"/>
    <xf numFmtId="3" fontId="8" fillId="7" borderId="40" xfId="0" applyNumberFormat="1" applyFont="1" applyFill="1" applyBorder="1" applyAlignment="1">
      <alignment horizontal="right" wrapText="1"/>
    </xf>
    <xf numFmtId="3" fontId="8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2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7" borderId="1" xfId="0" applyNumberFormat="1" applyFont="1" applyFill="1" applyBorder="1"/>
    <xf numFmtId="4" fontId="8" fillId="7" borderId="2" xfId="0" applyNumberFormat="1" applyFont="1" applyFill="1" applyBorder="1"/>
    <xf numFmtId="4" fontId="8" fillId="7" borderId="43" xfId="0" applyNumberFormat="1" applyFont="1" applyFill="1" applyBorder="1" applyAlignment="1">
      <alignment horizontal="right" wrapText="1"/>
    </xf>
    <xf numFmtId="4" fontId="8" fillId="7" borderId="1" xfId="0" applyNumberFormat="1" applyFont="1" applyFill="1" applyBorder="1"/>
    <xf numFmtId="4" fontId="7" fillId="11" borderId="1" xfId="0" applyNumberFormat="1" applyFont="1" applyFill="1" applyBorder="1" applyAlignment="1">
      <alignment horizontal="right"/>
    </xf>
    <xf numFmtId="165" fontId="8" fillId="11" borderId="1" xfId="1" applyNumberFormat="1" applyFont="1" applyFill="1" applyBorder="1" applyAlignment="1">
      <alignment horizontal="right"/>
    </xf>
    <xf numFmtId="9" fontId="8" fillId="11" borderId="1" xfId="1" applyNumberFormat="1" applyFont="1" applyFill="1" applyBorder="1" applyAlignment="1">
      <alignment horizontal="right"/>
    </xf>
    <xf numFmtId="4" fontId="7" fillId="11" borderId="1" xfId="0" applyNumberFormat="1" applyFont="1" applyFill="1" applyBorder="1" applyAlignment="1">
      <alignment horizontal="right"/>
    </xf>
    <xf numFmtId="3" fontId="8" fillId="11" borderId="2" xfId="0" applyNumberFormat="1" applyFont="1" applyFill="1" applyBorder="1"/>
    <xf numFmtId="3" fontId="8" fillId="11" borderId="44" xfId="0" applyNumberFormat="1" applyFont="1" applyFill="1" applyBorder="1" applyAlignment="1">
      <alignment horizontal="right" wrapText="1"/>
    </xf>
    <xf numFmtId="3" fontId="8" fillId="11" borderId="1" xfId="0" applyNumberFormat="1" applyFont="1" applyFill="1" applyBorder="1"/>
    <xf numFmtId="3" fontId="7" fillId="11" borderId="1" xfId="0" applyNumberFormat="1" applyFont="1" applyFill="1" applyBorder="1"/>
    <xf numFmtId="9" fontId="11" fillId="11" borderId="1" xfId="1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4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165" fontId="8" fillId="10" borderId="1" xfId="1" applyNumberFormat="1" applyFont="1" applyFill="1" applyBorder="1" applyAlignment="1">
      <alignment horizontal="right"/>
    </xf>
    <xf numFmtId="9" fontId="8" fillId="10" borderId="1" xfId="1" applyNumberFormat="1" applyFont="1" applyFill="1" applyBorder="1" applyAlignment="1">
      <alignment horizontal="right"/>
    </xf>
    <xf numFmtId="4" fontId="8" fillId="11" borderId="2" xfId="0" applyNumberFormat="1" applyFont="1" applyFill="1" applyBorder="1"/>
    <xf numFmtId="4" fontId="8" fillId="11" borderId="44" xfId="0" applyNumberFormat="1" applyFont="1" applyFill="1" applyBorder="1" applyAlignment="1">
      <alignment horizontal="right" wrapText="1"/>
    </xf>
    <xf numFmtId="4" fontId="8" fillId="11" borderId="1" xfId="0" applyNumberFormat="1" applyFont="1" applyFill="1" applyBorder="1"/>
    <xf numFmtId="3" fontId="8" fillId="10" borderId="2" xfId="0" applyNumberFormat="1" applyFont="1" applyFill="1" applyBorder="1"/>
    <xf numFmtId="3" fontId="8" fillId="10" borderId="1" xfId="0" applyNumberFormat="1" applyFont="1" applyFill="1" applyBorder="1"/>
    <xf numFmtId="4" fontId="7" fillId="10" borderId="1" xfId="0" applyNumberFormat="1" applyFont="1" applyFill="1" applyBorder="1"/>
    <xf numFmtId="4" fontId="8" fillId="10" borderId="2" xfId="0" applyNumberFormat="1" applyFont="1" applyFill="1" applyBorder="1"/>
    <xf numFmtId="4" fontId="8" fillId="10" borderId="45" xfId="0" applyNumberFormat="1" applyFont="1" applyFill="1" applyBorder="1" applyAlignment="1">
      <alignment horizontal="right" wrapText="1"/>
    </xf>
    <xf numFmtId="4" fontId="8" fillId="10" borderId="1" xfId="0" applyNumberFormat="1" applyFont="1" applyFill="1" applyBorder="1"/>
    <xf numFmtId="4" fontId="7" fillId="13" borderId="1" xfId="0" applyNumberFormat="1" applyFont="1" applyFill="1" applyBorder="1" applyAlignment="1">
      <alignment horizontal="right"/>
    </xf>
    <xf numFmtId="165" fontId="8" fillId="13" borderId="1" xfId="1" applyNumberFormat="1" applyFont="1" applyFill="1" applyBorder="1" applyAlignment="1">
      <alignment horizontal="right"/>
    </xf>
    <xf numFmtId="4" fontId="7" fillId="13" borderId="1" xfId="0" applyNumberFormat="1" applyFont="1" applyFill="1" applyBorder="1" applyAlignment="1">
      <alignment horizontal="right"/>
    </xf>
    <xf numFmtId="4" fontId="8" fillId="13" borderId="1" xfId="0" applyNumberFormat="1" applyFont="1" applyFill="1" applyBorder="1" applyAlignment="1">
      <alignment horizontal="right" vertical="center"/>
    </xf>
    <xf numFmtId="3" fontId="8" fillId="13" borderId="2" xfId="0" applyNumberFormat="1" applyFont="1" applyFill="1" applyBorder="1"/>
    <xf numFmtId="3" fontId="8" fillId="13" borderId="43" xfId="0" applyNumberFormat="1" applyFont="1" applyFill="1" applyBorder="1" applyAlignment="1">
      <alignment horizontal="right" wrapText="1"/>
    </xf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3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4" fontId="7" fillId="13" borderId="1" xfId="0" applyNumberFormat="1" applyFont="1" applyFill="1" applyBorder="1"/>
    <xf numFmtId="4" fontId="7" fillId="7" borderId="1" xfId="0" applyNumberFormat="1" applyFont="1" applyFill="1" applyBorder="1" applyAlignment="1">
      <alignment horizontal="right"/>
    </xf>
    <xf numFmtId="9" fontId="8" fillId="7" borderId="2" xfId="1" applyFont="1" applyFill="1" applyBorder="1"/>
    <xf numFmtId="4" fontId="7" fillId="10" borderId="1" xfId="0" applyNumberFormat="1" applyFont="1" applyFill="1" applyBorder="1" applyAlignment="1">
      <alignment horizontal="right"/>
    </xf>
    <xf numFmtId="9" fontId="8" fillId="10" borderId="2" xfId="1" applyFont="1" applyFill="1" applyBorder="1"/>
    <xf numFmtId="4" fontId="7" fillId="11" borderId="1" xfId="0" applyNumberFormat="1" applyFont="1" applyFill="1" applyBorder="1" applyAlignment="1">
      <alignment horizontal="right"/>
    </xf>
    <xf numFmtId="9" fontId="8" fillId="11" borderId="2" xfId="1" applyFont="1" applyFill="1" applyBorder="1"/>
    <xf numFmtId="4" fontId="7" fillId="13" borderId="1" xfId="0" applyNumberFormat="1" applyFont="1" applyFill="1" applyBorder="1" applyAlignment="1">
      <alignment horizontal="right"/>
    </xf>
    <xf numFmtId="3" fontId="8" fillId="13" borderId="2" xfId="0" applyNumberFormat="1" applyFont="1" applyFill="1" applyBorder="1"/>
    <xf numFmtId="3" fontId="8" fillId="13" borderId="1" xfId="0" applyNumberFormat="1" applyFont="1" applyFill="1" applyBorder="1"/>
    <xf numFmtId="4" fontId="8" fillId="13" borderId="2" xfId="0" applyNumberFormat="1" applyFont="1" applyFill="1" applyBorder="1"/>
    <xf numFmtId="4" fontId="8" fillId="13" borderId="42" xfId="0" applyNumberFormat="1" applyFont="1" applyFill="1" applyBorder="1" applyAlignment="1">
      <alignment horizontal="right" wrapText="1"/>
    </xf>
    <xf numFmtId="4" fontId="8" fillId="13" borderId="1" xfId="0" applyNumberFormat="1" applyFont="1" applyFill="1" applyBorder="1"/>
    <xf numFmtId="9" fontId="7" fillId="7" borderId="2" xfId="1" applyFont="1" applyFill="1" applyBorder="1"/>
    <xf numFmtId="9" fontId="7" fillId="10" borderId="2" xfId="1" applyFont="1" applyFill="1" applyBorder="1"/>
    <xf numFmtId="9" fontId="7" fillId="11" borderId="2" xfId="1" applyFont="1" applyFill="1" applyBorder="1"/>
    <xf numFmtId="9" fontId="8" fillId="13" borderId="2" xfId="1" applyFont="1" applyFill="1" applyBorder="1"/>
    <xf numFmtId="9" fontId="7" fillId="13" borderId="2" xfId="1" applyFont="1" applyFill="1" applyBorder="1"/>
    <xf numFmtId="9" fontId="8" fillId="13" borderId="2" xfId="1" applyFont="1" applyFill="1" applyBorder="1" applyAlignment="1">
      <alignment horizontal="right"/>
    </xf>
    <xf numFmtId="4" fontId="7" fillId="0" borderId="41" xfId="0" applyNumberFormat="1" applyFont="1" applyFill="1" applyBorder="1" applyAlignment="1" applyProtection="1">
      <alignment horizontal="right" wrapText="1"/>
      <protection locked="0"/>
    </xf>
    <xf numFmtId="4" fontId="8" fillId="0" borderId="45" xfId="0" applyNumberFormat="1" applyFont="1" applyFill="1" applyBorder="1" applyAlignment="1" applyProtection="1">
      <alignment horizontal="right" wrapText="1"/>
      <protection locked="0"/>
    </xf>
    <xf numFmtId="4" fontId="8" fillId="0" borderId="41" xfId="0" applyNumberFormat="1" applyFont="1" applyFill="1" applyBorder="1" applyAlignment="1" applyProtection="1">
      <alignment horizontal="right" wrapText="1"/>
      <protection locked="0"/>
    </xf>
    <xf numFmtId="4" fontId="8" fillId="0" borderId="41" xfId="0" quotePrefix="1" applyNumberFormat="1" applyFont="1" applyFill="1" applyBorder="1" applyAlignment="1" applyProtection="1">
      <alignment horizontal="right" wrapText="1"/>
      <protection locked="0"/>
    </xf>
    <xf numFmtId="0" fontId="9" fillId="0" borderId="7" xfId="0" applyFont="1" applyFill="1" applyBorder="1" applyAlignment="1" applyProtection="1">
      <alignment wrapText="1"/>
      <protection locked="0"/>
    </xf>
    <xf numFmtId="0" fontId="9" fillId="0" borderId="50" xfId="0" applyFont="1" applyFill="1" applyBorder="1" applyAlignment="1" applyProtection="1">
      <alignment wrapText="1"/>
      <protection locked="0"/>
    </xf>
    <xf numFmtId="9" fontId="7" fillId="0" borderId="50" xfId="1" applyFont="1" applyFill="1" applyBorder="1" applyAlignment="1" applyProtection="1">
      <alignment horizontal="right" wrapText="1"/>
      <protection locked="0"/>
    </xf>
    <xf numFmtId="9" fontId="8" fillId="0" borderId="50" xfId="1" applyFont="1" applyFill="1" applyBorder="1" applyAlignment="1" applyProtection="1">
      <alignment horizontal="right" wrapText="1"/>
      <protection locked="0"/>
    </xf>
    <xf numFmtId="9" fontId="7" fillId="0" borderId="49" xfId="1" applyFont="1" applyFill="1" applyBorder="1" applyAlignment="1" applyProtection="1">
      <alignment horizontal="right" wrapText="1"/>
      <protection locked="0"/>
    </xf>
    <xf numFmtId="9" fontId="8" fillId="0" borderId="41" xfId="1" applyFont="1" applyFill="1" applyBorder="1" applyAlignment="1" applyProtection="1">
      <alignment horizontal="right" wrapText="1"/>
      <protection locked="0"/>
    </xf>
    <xf numFmtId="4" fontId="8" fillId="0" borderId="14" xfId="0" quotePrefix="1" applyNumberFormat="1" applyFont="1" applyFill="1" applyBorder="1" applyAlignment="1" applyProtection="1">
      <alignment horizontal="right" wrapText="1"/>
      <protection locked="0"/>
    </xf>
    <xf numFmtId="9" fontId="8" fillId="0" borderId="15" xfId="1" applyFont="1" applyFill="1" applyBorder="1" applyAlignment="1" applyProtection="1">
      <alignment horizontal="right"/>
      <protection locked="0"/>
    </xf>
    <xf numFmtId="4" fontId="8" fillId="0" borderId="8" xfId="0" quotePrefix="1" applyNumberFormat="1" applyFont="1" applyFill="1" applyBorder="1" applyAlignment="1" applyProtection="1">
      <alignment horizontal="right" wrapText="1"/>
      <protection locked="0"/>
    </xf>
    <xf numFmtId="9" fontId="7" fillId="0" borderId="1" xfId="1" applyFont="1" applyFill="1" applyBorder="1" applyAlignment="1" applyProtection="1">
      <alignment horizontal="right"/>
      <protection locked="0"/>
    </xf>
    <xf numFmtId="0" fontId="8" fillId="11" borderId="10" xfId="0" applyFont="1" applyFill="1" applyBorder="1" applyAlignment="1">
      <alignment horizontal="right" wrapText="1"/>
    </xf>
    <xf numFmtId="4" fontId="8" fillId="11" borderId="10" xfId="0" applyNumberFormat="1" applyFont="1" applyFill="1" applyBorder="1"/>
    <xf numFmtId="9" fontId="8" fillId="11" borderId="10" xfId="1" applyFont="1" applyFill="1" applyBorder="1"/>
    <xf numFmtId="4" fontId="8" fillId="11" borderId="10" xfId="0" applyNumberFormat="1" applyFont="1" applyFill="1" applyBorder="1" applyAlignment="1">
      <alignment horizontal="right" wrapText="1"/>
    </xf>
    <xf numFmtId="9" fontId="8" fillId="10" borderId="10" xfId="1" applyFont="1" applyFill="1" applyBorder="1"/>
    <xf numFmtId="4" fontId="8" fillId="10" borderId="10" xfId="0" applyNumberFormat="1" applyFont="1" applyFill="1" applyBorder="1" applyAlignment="1">
      <alignment horizontal="right" wrapText="1"/>
    </xf>
    <xf numFmtId="4" fontId="8" fillId="13" borderId="14" xfId="0" applyNumberFormat="1" applyFont="1" applyFill="1" applyBorder="1" applyAlignment="1">
      <alignment horizontal="right" wrapText="1"/>
    </xf>
    <xf numFmtId="9" fontId="8" fillId="13" borderId="10" xfId="1" applyFont="1" applyFill="1" applyBorder="1"/>
    <xf numFmtId="4" fontId="8" fillId="13" borderId="10" xfId="0" applyNumberFormat="1" applyFont="1" applyFill="1" applyBorder="1" applyAlignment="1">
      <alignment horizontal="right" wrapText="1"/>
    </xf>
    <xf numFmtId="4" fontId="8" fillId="7" borderId="10" xfId="0" applyNumberFormat="1" applyFont="1" applyFill="1" applyBorder="1" applyAlignment="1">
      <alignment horizontal="right" wrapText="1"/>
    </xf>
    <xf numFmtId="9" fontId="7" fillId="7" borderId="1" xfId="1" applyFont="1" applyFill="1" applyBorder="1"/>
    <xf numFmtId="3" fontId="8" fillId="4" borderId="45" xfId="0" applyNumberFormat="1" applyFont="1" applyFill="1" applyBorder="1"/>
    <xf numFmtId="165" fontId="8" fillId="5" borderId="1" xfId="1" applyNumberFormat="1" applyFont="1" applyFill="1" applyBorder="1" applyAlignment="1" applyProtection="1">
      <alignment horizontal="right" wrapText="1"/>
      <protection locked="0"/>
    </xf>
    <xf numFmtId="4" fontId="7" fillId="5" borderId="1" xfId="0" applyNumberFormat="1" applyFont="1" applyFill="1" applyBorder="1" applyAlignment="1" applyProtection="1">
      <alignment horizontal="right" wrapText="1"/>
      <protection locked="0"/>
    </xf>
    <xf numFmtId="4" fontId="7" fillId="5" borderId="6" xfId="0" applyNumberFormat="1" applyFont="1" applyFill="1" applyBorder="1" applyAlignment="1" applyProtection="1">
      <alignment horizontal="right" wrapText="1"/>
      <protection locked="0"/>
    </xf>
    <xf numFmtId="4" fontId="7" fillId="5" borderId="41" xfId="0" applyNumberFormat="1" applyFont="1" applyFill="1" applyBorder="1" applyAlignment="1" applyProtection="1">
      <alignment horizontal="right" wrapText="1"/>
      <protection locked="0"/>
    </xf>
    <xf numFmtId="4" fontId="7" fillId="5" borderId="48" xfId="0" applyNumberFormat="1" applyFont="1" applyFill="1" applyBorder="1" applyAlignment="1" applyProtection="1">
      <alignment horizontal="right" wrapText="1"/>
      <protection locked="0"/>
    </xf>
    <xf numFmtId="0" fontId="9" fillId="0" borderId="52" xfId="0" applyFont="1" applyFill="1" applyBorder="1" applyAlignment="1" applyProtection="1">
      <alignment wrapText="1"/>
      <protection locked="0"/>
    </xf>
    <xf numFmtId="9" fontId="7" fillId="0" borderId="50" xfId="1" applyNumberFormat="1" applyFont="1" applyFill="1" applyBorder="1" applyAlignment="1" applyProtection="1">
      <alignment horizontal="right" wrapText="1"/>
      <protection locked="0"/>
    </xf>
    <xf numFmtId="9" fontId="8" fillId="0" borderId="50" xfId="1" applyNumberFormat="1" applyFont="1" applyFill="1" applyBorder="1" applyAlignment="1" applyProtection="1">
      <alignment horizontal="right" wrapText="1"/>
      <protection locked="0"/>
    </xf>
    <xf numFmtId="9" fontId="7" fillId="0" borderId="51" xfId="1" applyNumberFormat="1" applyFont="1" applyFill="1" applyBorder="1" applyAlignment="1" applyProtection="1">
      <alignment horizontal="right" wrapText="1"/>
      <protection locked="0"/>
    </xf>
    <xf numFmtId="0" fontId="10" fillId="14" borderId="1" xfId="0" applyFont="1" applyFill="1" applyBorder="1" applyAlignment="1" applyProtection="1">
      <alignment horizontal="center" wrapText="1"/>
      <protection locked="0"/>
    </xf>
    <xf numFmtId="9" fontId="7" fillId="11" borderId="1" xfId="1" applyNumberFormat="1" applyFont="1" applyFill="1" applyBorder="1" applyAlignment="1" applyProtection="1">
      <alignment horizontal="right" wrapText="1"/>
      <protection locked="0"/>
    </xf>
    <xf numFmtId="9" fontId="8" fillId="11" borderId="1" xfId="1" applyNumberFormat="1" applyFont="1" applyFill="1" applyBorder="1" applyAlignment="1" applyProtection="1">
      <alignment horizontal="right" wrapText="1"/>
      <protection locked="0"/>
    </xf>
    <xf numFmtId="9" fontId="7" fillId="7" borderId="1" xfId="1" applyNumberFormat="1" applyFont="1" applyFill="1" applyBorder="1" applyAlignment="1" applyProtection="1">
      <alignment horizontal="right" wrapText="1"/>
      <protection locked="0"/>
    </xf>
    <xf numFmtId="9" fontId="8" fillId="7" borderId="1" xfId="1" applyNumberFormat="1" applyFont="1" applyFill="1" applyBorder="1" applyAlignment="1" applyProtection="1">
      <alignment horizontal="right" wrapText="1"/>
      <protection locked="0"/>
    </xf>
    <xf numFmtId="9" fontId="7" fillId="10" borderId="1" xfId="1" applyNumberFormat="1" applyFont="1" applyFill="1" applyBorder="1" applyAlignment="1" applyProtection="1">
      <alignment horizontal="right" wrapText="1"/>
      <protection locked="0"/>
    </xf>
    <xf numFmtId="9" fontId="8" fillId="10" borderId="1" xfId="1" applyNumberFormat="1" applyFont="1" applyFill="1" applyBorder="1" applyAlignment="1" applyProtection="1">
      <alignment horizontal="right" wrapText="1"/>
      <protection locked="0"/>
    </xf>
    <xf numFmtId="9" fontId="7" fillId="13" borderId="1" xfId="1" applyNumberFormat="1" applyFont="1" applyFill="1" applyBorder="1" applyAlignment="1" applyProtection="1">
      <alignment horizontal="right" wrapText="1"/>
      <protection locked="0"/>
    </xf>
    <xf numFmtId="9" fontId="8" fillId="13" borderId="1" xfId="1" applyNumberFormat="1" applyFont="1" applyFill="1" applyBorder="1" applyAlignment="1" applyProtection="1">
      <alignment horizontal="right" wrapText="1"/>
      <protection locked="0"/>
    </xf>
    <xf numFmtId="4" fontId="8" fillId="5" borderId="41" xfId="0" quotePrefix="1" applyNumberFormat="1" applyFont="1" applyFill="1" applyBorder="1" applyAlignment="1" applyProtection="1">
      <alignment horizontal="right" wrapText="1"/>
      <protection locked="0"/>
    </xf>
    <xf numFmtId="4" fontId="8" fillId="5" borderId="45" xfId="0" quotePrefix="1" applyNumberFormat="1" applyFont="1" applyFill="1" applyBorder="1" applyAlignment="1" applyProtection="1">
      <alignment horizontal="right" wrapText="1"/>
      <protection locked="0"/>
    </xf>
    <xf numFmtId="4" fontId="8" fillId="0" borderId="45" xfId="0" quotePrefix="1" applyNumberFormat="1" applyFont="1" applyFill="1" applyBorder="1" applyAlignment="1" applyProtection="1">
      <alignment horizontal="right" wrapText="1"/>
      <protection locked="0"/>
    </xf>
    <xf numFmtId="165" fontId="7" fillId="8" borderId="4" xfId="1" applyNumberFormat="1" applyFont="1" applyFill="1" applyBorder="1"/>
    <xf numFmtId="9" fontId="7" fillId="0" borderId="45" xfId="1" applyFont="1" applyFill="1" applyBorder="1" applyAlignment="1" applyProtection="1">
      <alignment horizontal="right" wrapText="1"/>
      <protection locked="0"/>
    </xf>
    <xf numFmtId="3" fontId="8" fillId="0" borderId="45" xfId="0" applyNumberFormat="1" applyFont="1" applyFill="1" applyBorder="1" applyAlignment="1" applyProtection="1">
      <alignment horizontal="right" wrapText="1"/>
      <protection locked="0"/>
    </xf>
    <xf numFmtId="0" fontId="7" fillId="0" borderId="45" xfId="0" applyFont="1" applyFill="1" applyBorder="1" applyAlignment="1" applyProtection="1">
      <alignment horizontal="right" wrapText="1"/>
      <protection locked="0"/>
    </xf>
    <xf numFmtId="165" fontId="8" fillId="5" borderId="45" xfId="1" applyNumberFormat="1" applyFont="1" applyFill="1" applyBorder="1" applyAlignment="1" applyProtection="1">
      <alignment horizontal="right" wrapText="1"/>
      <protection locked="0"/>
    </xf>
    <xf numFmtId="165" fontId="8" fillId="0" borderId="45" xfId="1" applyNumberFormat="1" applyFont="1" applyFill="1" applyBorder="1" applyAlignment="1" applyProtection="1">
      <alignment horizontal="right" wrapText="1"/>
      <protection locked="0"/>
    </xf>
    <xf numFmtId="0" fontId="8" fillId="0" borderId="45" xfId="0" applyFont="1" applyFill="1" applyBorder="1" applyAlignment="1" applyProtection="1">
      <alignment horizontal="right" wrapText="1"/>
      <protection locked="0"/>
    </xf>
    <xf numFmtId="0" fontId="9" fillId="0" borderId="8" xfId="0" applyFont="1" applyFill="1" applyBorder="1" applyAlignment="1" applyProtection="1">
      <alignment wrapText="1"/>
      <protection locked="0"/>
    </xf>
    <xf numFmtId="4" fontId="7" fillId="0" borderId="45" xfId="0" applyNumberFormat="1" applyFont="1" applyFill="1" applyBorder="1" applyAlignment="1" applyProtection="1">
      <alignment horizontal="right" wrapText="1"/>
      <protection locked="0"/>
    </xf>
    <xf numFmtId="9" fontId="8" fillId="0" borderId="45" xfId="1" applyFont="1" applyFill="1" applyBorder="1" applyAlignment="1" applyProtection="1">
      <alignment horizontal="right" wrapText="1"/>
      <protection locked="0"/>
    </xf>
    <xf numFmtId="4" fontId="8" fillId="5" borderId="45" xfId="0" applyNumberFormat="1" applyFont="1" applyFill="1" applyBorder="1" applyAlignment="1" applyProtection="1">
      <alignment horizontal="right" wrapText="1"/>
      <protection locked="0"/>
    </xf>
    <xf numFmtId="165" fontId="8" fillId="5" borderId="45" xfId="1" quotePrefix="1" applyNumberFormat="1" applyFont="1" applyFill="1" applyBorder="1" applyAlignment="1" applyProtection="1">
      <alignment horizontal="right" wrapText="1"/>
      <protection locked="0"/>
    </xf>
    <xf numFmtId="165" fontId="8" fillId="0" borderId="45" xfId="1" quotePrefix="1" applyNumberFormat="1" applyFont="1" applyFill="1" applyBorder="1" applyAlignment="1" applyProtection="1">
      <alignment horizontal="right" wrapText="1"/>
      <protection locked="0"/>
    </xf>
    <xf numFmtId="4" fontId="7" fillId="5" borderId="45" xfId="0" applyNumberFormat="1" applyFont="1" applyFill="1" applyBorder="1" applyAlignment="1" applyProtection="1">
      <alignment wrapText="1"/>
      <protection locked="0"/>
    </xf>
    <xf numFmtId="4" fontId="7" fillId="0" borderId="45" xfId="0" applyNumberFormat="1" applyFont="1" applyFill="1" applyBorder="1" applyAlignment="1" applyProtection="1">
      <alignment wrapText="1"/>
      <protection locked="0"/>
    </xf>
    <xf numFmtId="0" fontId="7" fillId="5" borderId="45" xfId="0" applyFont="1" applyFill="1" applyBorder="1" applyAlignment="1" applyProtection="1">
      <alignment horizontal="right" wrapText="1"/>
      <protection locked="0"/>
    </xf>
    <xf numFmtId="4" fontId="7" fillId="5" borderId="45" xfId="0" applyNumberFormat="1" applyFont="1" applyFill="1" applyBorder="1" applyAlignment="1" applyProtection="1">
      <alignment horizontal="right" wrapText="1"/>
      <protection locked="0"/>
    </xf>
    <xf numFmtId="2" fontId="8" fillId="5" borderId="45" xfId="0" applyNumberFormat="1" applyFont="1" applyFill="1" applyBorder="1" applyAlignment="1" applyProtection="1">
      <alignment horizontal="right" wrapText="1"/>
      <protection locked="0"/>
    </xf>
    <xf numFmtId="2" fontId="8" fillId="0" borderId="45" xfId="0" applyNumberFormat="1" applyFont="1" applyFill="1" applyBorder="1" applyAlignment="1" applyProtection="1">
      <alignment horizontal="right" wrapText="1"/>
      <protection locked="0"/>
    </xf>
    <xf numFmtId="165" fontId="7" fillId="0" borderId="45" xfId="1" applyNumberFormat="1" applyFont="1" applyFill="1" applyBorder="1" applyAlignment="1" applyProtection="1">
      <alignment horizontal="right" wrapText="1"/>
      <protection locked="0"/>
    </xf>
    <xf numFmtId="0" fontId="7" fillId="4" borderId="45" xfId="0" applyFont="1" applyFill="1" applyBorder="1" applyAlignment="1">
      <alignment horizontal="right" wrapText="1"/>
    </xf>
    <xf numFmtId="3" fontId="7" fillId="4" borderId="45" xfId="0" applyNumberFormat="1" applyFont="1" applyFill="1" applyBorder="1" applyAlignment="1">
      <alignment horizontal="right" wrapText="1"/>
    </xf>
    <xf numFmtId="3" fontId="8" fillId="4" borderId="45" xfId="0" applyNumberFormat="1" applyFont="1" applyFill="1" applyBorder="1" applyAlignment="1">
      <alignment horizontal="right" wrapText="1"/>
    </xf>
    <xf numFmtId="3" fontId="8" fillId="4" borderId="41" xfId="0" applyNumberFormat="1" applyFont="1" applyFill="1" applyBorder="1" applyAlignment="1">
      <alignment horizontal="right" wrapText="1"/>
    </xf>
    <xf numFmtId="0" fontId="8" fillId="4" borderId="41" xfId="0" applyFont="1" applyFill="1" applyBorder="1" applyAlignment="1">
      <alignment horizontal="right" wrapText="1"/>
    </xf>
    <xf numFmtId="4" fontId="8" fillId="4" borderId="45" xfId="0" applyNumberFormat="1" applyFont="1" applyFill="1" applyBorder="1" applyAlignment="1">
      <alignment horizontal="right" wrapText="1"/>
    </xf>
    <xf numFmtId="4" fontId="8" fillId="4" borderId="45" xfId="0" applyNumberFormat="1" applyFont="1" applyFill="1" applyBorder="1"/>
    <xf numFmtId="4" fontId="8" fillId="0" borderId="45" xfId="0" applyNumberFormat="1" applyFont="1" applyFill="1" applyBorder="1"/>
    <xf numFmtId="4" fontId="8" fillId="0" borderId="45" xfId="0" applyNumberFormat="1" applyFont="1" applyFill="1" applyBorder="1" applyAlignment="1">
      <alignment horizontal="right" wrapText="1"/>
    </xf>
    <xf numFmtId="4" fontId="8" fillId="0" borderId="8" xfId="0" applyNumberFormat="1" applyFont="1" applyFill="1" applyBorder="1" applyAlignment="1" applyProtection="1">
      <alignment horizontal="right" wrapText="1"/>
      <protection locked="0"/>
    </xf>
    <xf numFmtId="9" fontId="8" fillId="0" borderId="5" xfId="1" applyNumberFormat="1" applyFont="1" applyFill="1" applyBorder="1" applyAlignment="1" applyProtection="1">
      <alignment horizontal="right" wrapText="1"/>
      <protection locked="0"/>
    </xf>
    <xf numFmtId="0" fontId="8" fillId="4" borderId="45" xfId="0" applyFont="1" applyFill="1" applyBorder="1" applyAlignment="1">
      <alignment horizontal="right" wrapText="1"/>
    </xf>
    <xf numFmtId="9" fontId="8" fillId="0" borderId="45" xfId="1" quotePrefix="1" applyNumberFormat="1" applyFont="1" applyFill="1" applyBorder="1" applyAlignment="1" applyProtection="1">
      <alignment horizontal="right" wrapText="1"/>
      <protection locked="0"/>
    </xf>
    <xf numFmtId="9" fontId="11" fillId="10" borderId="45" xfId="1" applyFont="1" applyFill="1" applyBorder="1" applyAlignment="1">
      <alignment horizontal="right" wrapText="1"/>
    </xf>
    <xf numFmtId="3" fontId="8" fillId="10" borderId="45" xfId="0" applyNumberFormat="1" applyFont="1" applyFill="1" applyBorder="1" applyAlignment="1">
      <alignment horizontal="right" wrapText="1"/>
    </xf>
    <xf numFmtId="3" fontId="8" fillId="10" borderId="45" xfId="0" applyNumberFormat="1" applyFont="1" applyFill="1" applyBorder="1"/>
    <xf numFmtId="3" fontId="7" fillId="10" borderId="45" xfId="0" applyNumberFormat="1" applyFont="1" applyFill="1" applyBorder="1" applyAlignment="1">
      <alignment horizontal="right" wrapText="1"/>
    </xf>
    <xf numFmtId="4" fontId="8" fillId="10" borderId="45" xfId="0" applyNumberFormat="1" applyFont="1" applyFill="1" applyBorder="1"/>
    <xf numFmtId="4" fontId="8" fillId="13" borderId="45" xfId="0" applyNumberFormat="1" applyFont="1" applyFill="1" applyBorder="1" applyAlignment="1">
      <alignment horizontal="right" wrapText="1"/>
    </xf>
    <xf numFmtId="9" fontId="8" fillId="11" borderId="1" xfId="1" applyFont="1" applyFill="1" applyBorder="1" applyAlignment="1">
      <alignment horizontal="right"/>
    </xf>
    <xf numFmtId="9" fontId="7" fillId="13" borderId="3" xfId="1" applyNumberFormat="1" applyFont="1" applyFill="1" applyBorder="1" applyAlignment="1">
      <alignment horizontal="right"/>
    </xf>
    <xf numFmtId="2" fontId="8" fillId="13" borderId="10" xfId="0" applyNumberFormat="1" applyFont="1" applyFill="1" applyBorder="1" applyAlignment="1">
      <alignment horizontal="right" vertical="center" wrapText="1"/>
    </xf>
    <xf numFmtId="0" fontId="8" fillId="13" borderId="5" xfId="0" applyFont="1" applyFill="1" applyBorder="1" applyAlignment="1">
      <alignment horizontal="right"/>
    </xf>
    <xf numFmtId="0" fontId="9" fillId="0" borderId="55" xfId="0" applyFont="1" applyFill="1" applyBorder="1" applyAlignment="1" applyProtection="1">
      <alignment wrapText="1"/>
      <protection locked="0"/>
    </xf>
    <xf numFmtId="4" fontId="8" fillId="5" borderId="8" xfId="0" applyNumberFormat="1" applyFont="1" applyFill="1" applyBorder="1" applyAlignment="1" applyProtection="1">
      <alignment horizontal="right" wrapText="1"/>
      <protection locked="0"/>
    </xf>
    <xf numFmtId="4" fontId="8" fillId="13" borderId="54" xfId="1" applyNumberFormat="1" applyFont="1" applyFill="1" applyBorder="1" applyAlignment="1">
      <alignment horizontal="right"/>
    </xf>
    <xf numFmtId="0" fontId="8" fillId="0" borderId="45" xfId="0" applyFont="1" applyFill="1" applyBorder="1" applyAlignment="1" applyProtection="1">
      <alignment wrapText="1"/>
      <protection locked="0"/>
    </xf>
    <xf numFmtId="0" fontId="7" fillId="0" borderId="45" xfId="0" applyFont="1" applyFill="1" applyBorder="1" applyAlignment="1" applyProtection="1">
      <alignment wrapText="1"/>
      <protection locked="0"/>
    </xf>
    <xf numFmtId="9" fontId="8" fillId="0" borderId="45" xfId="1" applyFont="1" applyFill="1" applyBorder="1" applyAlignment="1" applyProtection="1">
      <alignment wrapText="1"/>
      <protection locked="0"/>
    </xf>
    <xf numFmtId="0" fontId="7" fillId="4" borderId="45" xfId="0" applyFont="1" applyFill="1" applyBorder="1" applyAlignment="1">
      <alignment wrapText="1"/>
    </xf>
    <xf numFmtId="0" fontId="8" fillId="4" borderId="45" xfId="0" applyFont="1" applyFill="1" applyBorder="1" applyAlignment="1">
      <alignment wrapText="1"/>
    </xf>
    <xf numFmtId="0" fontId="8" fillId="5" borderId="45" xfId="0" applyFont="1" applyFill="1" applyBorder="1" applyAlignment="1">
      <alignment horizontal="right" wrapText="1"/>
    </xf>
    <xf numFmtId="165" fontId="8" fillId="5" borderId="45" xfId="1" applyNumberFormat="1" applyFont="1" applyFill="1" applyBorder="1" applyAlignment="1">
      <alignment horizontal="right" wrapText="1"/>
    </xf>
    <xf numFmtId="0" fontId="7" fillId="4" borderId="8" xfId="0" applyFont="1" applyFill="1" applyBorder="1" applyAlignment="1">
      <alignment wrapText="1"/>
    </xf>
    <xf numFmtId="0" fontId="8" fillId="7" borderId="45" xfId="0" applyFont="1" applyFill="1" applyBorder="1" applyAlignment="1">
      <alignment horizontal="right" wrapText="1"/>
    </xf>
    <xf numFmtId="0" fontId="7" fillId="7" borderId="45" xfId="0" applyFont="1" applyFill="1" applyBorder="1" applyAlignment="1">
      <alignment wrapText="1"/>
    </xf>
    <xf numFmtId="0" fontId="11" fillId="7" borderId="45" xfId="0" applyFont="1" applyFill="1" applyBorder="1" applyAlignment="1">
      <alignment wrapText="1"/>
    </xf>
    <xf numFmtId="9" fontId="7" fillId="7" borderId="1" xfId="1" applyNumberFormat="1" applyFont="1" applyFill="1" applyBorder="1" applyAlignment="1">
      <alignment horizontal="right" wrapText="1"/>
    </xf>
    <xf numFmtId="0" fontId="8" fillId="13" borderId="45" xfId="0" applyFont="1" applyFill="1" applyBorder="1" applyAlignment="1">
      <alignment horizontal="right" wrapText="1"/>
    </xf>
    <xf numFmtId="0" fontId="7" fillId="13" borderId="45" xfId="0" applyFont="1" applyFill="1" applyBorder="1" applyAlignment="1">
      <alignment wrapText="1"/>
    </xf>
    <xf numFmtId="0" fontId="11" fillId="13" borderId="45" xfId="0" applyFont="1" applyFill="1" applyBorder="1" applyAlignment="1">
      <alignment wrapText="1"/>
    </xf>
    <xf numFmtId="0" fontId="8" fillId="10" borderId="45" xfId="0" applyFont="1" applyFill="1" applyBorder="1" applyAlignment="1">
      <alignment horizontal="right" wrapText="1"/>
    </xf>
    <xf numFmtId="0" fontId="7" fillId="10" borderId="45" xfId="0" applyFont="1" applyFill="1" applyBorder="1" applyAlignment="1">
      <alignment wrapText="1"/>
    </xf>
    <xf numFmtId="0" fontId="11" fillId="10" borderId="45" xfId="0" applyFont="1" applyFill="1" applyBorder="1" applyAlignment="1">
      <alignment wrapText="1"/>
    </xf>
    <xf numFmtId="0" fontId="8" fillId="11" borderId="45" xfId="0" applyFont="1" applyFill="1" applyBorder="1" applyAlignment="1">
      <alignment horizontal="right" wrapText="1"/>
    </xf>
    <xf numFmtId="0" fontId="7" fillId="11" borderId="45" xfId="0" applyFont="1" applyFill="1" applyBorder="1" applyAlignment="1">
      <alignment wrapText="1"/>
    </xf>
    <xf numFmtId="0" fontId="11" fillId="11" borderId="45" xfId="0" applyFont="1" applyFill="1" applyBorder="1" applyAlignment="1">
      <alignment wrapText="1"/>
    </xf>
    <xf numFmtId="9" fontId="7" fillId="11" borderId="1" xfId="1" applyNumberFormat="1" applyFont="1" applyFill="1" applyBorder="1" applyAlignment="1">
      <alignment horizontal="right" wrapText="1"/>
    </xf>
    <xf numFmtId="9" fontId="7" fillId="10" borderId="1" xfId="1" applyNumberFormat="1" applyFont="1" applyFill="1" applyBorder="1" applyAlignment="1">
      <alignment horizontal="right" wrapText="1"/>
    </xf>
    <xf numFmtId="9" fontId="7" fillId="13" borderId="1" xfId="1" applyNumberFormat="1" applyFont="1" applyFill="1" applyBorder="1" applyAlignment="1">
      <alignment horizontal="right" wrapText="1"/>
    </xf>
    <xf numFmtId="4" fontId="7" fillId="11" borderId="1" xfId="0" applyNumberFormat="1" applyFont="1" applyFill="1" applyBorder="1"/>
    <xf numFmtId="4" fontId="8" fillId="5" borderId="57" xfId="0" quotePrefix="1" applyNumberFormat="1" applyFont="1" applyFill="1" applyBorder="1" applyAlignment="1" applyProtection="1">
      <alignment horizontal="right" wrapText="1"/>
      <protection locked="0"/>
    </xf>
    <xf numFmtId="4" fontId="7" fillId="0" borderId="56" xfId="0" applyNumberFormat="1" applyFont="1" applyFill="1" applyBorder="1" applyAlignment="1" applyProtection="1">
      <alignment horizontal="right" wrapText="1"/>
      <protection locked="0"/>
    </xf>
    <xf numFmtId="9" fontId="7" fillId="3" borderId="1" xfId="1" applyFont="1" applyFill="1" applyBorder="1" applyAlignment="1">
      <alignment wrapText="1"/>
    </xf>
    <xf numFmtId="0" fontId="8" fillId="5" borderId="1" xfId="0" applyFont="1" applyFill="1" applyBorder="1" applyAlignment="1" applyProtection="1">
      <alignment wrapText="1"/>
      <protection locked="0"/>
    </xf>
    <xf numFmtId="9" fontId="8" fillId="5" borderId="1" xfId="1" quotePrefix="1" applyNumberFormat="1" applyFont="1" applyFill="1" applyBorder="1" applyAlignment="1" applyProtection="1">
      <alignment horizontal="right" wrapText="1"/>
      <protection locked="0"/>
    </xf>
    <xf numFmtId="9" fontId="8" fillId="5" borderId="1" xfId="1" quotePrefix="1" applyFont="1" applyFill="1" applyBorder="1" applyAlignment="1" applyProtection="1">
      <alignment horizontal="right" wrapText="1"/>
      <protection locked="0"/>
    </xf>
    <xf numFmtId="4" fontId="8" fillId="0" borderId="58" xfId="0" applyNumberFormat="1" applyFont="1" applyFill="1" applyBorder="1" applyAlignment="1" applyProtection="1">
      <alignment horizontal="right" wrapText="1"/>
      <protection locked="0"/>
    </xf>
    <xf numFmtId="4" fontId="8" fillId="5" borderId="58" xfId="0" applyNumberFormat="1" applyFont="1" applyFill="1" applyBorder="1" applyAlignment="1" applyProtection="1">
      <alignment horizontal="right" wrapText="1"/>
      <protection locked="0"/>
    </xf>
    <xf numFmtId="4" fontId="7" fillId="0" borderId="58" xfId="0" applyNumberFormat="1" applyFont="1" applyFill="1" applyBorder="1" applyAlignment="1" applyProtection="1">
      <alignment wrapText="1"/>
      <protection locked="0"/>
    </xf>
    <xf numFmtId="4" fontId="7" fillId="0" borderId="58" xfId="0" applyNumberFormat="1" applyFont="1" applyFill="1" applyBorder="1" applyAlignment="1" applyProtection="1">
      <alignment horizontal="right" wrapText="1"/>
      <protection locked="0"/>
    </xf>
    <xf numFmtId="4" fontId="8" fillId="5" borderId="58" xfId="0" quotePrefix="1" applyNumberFormat="1" applyFont="1" applyFill="1" applyBorder="1" applyAlignment="1" applyProtection="1">
      <alignment horizontal="right" wrapText="1"/>
      <protection locked="0"/>
    </xf>
    <xf numFmtId="4" fontId="7" fillId="5" borderId="58" xfId="0" applyNumberFormat="1" applyFont="1" applyFill="1" applyBorder="1" applyAlignment="1" applyProtection="1">
      <alignment wrapText="1"/>
      <protection locked="0"/>
    </xf>
    <xf numFmtId="0" fontId="7" fillId="5" borderId="58" xfId="0" applyFont="1" applyFill="1" applyBorder="1" applyAlignment="1" applyProtection="1">
      <alignment horizontal="right" wrapText="1"/>
      <protection locked="0"/>
    </xf>
    <xf numFmtId="4" fontId="7" fillId="5" borderId="58" xfId="0" applyNumberFormat="1" applyFont="1" applyFill="1" applyBorder="1" applyAlignment="1" applyProtection="1">
      <alignment horizontal="right" wrapText="1"/>
      <protection locked="0"/>
    </xf>
    <xf numFmtId="9" fontId="7" fillId="5" borderId="1" xfId="1" applyNumberFormat="1" applyFont="1" applyFill="1" applyBorder="1" applyAlignment="1" applyProtection="1">
      <alignment horizontal="right" wrapText="1"/>
      <protection locked="0"/>
    </xf>
    <xf numFmtId="4" fontId="8" fillId="13" borderId="1" xfId="0" applyNumberFormat="1" applyFont="1" applyFill="1" applyBorder="1" applyAlignment="1">
      <alignment wrapText="1"/>
    </xf>
    <xf numFmtId="3" fontId="8" fillId="5" borderId="1" xfId="0" applyNumberFormat="1" applyFont="1" applyFill="1" applyBorder="1"/>
    <xf numFmtId="4" fontId="8" fillId="5" borderId="2" xfId="0" applyNumberFormat="1" applyFont="1" applyFill="1" applyBorder="1"/>
    <xf numFmtId="4" fontId="8" fillId="5" borderId="45" xfId="0" applyNumberFormat="1" applyFont="1" applyFill="1" applyBorder="1" applyAlignment="1">
      <alignment horizontal="right" wrapText="1"/>
    </xf>
    <xf numFmtId="4" fontId="8" fillId="5" borderId="1" xfId="0" applyNumberFormat="1" applyFont="1" applyFill="1" applyBorder="1"/>
    <xf numFmtId="4" fontId="8" fillId="5" borderId="15" xfId="0" applyNumberFormat="1" applyFont="1" applyFill="1" applyBorder="1"/>
    <xf numFmtId="4" fontId="7" fillId="69" borderId="1" xfId="0" applyNumberFormat="1" applyFont="1" applyFill="1" applyBorder="1"/>
    <xf numFmtId="165" fontId="8" fillId="5" borderId="58" xfId="1" applyNumberFormat="1" applyFont="1" applyFill="1" applyBorder="1" applyAlignment="1" applyProtection="1">
      <alignment horizontal="right" wrapText="1"/>
      <protection locked="0"/>
    </xf>
    <xf numFmtId="4" fontId="8" fillId="5" borderId="59" xfId="0" applyNumberFormat="1" applyFont="1" applyFill="1" applyBorder="1" applyAlignment="1" applyProtection="1">
      <alignment horizontal="right" wrapText="1"/>
      <protection locked="0"/>
    </xf>
    <xf numFmtId="165" fontId="8" fillId="5" borderId="58" xfId="1" quotePrefix="1" applyNumberFormat="1" applyFont="1" applyFill="1" applyBorder="1" applyAlignment="1" applyProtection="1">
      <alignment horizontal="right" wrapText="1"/>
      <protection locked="0"/>
    </xf>
    <xf numFmtId="9" fontId="8" fillId="5" borderId="1" xfId="1" applyNumberFormat="1" applyFont="1" applyFill="1" applyBorder="1" applyAlignment="1" applyProtection="1">
      <alignment horizontal="right" wrapText="1"/>
      <protection locked="0"/>
    </xf>
    <xf numFmtId="3" fontId="8" fillId="5" borderId="45" xfId="0" applyNumberFormat="1" applyFont="1" applyFill="1" applyBorder="1" applyAlignment="1">
      <alignment horizontal="right" wrapText="1"/>
    </xf>
    <xf numFmtId="3" fontId="8" fillId="5" borderId="45" xfId="0" applyNumberFormat="1" applyFont="1" applyFill="1" applyBorder="1"/>
    <xf numFmtId="3" fontId="7" fillId="5" borderId="45" xfId="0" applyNumberFormat="1" applyFont="1" applyFill="1" applyBorder="1" applyAlignment="1">
      <alignment horizontal="right" wrapText="1"/>
    </xf>
    <xf numFmtId="3" fontId="7" fillId="5" borderId="12" xfId="0" applyNumberFormat="1" applyFont="1" applyFill="1" applyBorder="1"/>
    <xf numFmtId="3" fontId="7" fillId="5" borderId="53" xfId="0" applyNumberFormat="1" applyFont="1" applyFill="1" applyBorder="1"/>
    <xf numFmtId="3" fontId="8" fillId="5" borderId="12" xfId="0" applyNumberFormat="1" applyFont="1" applyFill="1" applyBorder="1"/>
    <xf numFmtId="3" fontId="8" fillId="5" borderId="41" xfId="0" applyNumberFormat="1" applyFont="1" applyFill="1" applyBorder="1" applyAlignment="1">
      <alignment horizontal="right" wrapText="1"/>
    </xf>
    <xf numFmtId="0" fontId="8" fillId="5" borderId="3" xfId="0" applyFont="1" applyFill="1" applyBorder="1" applyAlignment="1">
      <alignment horizontal="right" wrapText="1"/>
    </xf>
    <xf numFmtId="0" fontId="7" fillId="5" borderId="1" xfId="0" applyFont="1" applyFill="1" applyBorder="1" applyAlignment="1">
      <alignment horizontal="right" wrapText="1"/>
    </xf>
    <xf numFmtId="0" fontId="7" fillId="5" borderId="45" xfId="0" applyFont="1" applyFill="1" applyBorder="1" applyAlignment="1">
      <alignment horizontal="right" wrapText="1"/>
    </xf>
    <xf numFmtId="4" fontId="8" fillId="5" borderId="45" xfId="0" applyNumberFormat="1" applyFont="1" applyFill="1" applyBorder="1"/>
    <xf numFmtId="4" fontId="7" fillId="5" borderId="1" xfId="0" applyNumberFormat="1" applyFont="1" applyFill="1" applyBorder="1" applyAlignment="1">
      <alignment wrapText="1"/>
    </xf>
    <xf numFmtId="4" fontId="7" fillId="5" borderId="1" xfId="0" applyNumberFormat="1" applyFont="1" applyFill="1" applyBorder="1" applyAlignment="1">
      <alignment horizontal="right" wrapText="1"/>
    </xf>
    <xf numFmtId="4" fontId="7" fillId="5" borderId="1" xfId="0" applyNumberFormat="1" applyFont="1" applyFill="1" applyBorder="1" applyAlignment="1">
      <alignment horizontal="right"/>
    </xf>
    <xf numFmtId="4" fontId="8" fillId="5" borderId="56" xfId="0" applyNumberFormat="1" applyFont="1" applyFill="1" applyBorder="1" applyAlignment="1" applyProtection="1">
      <alignment horizontal="right" wrapText="1"/>
      <protection locked="0"/>
    </xf>
    <xf numFmtId="4" fontId="8" fillId="5" borderId="56" xfId="0" quotePrefix="1" applyNumberFormat="1" applyFont="1" applyFill="1" applyBorder="1" applyAlignment="1" applyProtection="1">
      <alignment horizontal="right" wrapText="1"/>
      <protection locked="0"/>
    </xf>
    <xf numFmtId="4" fontId="8" fillId="5" borderId="61" xfId="0" applyNumberFormat="1" applyFont="1" applyFill="1" applyBorder="1" applyAlignment="1" applyProtection="1">
      <alignment horizontal="right" wrapText="1"/>
      <protection locked="0"/>
    </xf>
    <xf numFmtId="4" fontId="7" fillId="0" borderId="61" xfId="0" applyNumberFormat="1" applyFont="1" applyFill="1" applyBorder="1" applyAlignment="1" applyProtection="1">
      <alignment horizontal="right" wrapText="1"/>
      <protection locked="0"/>
    </xf>
    <xf numFmtId="4" fontId="8" fillId="5" borderId="60" xfId="0" applyNumberFormat="1" applyFont="1" applyFill="1" applyBorder="1" applyAlignment="1" applyProtection="1">
      <alignment horizontal="right" wrapText="1"/>
      <protection locked="0"/>
    </xf>
    <xf numFmtId="4" fontId="7" fillId="5" borderId="60" xfId="0" applyNumberFormat="1" applyFont="1" applyFill="1" applyBorder="1" applyAlignment="1" applyProtection="1">
      <alignment horizontal="right" wrapText="1"/>
      <protection locked="0"/>
    </xf>
    <xf numFmtId="171" fontId="8" fillId="0" borderId="45" xfId="0" quotePrefix="1" applyNumberFormat="1" applyFont="1" applyFill="1" applyBorder="1" applyAlignment="1" applyProtection="1">
      <alignment horizontal="right" wrapText="1"/>
      <protection locked="0"/>
    </xf>
    <xf numFmtId="171" fontId="8" fillId="0" borderId="45" xfId="0" applyNumberFormat="1" applyFont="1" applyFill="1" applyBorder="1" applyAlignment="1" applyProtection="1">
      <alignment horizontal="right" wrapText="1"/>
      <protection locked="0"/>
    </xf>
    <xf numFmtId="0" fontId="8" fillId="3" borderId="62" xfId="0" applyFont="1" applyFill="1" applyBorder="1" applyAlignment="1">
      <alignment wrapText="1"/>
    </xf>
    <xf numFmtId="0" fontId="8" fillId="4" borderId="62" xfId="0" applyFont="1" applyFill="1" applyBorder="1" applyAlignment="1">
      <alignment wrapText="1"/>
    </xf>
    <xf numFmtId="0" fontId="8" fillId="13" borderId="62" xfId="0" applyFont="1" applyFill="1" applyBorder="1" applyAlignment="1" applyProtection="1">
      <alignment wrapText="1"/>
      <protection locked="0"/>
    </xf>
    <xf numFmtId="4" fontId="8" fillId="13" borderId="59" xfId="0" applyNumberFormat="1" applyFont="1" applyFill="1" applyBorder="1" applyAlignment="1" applyProtection="1">
      <alignment horizontal="right" wrapText="1"/>
      <protection locked="0"/>
    </xf>
    <xf numFmtId="9" fontId="8" fillId="13" borderId="50" xfId="1" applyNumberFormat="1" applyFont="1" applyFill="1" applyBorder="1" applyAlignment="1" applyProtection="1">
      <alignment horizontal="right" wrapText="1"/>
      <protection locked="0"/>
    </xf>
    <xf numFmtId="4" fontId="8" fillId="13" borderId="56" xfId="0" applyNumberFormat="1" applyFont="1" applyFill="1" applyBorder="1" applyAlignment="1" applyProtection="1">
      <alignment horizontal="right" wrapText="1"/>
      <protection locked="0"/>
    </xf>
    <xf numFmtId="9" fontId="8" fillId="13" borderId="7" xfId="1" applyFont="1" applyFill="1" applyBorder="1" applyAlignment="1" applyProtection="1">
      <alignment horizontal="right" wrapText="1"/>
      <protection locked="0"/>
    </xf>
    <xf numFmtId="9" fontId="8" fillId="13" borderId="50" xfId="1" applyFont="1" applyFill="1" applyBorder="1" applyAlignment="1" applyProtection="1">
      <alignment horizontal="right" wrapText="1"/>
      <protection locked="0"/>
    </xf>
    <xf numFmtId="4" fontId="8" fillId="13" borderId="59" xfId="0" quotePrefix="1" applyNumberFormat="1" applyFont="1" applyFill="1" applyBorder="1" applyAlignment="1" applyProtection="1">
      <alignment horizontal="right" wrapText="1"/>
      <protection locked="0"/>
    </xf>
    <xf numFmtId="0" fontId="11" fillId="13" borderId="10" xfId="0" applyFont="1" applyFill="1" applyBorder="1" applyAlignment="1">
      <alignment horizontal="left" vertical="center" wrapText="1"/>
    </xf>
    <xf numFmtId="0" fontId="11" fillId="13" borderId="5" xfId="0" applyFont="1" applyFill="1" applyBorder="1" applyAlignment="1">
      <alignment horizontal="left" vertical="center" wrapText="1"/>
    </xf>
  </cellXfs>
  <cellStyles count="160">
    <cellStyle name="20 % - Akzent1 2" xfId="7" xr:uid="{00000000-0005-0000-0000-000000000000}"/>
    <cellStyle name="20 % - Akzent2 2" xfId="8" xr:uid="{00000000-0005-0000-0000-000001000000}"/>
    <cellStyle name="20 % - Akzent3 2" xfId="9" xr:uid="{00000000-0005-0000-0000-000002000000}"/>
    <cellStyle name="20 % - Akzent4 2" xfId="10" xr:uid="{00000000-0005-0000-0000-000003000000}"/>
    <cellStyle name="20 % - Akzent5 2" xfId="11" xr:uid="{00000000-0005-0000-0000-000004000000}"/>
    <cellStyle name="20 % - Akzent6 2" xfId="12" xr:uid="{00000000-0005-0000-0000-000005000000}"/>
    <cellStyle name="20% - Accent1" xfId="94" xr:uid="{00000000-0005-0000-0000-000006000000}"/>
    <cellStyle name="20% - Accent2" xfId="95" xr:uid="{00000000-0005-0000-0000-000007000000}"/>
    <cellStyle name="20% - Accent3" xfId="96" xr:uid="{00000000-0005-0000-0000-000008000000}"/>
    <cellStyle name="20% - Accent4" xfId="97" xr:uid="{00000000-0005-0000-0000-000009000000}"/>
    <cellStyle name="20% - Accent5" xfId="98" xr:uid="{00000000-0005-0000-0000-00000A000000}"/>
    <cellStyle name="20% - Accent6" xfId="99" xr:uid="{00000000-0005-0000-0000-00000B000000}"/>
    <cellStyle name="20% - Akzent1" xfId="13" xr:uid="{00000000-0005-0000-0000-00000C000000}"/>
    <cellStyle name="20% - Akzent2" xfId="14" xr:uid="{00000000-0005-0000-0000-00000D000000}"/>
    <cellStyle name="20% - Akzent3" xfId="15" xr:uid="{00000000-0005-0000-0000-00000E000000}"/>
    <cellStyle name="20% - Akzent4" xfId="16" xr:uid="{00000000-0005-0000-0000-00000F000000}"/>
    <cellStyle name="20% - Akzent5" xfId="17" xr:uid="{00000000-0005-0000-0000-000010000000}"/>
    <cellStyle name="20% - Akzent6" xfId="18" xr:uid="{00000000-0005-0000-0000-000011000000}"/>
    <cellStyle name="40 % - Akzent1 2" xfId="19" xr:uid="{00000000-0005-0000-0000-000012000000}"/>
    <cellStyle name="40 % - Akzent2 2" xfId="20" xr:uid="{00000000-0005-0000-0000-000013000000}"/>
    <cellStyle name="40 % - Akzent3 2" xfId="21" xr:uid="{00000000-0005-0000-0000-000014000000}"/>
    <cellStyle name="40 % - Akzent4 2" xfId="22" xr:uid="{00000000-0005-0000-0000-000015000000}"/>
    <cellStyle name="40 % - Akzent5 2" xfId="23" xr:uid="{00000000-0005-0000-0000-000016000000}"/>
    <cellStyle name="40 % - Akzent6 2" xfId="24" xr:uid="{00000000-0005-0000-0000-000017000000}"/>
    <cellStyle name="40% - Accent1" xfId="100" xr:uid="{00000000-0005-0000-0000-000018000000}"/>
    <cellStyle name="40% - Accent2" xfId="101" xr:uid="{00000000-0005-0000-0000-000019000000}"/>
    <cellStyle name="40% - Accent3" xfId="102" xr:uid="{00000000-0005-0000-0000-00001A000000}"/>
    <cellStyle name="40% - Accent4" xfId="103" xr:uid="{00000000-0005-0000-0000-00001B000000}"/>
    <cellStyle name="40% - Accent5" xfId="104" xr:uid="{00000000-0005-0000-0000-00001C000000}"/>
    <cellStyle name="40% - Accent6" xfId="105" xr:uid="{00000000-0005-0000-0000-00001D000000}"/>
    <cellStyle name="40% - Akzent1" xfId="25" xr:uid="{00000000-0005-0000-0000-00001E000000}"/>
    <cellStyle name="40% - Akzent2" xfId="26" xr:uid="{00000000-0005-0000-0000-00001F000000}"/>
    <cellStyle name="40% - Akzent3" xfId="27" xr:uid="{00000000-0005-0000-0000-000020000000}"/>
    <cellStyle name="40% - Akzent4" xfId="28" xr:uid="{00000000-0005-0000-0000-000021000000}"/>
    <cellStyle name="40% - Akzent5" xfId="29" xr:uid="{00000000-0005-0000-0000-000022000000}"/>
    <cellStyle name="40% - Akzent6" xfId="30" xr:uid="{00000000-0005-0000-0000-000023000000}"/>
    <cellStyle name="60 % - Akzent1 2" xfId="31" xr:uid="{00000000-0005-0000-0000-000024000000}"/>
    <cellStyle name="60 % - Akzent2 2" xfId="32" xr:uid="{00000000-0005-0000-0000-000025000000}"/>
    <cellStyle name="60 % - Akzent3 2" xfId="33" xr:uid="{00000000-0005-0000-0000-000026000000}"/>
    <cellStyle name="60 % - Akzent4 2" xfId="34" xr:uid="{00000000-0005-0000-0000-000027000000}"/>
    <cellStyle name="60 % - Akzent5 2" xfId="35" xr:uid="{00000000-0005-0000-0000-000028000000}"/>
    <cellStyle name="60 % - Akzent6 2" xfId="36" xr:uid="{00000000-0005-0000-0000-000029000000}"/>
    <cellStyle name="60% - Accent1" xfId="106" xr:uid="{00000000-0005-0000-0000-00002A000000}"/>
    <cellStyle name="60% - Accent2" xfId="107" xr:uid="{00000000-0005-0000-0000-00002B000000}"/>
    <cellStyle name="60% - Accent3" xfId="108" xr:uid="{00000000-0005-0000-0000-00002C000000}"/>
    <cellStyle name="60% - Accent4" xfId="109" xr:uid="{00000000-0005-0000-0000-00002D000000}"/>
    <cellStyle name="60% - Accent5" xfId="110" xr:uid="{00000000-0005-0000-0000-00002E000000}"/>
    <cellStyle name="60% - Accent6" xfId="111" xr:uid="{00000000-0005-0000-0000-00002F000000}"/>
    <cellStyle name="60% - Akzent1" xfId="37" xr:uid="{00000000-0005-0000-0000-000030000000}"/>
    <cellStyle name="60% - Akzent2" xfId="38" xr:uid="{00000000-0005-0000-0000-000031000000}"/>
    <cellStyle name="60% - Akzent3" xfId="39" xr:uid="{00000000-0005-0000-0000-000032000000}"/>
    <cellStyle name="60% - Akzent4" xfId="40" xr:uid="{00000000-0005-0000-0000-000033000000}"/>
    <cellStyle name="60% - Akzent5" xfId="41" xr:uid="{00000000-0005-0000-0000-000034000000}"/>
    <cellStyle name="60% - Akzent6" xfId="42" xr:uid="{00000000-0005-0000-0000-000035000000}"/>
    <cellStyle name="Accent1" xfId="112" xr:uid="{00000000-0005-0000-0000-000036000000}"/>
    <cellStyle name="Accent2" xfId="113" xr:uid="{00000000-0005-0000-0000-000037000000}"/>
    <cellStyle name="Accent3" xfId="114" xr:uid="{00000000-0005-0000-0000-000038000000}"/>
    <cellStyle name="Accent4" xfId="115" xr:uid="{00000000-0005-0000-0000-000039000000}"/>
    <cellStyle name="Accent5" xfId="116" xr:uid="{00000000-0005-0000-0000-00003A000000}"/>
    <cellStyle name="Accent6" xfId="117" xr:uid="{00000000-0005-0000-0000-00003B000000}"/>
    <cellStyle name="Akzent1 2" xfId="43" xr:uid="{00000000-0005-0000-0000-00003C000000}"/>
    <cellStyle name="Akzent2 2" xfId="44" xr:uid="{00000000-0005-0000-0000-00003D000000}"/>
    <cellStyle name="Akzent3 2" xfId="45" xr:uid="{00000000-0005-0000-0000-00003E000000}"/>
    <cellStyle name="Akzent4 2" xfId="46" xr:uid="{00000000-0005-0000-0000-00003F000000}"/>
    <cellStyle name="Akzent5 2" xfId="47" xr:uid="{00000000-0005-0000-0000-000040000000}"/>
    <cellStyle name="Akzent6 2" xfId="48" xr:uid="{00000000-0005-0000-0000-000041000000}"/>
    <cellStyle name="Ausgabe 2" xfId="49" xr:uid="{00000000-0005-0000-0000-000042000000}"/>
    <cellStyle name="Avant10" xfId="69" xr:uid="{00000000-0005-0000-0000-000043000000}"/>
    <cellStyle name="Bad" xfId="118" xr:uid="{00000000-0005-0000-0000-000044000000}"/>
    <cellStyle name="Berechnung 2" xfId="50" xr:uid="{00000000-0005-0000-0000-000045000000}"/>
    <cellStyle name="bg" xfId="70" xr:uid="{00000000-0005-0000-0000-000046000000}"/>
    <cellStyle name="Calculation" xfId="119" xr:uid="{00000000-0005-0000-0000-000047000000}"/>
    <cellStyle name="cgf10" xfId="71" xr:uid="{00000000-0005-0000-0000-000048000000}"/>
    <cellStyle name="cgfett#" xfId="72" xr:uid="{00000000-0005-0000-0000-000049000000}"/>
    <cellStyle name="Check Cell" xfId="120" xr:uid="{00000000-0005-0000-0000-00004A000000}"/>
    <cellStyle name="Eingabe 2" xfId="51" xr:uid="{00000000-0005-0000-0000-00004B000000}"/>
    <cellStyle name="Ergebnis 2" xfId="52" xr:uid="{00000000-0005-0000-0000-00004C000000}"/>
    <cellStyle name="Erklärender Text 2" xfId="53" xr:uid="{00000000-0005-0000-0000-00004D000000}"/>
    <cellStyle name="Euro" xfId="73" xr:uid="{00000000-0005-0000-0000-00004E000000}"/>
    <cellStyle name="Explanatory Text" xfId="121" xr:uid="{00000000-0005-0000-0000-00004F000000}"/>
    <cellStyle name="formel" xfId="74" xr:uid="{00000000-0005-0000-0000-000050000000}"/>
    <cellStyle name="gesperrt" xfId="75" xr:uid="{00000000-0005-0000-0000-000051000000}"/>
    <cellStyle name="Good" xfId="122" xr:uid="{00000000-0005-0000-0000-000052000000}"/>
    <cellStyle name="Gut 2" xfId="54" xr:uid="{00000000-0005-0000-0000-000053000000}"/>
    <cellStyle name="Hard no." xfId="76" xr:uid="{00000000-0005-0000-0000-000054000000}"/>
    <cellStyle name="Heading 1" xfId="123" xr:uid="{00000000-0005-0000-0000-000055000000}"/>
    <cellStyle name="Heading 2" xfId="124" xr:uid="{00000000-0005-0000-0000-000056000000}"/>
    <cellStyle name="Heading 3" xfId="125" xr:uid="{00000000-0005-0000-0000-000057000000}"/>
    <cellStyle name="Heading 4" xfId="126" xr:uid="{00000000-0005-0000-0000-000058000000}"/>
    <cellStyle name="Input" xfId="127" xr:uid="{00000000-0005-0000-0000-000059000000}"/>
    <cellStyle name="Komma 2" xfId="2" xr:uid="{00000000-0005-0000-0000-00005A000000}"/>
    <cellStyle name="Komma 3" xfId="135" xr:uid="{00000000-0005-0000-0000-00005B000000}"/>
    <cellStyle name="Komma 4" xfId="158" xr:uid="{00000000-0005-0000-0000-00005C000000}"/>
    <cellStyle name="Linked Cell" xfId="128" xr:uid="{00000000-0005-0000-0000-00005D000000}"/>
    <cellStyle name="Migliaia (0)" xfId="77" xr:uid="{00000000-0005-0000-0000-00005E000000}"/>
    <cellStyle name="Neutral 2" xfId="55" xr:uid="{00000000-0005-0000-0000-00005F000000}"/>
    <cellStyle name="nicht gesperrt" xfId="78" xr:uid="{00000000-0005-0000-0000-000060000000}"/>
    <cellStyle name="Normalny_Anlage G_1" xfId="79" xr:uid="{00000000-0005-0000-0000-000061000000}"/>
    <cellStyle name="Note" xfId="129" xr:uid="{00000000-0005-0000-0000-000062000000}"/>
    <cellStyle name="Notiz 2" xfId="56" xr:uid="{00000000-0005-0000-0000-000063000000}"/>
    <cellStyle name="Output" xfId="130" xr:uid="{00000000-0005-0000-0000-000064000000}"/>
    <cellStyle name="Prozent" xfId="1" builtinId="5"/>
    <cellStyle name="Prozent 2" xfId="3" xr:uid="{00000000-0005-0000-0000-000066000000}"/>
    <cellStyle name="Prozent 2 2" xfId="68" xr:uid="{00000000-0005-0000-0000-000067000000}"/>
    <cellStyle name="Prozent 3" xfId="4" xr:uid="{00000000-0005-0000-0000-000068000000}"/>
    <cellStyle name="Prozent 3 2" xfId="91" xr:uid="{00000000-0005-0000-0000-000069000000}"/>
    <cellStyle name="Rahmen fett links" xfId="80" xr:uid="{00000000-0005-0000-0000-00006A000000}"/>
    <cellStyle name="Rahmen fett rechts" xfId="81" xr:uid="{00000000-0005-0000-0000-00006B000000}"/>
    <cellStyle name="Rahmen fett unten" xfId="82" xr:uid="{00000000-0005-0000-0000-00006C000000}"/>
    <cellStyle name="Schlecht 2" xfId="57" xr:uid="{00000000-0005-0000-0000-00006D000000}"/>
    <cellStyle name="schraffiert" xfId="83" xr:uid="{00000000-0005-0000-0000-00006E000000}"/>
    <cellStyle name="Standard" xfId="0" builtinId="0"/>
    <cellStyle name="Standard 2" xfId="5" xr:uid="{00000000-0005-0000-0000-000070000000}"/>
    <cellStyle name="Standard 2 2" xfId="67" xr:uid="{00000000-0005-0000-0000-000071000000}"/>
    <cellStyle name="Standard 2 3" xfId="93" xr:uid="{00000000-0005-0000-0000-000072000000}"/>
    <cellStyle name="Standard 3" xfId="66" xr:uid="{00000000-0005-0000-0000-000073000000}"/>
    <cellStyle name="Standard 3 2" xfId="138" xr:uid="{00000000-0005-0000-0000-000074000000}"/>
    <cellStyle name="Standard 3 3" xfId="156" xr:uid="{00000000-0005-0000-0000-000075000000}"/>
    <cellStyle name="Standard 4" xfId="90" xr:uid="{00000000-0005-0000-0000-000076000000}"/>
    <cellStyle name="Standard 5" xfId="6" xr:uid="{00000000-0005-0000-0000-000077000000}"/>
    <cellStyle name="Standard 5 2" xfId="134" xr:uid="{00000000-0005-0000-0000-000078000000}"/>
    <cellStyle name="Standard 5 3" xfId="142" xr:uid="{00000000-0005-0000-0000-000079000000}"/>
    <cellStyle name="Standard 6" xfId="92" xr:uid="{00000000-0005-0000-0000-00007A000000}"/>
    <cellStyle name="Standard 6 2" xfId="136" xr:uid="{00000000-0005-0000-0000-00007B000000}"/>
    <cellStyle name="Standard 6 2 2" xfId="140" xr:uid="{00000000-0005-0000-0000-00007C000000}"/>
    <cellStyle name="Standard 6 2 2 2" xfId="146" xr:uid="{00000000-0005-0000-0000-00007D000000}"/>
    <cellStyle name="Standard 6 2 2 2 2" xfId="154" xr:uid="{00000000-0005-0000-0000-00007E000000}"/>
    <cellStyle name="Standard 6 2 2 3" xfId="150" xr:uid="{00000000-0005-0000-0000-00007F000000}"/>
    <cellStyle name="Standard 6 2 3" xfId="144" xr:uid="{00000000-0005-0000-0000-000080000000}"/>
    <cellStyle name="Standard 6 2 3 2" xfId="152" xr:uid="{00000000-0005-0000-0000-000081000000}"/>
    <cellStyle name="Standard 6 2 4" xfId="148" xr:uid="{00000000-0005-0000-0000-000082000000}"/>
    <cellStyle name="Standard 6 3" xfId="143" xr:uid="{00000000-0005-0000-0000-000083000000}"/>
    <cellStyle name="Standard 7" xfId="139" xr:uid="{00000000-0005-0000-0000-000084000000}"/>
    <cellStyle name="Standard 7 2" xfId="141" xr:uid="{00000000-0005-0000-0000-000085000000}"/>
    <cellStyle name="Standard 7 2 2" xfId="147" xr:uid="{00000000-0005-0000-0000-000086000000}"/>
    <cellStyle name="Standard 7 2 2 2" xfId="155" xr:uid="{00000000-0005-0000-0000-000087000000}"/>
    <cellStyle name="Standard 7 2 3" xfId="151" xr:uid="{00000000-0005-0000-0000-000088000000}"/>
    <cellStyle name="Standard 7 3" xfId="145" xr:uid="{00000000-0005-0000-0000-000089000000}"/>
    <cellStyle name="Standard 7 3 2" xfId="153" xr:uid="{00000000-0005-0000-0000-00008A000000}"/>
    <cellStyle name="Standard 7 4" xfId="149" xr:uid="{00000000-0005-0000-0000-00008B000000}"/>
    <cellStyle name="Standard 8" xfId="157" xr:uid="{00000000-0005-0000-0000-00008C000000}"/>
    <cellStyle name="Standard 9" xfId="159" xr:uid="{00000000-0005-0000-0000-00008D000000}"/>
    <cellStyle name="Titel" xfId="84" xr:uid="{00000000-0005-0000-0000-00008E000000}"/>
    <cellStyle name="Title" xfId="131" xr:uid="{00000000-0005-0000-0000-00008F000000}"/>
    <cellStyle name="Total" xfId="132" xr:uid="{00000000-0005-0000-0000-000090000000}"/>
    <cellStyle name="Überschrift 1 2" xfId="59" xr:uid="{00000000-0005-0000-0000-000091000000}"/>
    <cellStyle name="Überschrift 2 2" xfId="60" xr:uid="{00000000-0005-0000-0000-000092000000}"/>
    <cellStyle name="Überschrift 3 2" xfId="61" xr:uid="{00000000-0005-0000-0000-000093000000}"/>
    <cellStyle name="Überschrift 4 2" xfId="62" xr:uid="{00000000-0005-0000-0000-000094000000}"/>
    <cellStyle name="Überschrift 5" xfId="58" xr:uid="{00000000-0005-0000-0000-000095000000}"/>
    <cellStyle name="Überschrift 6" xfId="137" xr:uid="{00000000-0005-0000-0000-000096000000}"/>
    <cellStyle name="Ueberschrift 1" xfId="85" xr:uid="{00000000-0005-0000-0000-000097000000}"/>
    <cellStyle name="Ueberschrift 2" xfId="86" xr:uid="{00000000-0005-0000-0000-000098000000}"/>
    <cellStyle name="Valuta (0)" xfId="87" xr:uid="{00000000-0005-0000-0000-000099000000}"/>
    <cellStyle name="Verknüpfte Zelle 2" xfId="63" xr:uid="{00000000-0005-0000-0000-00009A000000}"/>
    <cellStyle name="Warnender Text 2" xfId="64" xr:uid="{00000000-0005-0000-0000-00009B000000}"/>
    <cellStyle name="Warning Text" xfId="133" xr:uid="{00000000-0005-0000-0000-00009C000000}"/>
    <cellStyle name="zahl" xfId="88" xr:uid="{00000000-0005-0000-0000-00009D000000}"/>
    <cellStyle name="Zelle überprüfen 2" xfId="65" xr:uid="{00000000-0005-0000-0000-00009E000000}"/>
    <cellStyle name="zentr.ü.Ausw." xfId="89" xr:uid="{00000000-0005-0000-0000-00009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TVIEDC9/14/KOKO/Konzernkommunikation/Investor%20Relations/Berichte/QB/2017/3M/3M%202017_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"/>
      <sheetName val="North + West"/>
      <sheetName val="South + East"/>
      <sheetName val="International + Special Divisio"/>
      <sheetName val="Other"/>
    </sheetNames>
    <sheetDataSet>
      <sheetData sheetId="0">
        <row r="2">
          <cell r="E2">
            <v>13491.03</v>
          </cell>
        </row>
        <row r="3">
          <cell r="E3">
            <v>14815.789999999999</v>
          </cell>
        </row>
        <row r="152">
          <cell r="E152">
            <v>71839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10"/>
  <sheetViews>
    <sheetView tabSelected="1" view="pageBreakPreview" zoomScaleNormal="100" zoomScaleSheetLayoutView="100" workbookViewId="0">
      <pane xSplit="1" ySplit="1" topLeftCell="B2" activePane="bottomRight" state="frozen"/>
      <selection activeCell="G198" sqref="G198"/>
      <selection pane="topRight" activeCell="G198" sqref="G198"/>
      <selection pane="bottomLeft" activeCell="G198" sqref="G198"/>
      <selection pane="bottomRight"/>
    </sheetView>
  </sheetViews>
  <sheetFormatPr baseColWidth="10" defaultColWidth="22.42578125" defaultRowHeight="11.25"/>
  <cols>
    <col min="1" max="1" width="22.42578125" style="8" customWidth="1"/>
    <col min="2" max="4" width="10.85546875" style="8" customWidth="1"/>
    <col min="5" max="14" width="10.85546875" style="18" customWidth="1"/>
    <col min="15" max="15" width="22.42578125" style="11" customWidth="1"/>
    <col min="16" max="16384" width="22.42578125" style="8"/>
  </cols>
  <sheetData>
    <row r="1" spans="1:17" s="1" customFormat="1" ht="24.75" customHeight="1">
      <c r="A1" s="189" t="s">
        <v>0</v>
      </c>
      <c r="B1" s="1" t="s">
        <v>154</v>
      </c>
      <c r="C1" s="1" t="s">
        <v>159</v>
      </c>
      <c r="D1" s="1" t="s">
        <v>155</v>
      </c>
      <c r="E1" s="190" t="s">
        <v>156</v>
      </c>
      <c r="F1" s="190" t="s">
        <v>158</v>
      </c>
      <c r="G1" s="190" t="s">
        <v>157</v>
      </c>
      <c r="H1" s="190">
        <v>2017</v>
      </c>
      <c r="I1" s="190" t="s">
        <v>140</v>
      </c>
      <c r="J1" s="190">
        <v>2016</v>
      </c>
      <c r="K1" s="190" t="s">
        <v>135</v>
      </c>
      <c r="L1" s="190">
        <v>2015</v>
      </c>
      <c r="M1" s="190" t="s">
        <v>132</v>
      </c>
      <c r="N1" s="190">
        <v>2014</v>
      </c>
      <c r="O1" s="2"/>
    </row>
    <row r="2" spans="1:17" s="3" customFormat="1">
      <c r="A2" s="191" t="s">
        <v>1</v>
      </c>
      <c r="B2" s="264">
        <v>4770.42</v>
      </c>
      <c r="C2" s="192">
        <f>IF((+B2/D2)&lt;0,"n.m.",IF(B2&lt;0,(+B2/D2-1)*-1,(+B2/D2-1)))</f>
        <v>0.15543746533387259</v>
      </c>
      <c r="D2" s="356">
        <v>4128.67</v>
      </c>
      <c r="E2" s="356">
        <f>E187</f>
        <v>11645.810000000001</v>
      </c>
      <c r="F2" s="192">
        <f>IF((+E2/G2)&lt;0,"n.m.",IF(E2&lt;0,(+E2/G2-1)*-1,(+E2/G2-1)))</f>
        <v>0.12161636357682637</v>
      </c>
      <c r="G2" s="356">
        <f>G187</f>
        <v>10383.06</v>
      </c>
      <c r="H2" s="264">
        <f>H187</f>
        <v>14620.89</v>
      </c>
      <c r="I2" s="192">
        <f>IF((+H2/J2)&lt;0,"n.m.",IF(H2&lt;0,(+H2/J2-1)*-1,(+H2/J2-1)))</f>
        <v>8.3748979877740881E-2</v>
      </c>
      <c r="J2" s="264">
        <f t="shared" ref="J2" si="0">J187</f>
        <v>13491.03</v>
      </c>
      <c r="K2" s="241">
        <f t="shared" ref="K2:K22" si="1">IF((+J2/L2)&lt;0,"n.m.",IF(J2&lt;0,(+J2/L2-1)*-1,(+J2/L2-1)))</f>
        <v>-5.5895270459405899E-2</v>
      </c>
      <c r="L2" s="264">
        <f>L187</f>
        <v>14289.76</v>
      </c>
      <c r="M2" s="241">
        <f t="shared" ref="M2:M28" si="2">IF((+L2/N2)&lt;0,"n.m.",IF(L2&lt;0,(+L2/N2-1)*-1,(+L2/N2-1)))</f>
        <v>5.3351024620374554E-2</v>
      </c>
      <c r="N2" s="264">
        <v>13566</v>
      </c>
      <c r="O2" s="5"/>
    </row>
    <row r="3" spans="1:17" s="3" customFormat="1">
      <c r="A3" s="191" t="s">
        <v>2</v>
      </c>
      <c r="B3" s="264"/>
      <c r="C3" s="192"/>
      <c r="D3" s="264"/>
      <c r="E3" s="356">
        <f>E217</f>
        <v>18161.019999999997</v>
      </c>
      <c r="F3" s="192">
        <f t="shared" ref="F3:F22" si="3">IF((+E3/G3)&lt;0,"n.m.",IF(E3&lt;0,(+E3/G3-1)*-1,(+E3/G3-1)))</f>
        <v>0.13235529767237986</v>
      </c>
      <c r="G3" s="356">
        <f>G217</f>
        <v>16038.269999999999</v>
      </c>
      <c r="H3" s="264">
        <f>H217</f>
        <v>16591.87</v>
      </c>
      <c r="I3" s="192">
        <f t="shared" ref="I3:I28" si="4">IF((+H3/J3)&lt;0,"n.m.",IF(H3&lt;0,(+H3/J3-1)*-1,(+H3/J3-1)))</f>
        <v>0.11987750906296601</v>
      </c>
      <c r="J3" s="264">
        <f>J217</f>
        <v>14815.789999999999</v>
      </c>
      <c r="K3" s="241">
        <f t="shared" si="1"/>
        <v>0.1279987635691433</v>
      </c>
      <c r="L3" s="264">
        <f>L217</f>
        <v>13134.58</v>
      </c>
      <c r="M3" s="241">
        <f t="shared" si="2"/>
        <v>-8.8094233044328174E-2</v>
      </c>
      <c r="N3" s="264">
        <v>14403.439999999999</v>
      </c>
      <c r="O3" s="449"/>
    </row>
    <row r="4" spans="1:17" s="3" customFormat="1">
      <c r="A4" s="191" t="s">
        <v>3</v>
      </c>
      <c r="B4" s="242">
        <v>4374.116</v>
      </c>
      <c r="C4" s="192">
        <f t="shared" ref="C4:C31" si="5">IF((+B4/D4)&lt;0,"n.m.",IF(B4&lt;0,(+B4/D4-1)*-1,(+B4/D4-1)))</f>
        <v>0.18041013711716625</v>
      </c>
      <c r="D4" s="234">
        <v>3705.59</v>
      </c>
      <c r="E4" s="242">
        <v>10681.47</v>
      </c>
      <c r="F4" s="461">
        <f t="shared" si="3"/>
        <v>0.14151441444522317</v>
      </c>
      <c r="G4" s="234">
        <v>9357.2800000000007</v>
      </c>
      <c r="H4" s="234">
        <v>13508.72</v>
      </c>
      <c r="I4" s="192">
        <f t="shared" si="4"/>
        <v>8.9372491020494493E-2</v>
      </c>
      <c r="J4" s="234">
        <v>12400.46</v>
      </c>
      <c r="K4" s="241">
        <f t="shared" si="1"/>
        <v>-5.5093618460957061E-2</v>
      </c>
      <c r="L4" s="242">
        <v>13123.48</v>
      </c>
      <c r="M4" s="241">
        <f t="shared" si="2"/>
        <v>5.1925615555970417E-2</v>
      </c>
      <c r="N4" s="242">
        <v>12475.673000000001</v>
      </c>
      <c r="O4" s="449"/>
      <c r="P4" s="449"/>
      <c r="Q4" s="449"/>
    </row>
    <row r="5" spans="1:17">
      <c r="A5" s="193" t="s">
        <v>4</v>
      </c>
      <c r="B5" s="194">
        <v>-44.685000000000002</v>
      </c>
      <c r="C5" s="247" t="str">
        <f t="shared" si="5"/>
        <v>n.m.</v>
      </c>
      <c r="D5" s="239">
        <v>74.144000000000005</v>
      </c>
      <c r="E5" s="194">
        <v>-58.84</v>
      </c>
      <c r="F5" s="247" t="str">
        <f t="shared" si="3"/>
        <v>n.m.</v>
      </c>
      <c r="G5" s="239">
        <v>148.01</v>
      </c>
      <c r="H5" s="239">
        <v>-61.66</v>
      </c>
      <c r="I5" s="247" t="str">
        <f t="shared" si="4"/>
        <v>n.m.</v>
      </c>
      <c r="J5" s="239">
        <v>51.39</v>
      </c>
      <c r="K5" s="248" t="str">
        <f t="shared" si="1"/>
        <v>n.m.</v>
      </c>
      <c r="L5" s="194">
        <v>-26.19</v>
      </c>
      <c r="M5" s="248">
        <f t="shared" si="2"/>
        <v>0.23932616903862902</v>
      </c>
      <c r="N5" s="194">
        <v>-34.43</v>
      </c>
    </row>
    <row r="6" spans="1:17">
      <c r="A6" s="193" t="s">
        <v>5</v>
      </c>
      <c r="B6" s="194">
        <v>9.9019999999999992</v>
      </c>
      <c r="C6" s="247">
        <f t="shared" si="5"/>
        <v>8.7773261562122284E-2</v>
      </c>
      <c r="D6" s="239">
        <v>9.1029999999999998</v>
      </c>
      <c r="E6" s="194">
        <v>24.97</v>
      </c>
      <c r="F6" s="247">
        <f t="shared" si="3"/>
        <v>1.5584016393442623</v>
      </c>
      <c r="G6" s="194">
        <v>9.76</v>
      </c>
      <c r="H6" s="239">
        <v>13.57</v>
      </c>
      <c r="I6" s="247">
        <f t="shared" si="4"/>
        <v>2.2620192307692308</v>
      </c>
      <c r="J6" s="239">
        <v>4.16</v>
      </c>
      <c r="K6" s="248">
        <f t="shared" si="1"/>
        <v>-0.27777777777777768</v>
      </c>
      <c r="L6" s="194">
        <v>5.76</v>
      </c>
      <c r="M6" s="243">
        <f t="shared" si="2"/>
        <v>-0.34321550741163054</v>
      </c>
      <c r="N6" s="194">
        <v>8.77</v>
      </c>
    </row>
    <row r="7" spans="1:17">
      <c r="A7" s="193" t="s">
        <v>6</v>
      </c>
      <c r="B7" s="194">
        <v>51.670999999999999</v>
      </c>
      <c r="C7" s="247">
        <f t="shared" si="5"/>
        <v>-0.4000603759564364</v>
      </c>
      <c r="D7" s="239">
        <v>86.126999999999995</v>
      </c>
      <c r="E7" s="194">
        <v>127.15</v>
      </c>
      <c r="F7" s="247">
        <f t="shared" si="3"/>
        <v>-0.34804901809977951</v>
      </c>
      <c r="G7" s="239">
        <v>195.03</v>
      </c>
      <c r="H7" s="239">
        <v>282.99</v>
      </c>
      <c r="I7" s="247">
        <f t="shared" si="4"/>
        <v>0.19997455794428198</v>
      </c>
      <c r="J7" s="239">
        <v>235.83</v>
      </c>
      <c r="K7" s="248">
        <f t="shared" si="1"/>
        <v>6.4887564345705862E-2</v>
      </c>
      <c r="L7" s="194">
        <v>221.46</v>
      </c>
      <c r="M7" s="243">
        <f t="shared" si="2"/>
        <v>-1.6672520335022201E-2</v>
      </c>
      <c r="N7" s="194">
        <v>225.2149</v>
      </c>
    </row>
    <row r="8" spans="1:17" ht="33.75">
      <c r="A8" s="193" t="s">
        <v>7</v>
      </c>
      <c r="B8" s="194">
        <v>-2943.404</v>
      </c>
      <c r="C8" s="247">
        <f t="shared" si="5"/>
        <v>-0.15736237810632292</v>
      </c>
      <c r="D8" s="239">
        <v>-2543.1999999999998</v>
      </c>
      <c r="E8" s="194">
        <v>-7122.9</v>
      </c>
      <c r="F8" s="247">
        <f t="shared" si="3"/>
        <v>-0.12180840005795757</v>
      </c>
      <c r="G8" s="239">
        <v>-6349.48</v>
      </c>
      <c r="H8" s="239">
        <v>-8839.8700000000008</v>
      </c>
      <c r="I8" s="247">
        <f t="shared" si="4"/>
        <v>-0.10775174467199933</v>
      </c>
      <c r="J8" s="239">
        <v>-7980.01</v>
      </c>
      <c r="K8" s="248">
        <f t="shared" si="1"/>
        <v>7.41405935470697E-2</v>
      </c>
      <c r="L8" s="194">
        <v>-8619.0300000000007</v>
      </c>
      <c r="M8" s="243">
        <f t="shared" si="2"/>
        <v>-5.5833154687165099E-2</v>
      </c>
      <c r="N8" s="194">
        <v>-8163.25</v>
      </c>
    </row>
    <row r="9" spans="1:17">
      <c r="A9" s="193" t="s">
        <v>142</v>
      </c>
      <c r="B9" s="194">
        <v>-965.06799999999998</v>
      </c>
      <c r="C9" s="247">
        <f t="shared" si="5"/>
        <v>-9.6832706724190309E-2</v>
      </c>
      <c r="D9" s="239">
        <v>-879.86800000000005</v>
      </c>
      <c r="E9" s="194">
        <v>-2664.72</v>
      </c>
      <c r="F9" s="247">
        <f t="shared" si="3"/>
        <v>-6.6771286625325832E-2</v>
      </c>
      <c r="G9" s="239">
        <v>-2497.9299999999998</v>
      </c>
      <c r="H9" s="239">
        <v>-3367.17</v>
      </c>
      <c r="I9" s="247">
        <f t="shared" si="4"/>
        <v>-4.8665331634957232E-2</v>
      </c>
      <c r="J9" s="239">
        <v>-3210.91</v>
      </c>
      <c r="K9" s="248">
        <f t="shared" si="1"/>
        <v>-1.6673790865194382E-2</v>
      </c>
      <c r="L9" s="194">
        <v>-3158.25</v>
      </c>
      <c r="M9" s="243">
        <f t="shared" si="2"/>
        <v>-3.2892976818326591E-2</v>
      </c>
      <c r="N9" s="194">
        <v>-3057.674</v>
      </c>
    </row>
    <row r="10" spans="1:17">
      <c r="A10" s="193" t="s">
        <v>8</v>
      </c>
      <c r="B10" s="194">
        <v>-176.08099999999999</v>
      </c>
      <c r="C10" s="247">
        <f t="shared" si="5"/>
        <v>0.10407762445557056</v>
      </c>
      <c r="D10" s="239">
        <v>-196.536</v>
      </c>
      <c r="E10" s="194">
        <v>-496.72</v>
      </c>
      <c r="F10" s="247">
        <f t="shared" si="3"/>
        <v>2.5886413555067489E-2</v>
      </c>
      <c r="G10" s="239">
        <v>-509.92</v>
      </c>
      <c r="H10" s="239">
        <v>-842.79</v>
      </c>
      <c r="I10" s="247">
        <f t="shared" si="4"/>
        <v>-5.8980963749450277E-2</v>
      </c>
      <c r="J10" s="239">
        <v>-795.85</v>
      </c>
      <c r="K10" s="248">
        <f t="shared" si="1"/>
        <v>3.7549885113072889E-2</v>
      </c>
      <c r="L10" s="194">
        <v>-826.9</v>
      </c>
      <c r="M10" s="243">
        <f t="shared" si="2"/>
        <v>-4.4906067127222116E-2</v>
      </c>
      <c r="N10" s="194">
        <v>-791.36300000000006</v>
      </c>
    </row>
    <row r="11" spans="1:17" ht="22.5">
      <c r="A11" s="193" t="s">
        <v>9</v>
      </c>
      <c r="B11" s="194">
        <v>54.854999999999997</v>
      </c>
      <c r="C11" s="247">
        <f t="shared" si="5"/>
        <v>1.362810130944176</v>
      </c>
      <c r="D11" s="239">
        <v>23.216000000000001</v>
      </c>
      <c r="E11" s="194">
        <v>60.01</v>
      </c>
      <c r="F11" s="247">
        <f t="shared" si="3"/>
        <v>3.511705685618649E-3</v>
      </c>
      <c r="G11" s="239">
        <v>59.8</v>
      </c>
      <c r="H11" s="239">
        <v>123.99</v>
      </c>
      <c r="I11" s="247">
        <f t="shared" si="4"/>
        <v>0.16773403654172148</v>
      </c>
      <c r="J11" s="239">
        <v>106.18</v>
      </c>
      <c r="K11" s="248">
        <f t="shared" si="1"/>
        <v>0.71562449507190196</v>
      </c>
      <c r="L11" s="194">
        <v>61.89</v>
      </c>
      <c r="M11" s="243">
        <f t="shared" si="2"/>
        <v>0.53687608641668727</v>
      </c>
      <c r="N11" s="194">
        <v>40.270000000000003</v>
      </c>
    </row>
    <row r="12" spans="1:17">
      <c r="A12" s="193" t="s">
        <v>11</v>
      </c>
      <c r="B12" s="194">
        <v>9.74</v>
      </c>
      <c r="C12" s="247">
        <f t="shared" si="5"/>
        <v>-0.47682225922543908</v>
      </c>
      <c r="D12" s="239">
        <v>18.617000000000001</v>
      </c>
      <c r="E12" s="194">
        <v>21.01</v>
      </c>
      <c r="F12" s="247">
        <f t="shared" si="3"/>
        <v>-0.41443701226309926</v>
      </c>
      <c r="G12" s="239">
        <v>35.880000000000003</v>
      </c>
      <c r="H12" s="239">
        <v>16.8</v>
      </c>
      <c r="I12" s="247">
        <f t="shared" si="4"/>
        <v>-0.61757341224675621</v>
      </c>
      <c r="J12" s="239">
        <v>43.93</v>
      </c>
      <c r="K12" s="248">
        <f t="shared" si="1"/>
        <v>0.29663518299881919</v>
      </c>
      <c r="L12" s="194">
        <v>33.880000000000003</v>
      </c>
      <c r="M12" s="248">
        <f t="shared" si="2"/>
        <v>1.0249835634451019</v>
      </c>
      <c r="N12" s="194">
        <v>16.731000000000002</v>
      </c>
    </row>
    <row r="13" spans="1:17" s="3" customFormat="1">
      <c r="A13" s="191" t="s">
        <v>130</v>
      </c>
      <c r="B13" s="264">
        <f>SUM(B4:B12)</f>
        <v>371.04599999999994</v>
      </c>
      <c r="C13" s="192">
        <f t="shared" si="5"/>
        <v>0.24850181531866244</v>
      </c>
      <c r="D13" s="264">
        <f>SUM(D4:D12)</f>
        <v>297.19300000000055</v>
      </c>
      <c r="E13" s="356">
        <f>SUM(E4:E12)</f>
        <v>571.4299999999987</v>
      </c>
      <c r="F13" s="192">
        <f t="shared" si="3"/>
        <v>0.27429030171932234</v>
      </c>
      <c r="G13" s="356">
        <f>SUM(G4:G12)</f>
        <v>448.43000000000234</v>
      </c>
      <c r="H13" s="356">
        <f>SUM(H4:H12)</f>
        <v>834.57999999999811</v>
      </c>
      <c r="I13" s="192">
        <f t="shared" si="4"/>
        <v>-2.4088495989148528E-2</v>
      </c>
      <c r="J13" s="264">
        <f t="shared" ref="J13" si="6">SUM(J4:J12)</f>
        <v>855.17999999999813</v>
      </c>
      <c r="K13" s="241">
        <f t="shared" si="1"/>
        <v>4.7886288445044167E-2</v>
      </c>
      <c r="L13" s="264">
        <f>SUM(L4:L12)</f>
        <v>816.09999999999775</v>
      </c>
      <c r="M13" s="241">
        <f t="shared" si="2"/>
        <v>0.13356369451478778</v>
      </c>
      <c r="N13" s="264">
        <v>719.94190000000162</v>
      </c>
      <c r="O13" s="5"/>
    </row>
    <row r="14" spans="1:17" ht="22.5">
      <c r="A14" s="193" t="s">
        <v>12</v>
      </c>
      <c r="B14" s="194">
        <v>-92.188000000000002</v>
      </c>
      <c r="C14" s="247">
        <f t="shared" si="5"/>
        <v>1.9714595606218466E-2</v>
      </c>
      <c r="D14" s="239">
        <v>-94.042000000000002</v>
      </c>
      <c r="E14" s="194">
        <v>-272.54000000000002</v>
      </c>
      <c r="F14" s="247">
        <f t="shared" si="3"/>
        <v>1.9181631698276136E-2</v>
      </c>
      <c r="G14" s="239">
        <v>-277.87</v>
      </c>
      <c r="H14" s="239">
        <v>-386.22</v>
      </c>
      <c r="I14" s="247">
        <f t="shared" si="4"/>
        <v>0.10237757687033711</v>
      </c>
      <c r="J14" s="239">
        <v>-430.27</v>
      </c>
      <c r="K14" s="243">
        <f t="shared" si="1"/>
        <v>9.4282827432324412E-2</v>
      </c>
      <c r="L14" s="194">
        <v>-475.06</v>
      </c>
      <c r="M14" s="243">
        <f t="shared" si="2"/>
        <v>-8.4651494118506587E-2</v>
      </c>
      <c r="N14" s="194">
        <v>-437.98399999999998</v>
      </c>
    </row>
    <row r="15" spans="1:17" s="3" customFormat="1">
      <c r="A15" s="191" t="s">
        <v>119</v>
      </c>
      <c r="B15" s="264">
        <f>B13+B14</f>
        <v>278.85799999999995</v>
      </c>
      <c r="C15" s="192">
        <f t="shared" si="5"/>
        <v>0.3726636836638717</v>
      </c>
      <c r="D15" s="264">
        <f>D13+D14</f>
        <v>203.15100000000055</v>
      </c>
      <c r="E15" s="356">
        <f>E13+E14</f>
        <v>298.88999999999868</v>
      </c>
      <c r="F15" s="192">
        <f t="shared" si="3"/>
        <v>0.7524038461538145</v>
      </c>
      <c r="G15" s="264">
        <f>G13+G14</f>
        <v>170.56000000000233</v>
      </c>
      <c r="H15" s="356">
        <f>H13+H14</f>
        <v>448.35999999999808</v>
      </c>
      <c r="I15" s="192">
        <f t="shared" si="4"/>
        <v>5.5188157492174872E-2</v>
      </c>
      <c r="J15" s="264">
        <f t="shared" ref="J15" si="7">J13+J14</f>
        <v>424.90999999999815</v>
      </c>
      <c r="K15" s="241">
        <f t="shared" si="1"/>
        <v>0.245924231761673</v>
      </c>
      <c r="L15" s="264">
        <f>L13+L14</f>
        <v>341.03999999999775</v>
      </c>
      <c r="M15" s="241">
        <f t="shared" si="2"/>
        <v>0.20954227563758909</v>
      </c>
      <c r="N15" s="264">
        <v>281.95790000000164</v>
      </c>
      <c r="O15" s="5"/>
    </row>
    <row r="16" spans="1:17">
      <c r="A16" s="193" t="s">
        <v>13</v>
      </c>
      <c r="B16" s="194">
        <f>11.672-14.725</f>
        <v>-3.052999999999999</v>
      </c>
      <c r="C16" s="247">
        <f t="shared" si="5"/>
        <v>0.48663191525138738</v>
      </c>
      <c r="D16" s="239">
        <f>5.703-11.65</f>
        <v>-5.9470000000000001</v>
      </c>
      <c r="E16" s="194">
        <f>36.79-47.28</f>
        <v>-10.490000000000002</v>
      </c>
      <c r="F16" s="247">
        <f t="shared" si="3"/>
        <v>0.69760737964831354</v>
      </c>
      <c r="G16" s="239">
        <v>-34.69</v>
      </c>
      <c r="H16" s="239">
        <v>-27.15</v>
      </c>
      <c r="I16" s="247">
        <f t="shared" si="4"/>
        <v>-6.1825396825396801</v>
      </c>
      <c r="J16" s="235">
        <f>73.9-77.68</f>
        <v>-3.7800000000000011</v>
      </c>
      <c r="K16" s="243">
        <f t="shared" si="1"/>
        <v>0.84520884520884521</v>
      </c>
      <c r="L16" s="235">
        <f>82.07-106.49</f>
        <v>-24.42</v>
      </c>
      <c r="M16" s="243">
        <f t="shared" si="2"/>
        <v>6.7832194526090794E-2</v>
      </c>
      <c r="N16" s="194">
        <v>-26.197000000000003</v>
      </c>
    </row>
    <row r="17" spans="1:15" s="3" customFormat="1">
      <c r="A17" s="191" t="s">
        <v>14</v>
      </c>
      <c r="B17" s="264">
        <f>B16</f>
        <v>-3.052999999999999</v>
      </c>
      <c r="C17" s="192">
        <f t="shared" si="5"/>
        <v>0.48663191525138738</v>
      </c>
      <c r="D17" s="264">
        <f>D16</f>
        <v>-5.9470000000000001</v>
      </c>
      <c r="E17" s="356">
        <f>E16</f>
        <v>-10.490000000000002</v>
      </c>
      <c r="F17" s="192">
        <f t="shared" si="3"/>
        <v>0.69760737964831354</v>
      </c>
      <c r="G17" s="356">
        <f>G16</f>
        <v>-34.69</v>
      </c>
      <c r="H17" s="356">
        <f>H16</f>
        <v>-27.15</v>
      </c>
      <c r="I17" s="192">
        <f t="shared" si="4"/>
        <v>-6.1825396825396801</v>
      </c>
      <c r="J17" s="264">
        <f t="shared" ref="J17" si="8">J16</f>
        <v>-3.7800000000000011</v>
      </c>
      <c r="K17" s="241">
        <f t="shared" si="1"/>
        <v>0.84520884520884521</v>
      </c>
      <c r="L17" s="264">
        <f>L16</f>
        <v>-24.42</v>
      </c>
      <c r="M17" s="241">
        <f t="shared" si="2"/>
        <v>6.7832194526090794E-2</v>
      </c>
      <c r="N17" s="264">
        <v>-26.197000000000003</v>
      </c>
      <c r="O17" s="5"/>
    </row>
    <row r="18" spans="1:15" s="3" customFormat="1">
      <c r="A18" s="191" t="s">
        <v>129</v>
      </c>
      <c r="B18" s="264">
        <f>B15+B17</f>
        <v>275.80499999999995</v>
      </c>
      <c r="C18" s="192">
        <f t="shared" si="5"/>
        <v>0.39857710796940826</v>
      </c>
      <c r="D18" s="264">
        <f>D15+D17</f>
        <v>197.20400000000055</v>
      </c>
      <c r="E18" s="356">
        <f>E15+E17</f>
        <v>288.39999999999867</v>
      </c>
      <c r="F18" s="192">
        <f t="shared" si="3"/>
        <v>1.1226172076248893</v>
      </c>
      <c r="G18" s="356">
        <f>G15+G17</f>
        <v>135.87000000000234</v>
      </c>
      <c r="H18" s="356">
        <f>H15+H17</f>
        <v>421.2099999999981</v>
      </c>
      <c r="I18" s="192">
        <f t="shared" si="4"/>
        <v>1.8996509391389083E-4</v>
      </c>
      <c r="J18" s="264">
        <f t="shared" ref="J18" si="9">J15+J17</f>
        <v>421.12999999999818</v>
      </c>
      <c r="K18" s="241">
        <f t="shared" si="1"/>
        <v>0.33008022234856038</v>
      </c>
      <c r="L18" s="264">
        <f>L15+L17</f>
        <v>316.61999999999773</v>
      </c>
      <c r="M18" s="241">
        <f t="shared" si="2"/>
        <v>0.23795310385596746</v>
      </c>
      <c r="N18" s="264">
        <v>255.76090000000164</v>
      </c>
      <c r="O18" s="5"/>
    </row>
    <row r="19" spans="1:15">
      <c r="A19" s="193" t="s">
        <v>15</v>
      </c>
      <c r="B19" s="235">
        <v>-90.92</v>
      </c>
      <c r="C19" s="247">
        <f t="shared" si="5"/>
        <v>-0.60871950032733513</v>
      </c>
      <c r="D19" s="235">
        <v>-56.517000000000003</v>
      </c>
      <c r="E19" s="235">
        <v>-100.64</v>
      </c>
      <c r="F19" s="247">
        <f t="shared" si="3"/>
        <v>-1.0484429065743943</v>
      </c>
      <c r="G19" s="237">
        <v>-49.13</v>
      </c>
      <c r="H19" s="237">
        <v>-128.85</v>
      </c>
      <c r="I19" s="247">
        <f t="shared" si="4"/>
        <v>7.3887730899159121E-2</v>
      </c>
      <c r="J19" s="237">
        <v>-139.13</v>
      </c>
      <c r="K19" s="243">
        <f t="shared" si="1"/>
        <v>-3.7277268321777468E-2</v>
      </c>
      <c r="L19" s="235">
        <v>-134.13</v>
      </c>
      <c r="M19" s="243">
        <f t="shared" si="2"/>
        <v>-0.2389732031517009</v>
      </c>
      <c r="N19" s="235">
        <v>-108.259</v>
      </c>
    </row>
    <row r="20" spans="1:15" s="3" customFormat="1" ht="22.5">
      <c r="A20" s="191" t="s">
        <v>16</v>
      </c>
      <c r="B20" s="264">
        <f>B18+B19</f>
        <v>184.88499999999993</v>
      </c>
      <c r="C20" s="192">
        <f t="shared" si="5"/>
        <v>0.31415837994981199</v>
      </c>
      <c r="D20" s="264">
        <f>D18+D19</f>
        <v>140.68700000000055</v>
      </c>
      <c r="E20" s="356">
        <f>E18+E19</f>
        <v>187.75999999999868</v>
      </c>
      <c r="F20" s="192">
        <f t="shared" si="3"/>
        <v>1.1646299285219461</v>
      </c>
      <c r="G20" s="356">
        <f>G18+G19</f>
        <v>86.74000000000234</v>
      </c>
      <c r="H20" s="356">
        <f>H18+H19</f>
        <v>292.35999999999808</v>
      </c>
      <c r="I20" s="192">
        <f t="shared" si="4"/>
        <v>3.6737588652482112E-2</v>
      </c>
      <c r="J20" s="264">
        <f t="shared" ref="J20" si="10">J18+J19</f>
        <v>281.99999999999818</v>
      </c>
      <c r="K20" s="241">
        <f t="shared" si="1"/>
        <v>0.54529015288509886</v>
      </c>
      <c r="L20" s="264">
        <f>L18+L19</f>
        <v>182.48999999999774</v>
      </c>
      <c r="M20" s="241">
        <f t="shared" si="2"/>
        <v>0.23720440211275728</v>
      </c>
      <c r="N20" s="264">
        <v>147.50190000000163</v>
      </c>
      <c r="O20" s="5"/>
    </row>
    <row r="21" spans="1:15" ht="22.5">
      <c r="A21" s="193" t="s">
        <v>17</v>
      </c>
      <c r="B21" s="194">
        <v>5.9969999999999999</v>
      </c>
      <c r="C21" s="247">
        <f t="shared" si="5"/>
        <v>3.3965517241379306E-2</v>
      </c>
      <c r="D21" s="239">
        <v>5.8</v>
      </c>
      <c r="E21" s="194">
        <v>9.43</v>
      </c>
      <c r="F21" s="247">
        <f t="shared" si="3"/>
        <v>1.0279569892473117</v>
      </c>
      <c r="G21" s="239">
        <v>4.6500000000000004</v>
      </c>
      <c r="H21" s="239">
        <v>13.45</v>
      </c>
      <c r="I21" s="247">
        <f t="shared" si="4"/>
        <v>2.0919540229885056</v>
      </c>
      <c r="J21" s="239">
        <v>4.3499999999999996</v>
      </c>
      <c r="K21" s="243">
        <f t="shared" si="1"/>
        <v>-0.83396946564885499</v>
      </c>
      <c r="L21" s="194">
        <v>26.2</v>
      </c>
      <c r="M21" s="243">
        <f t="shared" si="2"/>
        <v>0.34125115183782118</v>
      </c>
      <c r="N21" s="194">
        <v>19.533999999999999</v>
      </c>
    </row>
    <row r="22" spans="1:15" s="3" customFormat="1" ht="22.5">
      <c r="A22" s="191" t="s">
        <v>18</v>
      </c>
      <c r="B22" s="264">
        <f>B20-B21</f>
        <v>178.88799999999992</v>
      </c>
      <c r="C22" s="192">
        <f t="shared" si="5"/>
        <v>0.32620638015523507</v>
      </c>
      <c r="D22" s="264">
        <f>D20-D21</f>
        <v>134.88700000000054</v>
      </c>
      <c r="E22" s="356">
        <f>E20-E21</f>
        <v>178.32999999999868</v>
      </c>
      <c r="F22" s="192">
        <f t="shared" si="3"/>
        <v>1.1721071863580219</v>
      </c>
      <c r="G22" s="356">
        <f>G20-G21+0.01</f>
        <v>82.100000000002339</v>
      </c>
      <c r="H22" s="264">
        <f>H20-H21</f>
        <v>278.90999999999809</v>
      </c>
      <c r="I22" s="192">
        <f t="shared" si="4"/>
        <v>4.538087520259193E-3</v>
      </c>
      <c r="J22" s="264">
        <f t="shared" ref="J22" si="11">J20-J21</f>
        <v>277.64999999999816</v>
      </c>
      <c r="K22" s="241">
        <f t="shared" si="1"/>
        <v>0.77650521466505951</v>
      </c>
      <c r="L22" s="264">
        <f>L20-L21</f>
        <v>156.28999999999775</v>
      </c>
      <c r="M22" s="241">
        <f t="shared" si="2"/>
        <v>0.22132190963511755</v>
      </c>
      <c r="N22" s="264">
        <v>127.96790000000163</v>
      </c>
      <c r="O22" s="5"/>
    </row>
    <row r="23" spans="1:15">
      <c r="A23" s="191"/>
      <c r="B23" s="195"/>
      <c r="C23" s="192"/>
      <c r="D23" s="195"/>
      <c r="E23" s="195"/>
      <c r="F23" s="192"/>
      <c r="G23" s="195"/>
      <c r="H23" s="195"/>
      <c r="I23" s="192"/>
      <c r="J23" s="195"/>
      <c r="K23" s="241"/>
      <c r="L23" s="195"/>
      <c r="M23" s="243"/>
      <c r="N23" s="195"/>
    </row>
    <row r="24" spans="1:15" s="3" customFormat="1">
      <c r="A24" s="191" t="s">
        <v>130</v>
      </c>
      <c r="B24" s="264">
        <f>B13</f>
        <v>371.04599999999994</v>
      </c>
      <c r="C24" s="192">
        <f t="shared" si="5"/>
        <v>0.24850181531866244</v>
      </c>
      <c r="D24" s="264">
        <f>D13</f>
        <v>297.19300000000055</v>
      </c>
      <c r="E24" s="264">
        <f>E13</f>
        <v>571.4299999999987</v>
      </c>
      <c r="F24" s="192">
        <f t="shared" ref="F24" si="12">IF((+E24/G24)&lt;0,"n.m.",IF(E24&lt;0,(+E24/G24-1)*-1,(+E24/G24-1)))</f>
        <v>0.27429030171932234</v>
      </c>
      <c r="G24" s="264">
        <f>G13</f>
        <v>448.43000000000234</v>
      </c>
      <c r="H24" s="264">
        <f>H13</f>
        <v>834.57999999999811</v>
      </c>
      <c r="I24" s="192">
        <f t="shared" si="4"/>
        <v>-2.4088495989148528E-2</v>
      </c>
      <c r="J24" s="264">
        <f t="shared" ref="J24" si="13">J13</f>
        <v>855.17999999999813</v>
      </c>
      <c r="K24" s="241">
        <f>IF((+J24/L24)&lt;0,"n.m.",IF(J24&lt;0,(+J24/L24-1)*-1,(+J24/L24-1)))</f>
        <v>4.7886288445044167E-2</v>
      </c>
      <c r="L24" s="264">
        <f>L13</f>
        <v>816.09999999999775</v>
      </c>
      <c r="M24" s="241">
        <f t="shared" si="2"/>
        <v>0.13356369451478778</v>
      </c>
      <c r="N24" s="264">
        <v>719.94190000000162</v>
      </c>
      <c r="O24" s="5"/>
    </row>
    <row r="25" spans="1:15" s="15" customFormat="1">
      <c r="A25" s="196" t="s">
        <v>19</v>
      </c>
      <c r="B25" s="238">
        <f>B24/B4</f>
        <v>8.4827654319181281E-2</v>
      </c>
      <c r="C25" s="192"/>
      <c r="D25" s="238">
        <f>D24/D4</f>
        <v>8.0201263496501377E-2</v>
      </c>
      <c r="E25" s="238">
        <f>E24/E4</f>
        <v>5.349731825301187E-2</v>
      </c>
      <c r="F25" s="192"/>
      <c r="G25" s="238">
        <f>G24/G4</f>
        <v>4.7923114409315772E-2</v>
      </c>
      <c r="H25" s="238">
        <f>H24/H4</f>
        <v>6.1780834897754794E-2</v>
      </c>
      <c r="I25" s="192"/>
      <c r="J25" s="238">
        <f t="shared" ref="J25" si="14">J24/J4</f>
        <v>6.8963570706247854E-2</v>
      </c>
      <c r="K25" s="241"/>
      <c r="L25" s="238">
        <f>L24/L4</f>
        <v>6.2186249378975531E-2</v>
      </c>
      <c r="M25" s="243"/>
      <c r="N25" s="238">
        <v>5.77076603402479E-2</v>
      </c>
      <c r="O25" s="16"/>
    </row>
    <row r="26" spans="1:15" s="3" customFormat="1">
      <c r="A26" s="191" t="s">
        <v>119</v>
      </c>
      <c r="B26" s="264">
        <f>B15</f>
        <v>278.85799999999995</v>
      </c>
      <c r="C26" s="192">
        <f t="shared" si="5"/>
        <v>0.3726636836638717</v>
      </c>
      <c r="D26" s="264">
        <f>D15</f>
        <v>203.15100000000055</v>
      </c>
      <c r="E26" s="264">
        <f>E15</f>
        <v>298.88999999999868</v>
      </c>
      <c r="F26" s="192">
        <f t="shared" ref="F26" si="15">IF((+E26/G26)&lt;0,"n.m.",IF(E26&lt;0,(+E26/G26-1)*-1,(+E26/G26-1)))</f>
        <v>0.7524038461538145</v>
      </c>
      <c r="G26" s="264">
        <f>G15</f>
        <v>170.56000000000233</v>
      </c>
      <c r="H26" s="264">
        <f>H15</f>
        <v>448.35999999999808</v>
      </c>
      <c r="I26" s="192">
        <f t="shared" si="4"/>
        <v>5.5188157492174872E-2</v>
      </c>
      <c r="J26" s="264">
        <f t="shared" ref="J26" si="16">J15</f>
        <v>424.90999999999815</v>
      </c>
      <c r="K26" s="241">
        <f>IF((+J26/L26)&lt;0,"n.m.",IF(J26&lt;0,(+J26/L26-1)*-1,(+J26/L26-1)))</f>
        <v>0.245924231761673</v>
      </c>
      <c r="L26" s="264">
        <f>L15</f>
        <v>341.03999999999775</v>
      </c>
      <c r="M26" s="241">
        <f t="shared" si="2"/>
        <v>0.20954227563758909</v>
      </c>
      <c r="N26" s="264">
        <v>281.95790000000164</v>
      </c>
      <c r="O26" s="5"/>
    </row>
    <row r="27" spans="1:15" s="3" customFormat="1">
      <c r="A27" s="196" t="s">
        <v>19</v>
      </c>
      <c r="B27" s="238">
        <f>B26/B4</f>
        <v>6.3751852945829496E-2</v>
      </c>
      <c r="C27" s="192"/>
      <c r="D27" s="238">
        <f>D26/D4</f>
        <v>5.4822848723145447E-2</v>
      </c>
      <c r="E27" s="238">
        <f>E26/E4</f>
        <v>2.7982103586865731E-2</v>
      </c>
      <c r="F27" s="192"/>
      <c r="G27" s="238">
        <f>G26/G4</f>
        <v>1.8227519108117138E-2</v>
      </c>
      <c r="H27" s="238">
        <f>H26/H4</f>
        <v>3.3190413303406843E-2</v>
      </c>
      <c r="I27" s="192"/>
      <c r="J27" s="238">
        <f>J26/J4</f>
        <v>3.426566433825827E-2</v>
      </c>
      <c r="K27" s="241"/>
      <c r="L27" s="238">
        <f>L26/L4</f>
        <v>2.5987009543200261E-2</v>
      </c>
      <c r="M27" s="243"/>
      <c r="N27" s="238">
        <v>2.26006164156436E-2</v>
      </c>
      <c r="O27" s="5"/>
    </row>
    <row r="28" spans="1:15" s="3" customFormat="1">
      <c r="A28" s="191" t="s">
        <v>20</v>
      </c>
      <c r="B28" s="197">
        <f>B22/B31*1000000</f>
        <v>1.7435477582845995</v>
      </c>
      <c r="C28" s="192">
        <f t="shared" si="5"/>
        <v>0.32620638015523507</v>
      </c>
      <c r="D28" s="197">
        <f>D22/D31*1000000</f>
        <v>1.3146881091617986</v>
      </c>
      <c r="E28" s="197">
        <f>E22/E31*1000000</f>
        <v>1.7381091617933595</v>
      </c>
      <c r="F28" s="192">
        <f t="shared" ref="F28" si="17">IF((+E28/G28)&lt;0,"n.m.",IF(E28&lt;0,(+E28/G28-1)*-1,(+E28/G28-1)))</f>
        <v>1.1721071863580219</v>
      </c>
      <c r="G28" s="197">
        <f>G22/G31*1000000</f>
        <v>0.80019493177390189</v>
      </c>
      <c r="H28" s="197">
        <f>H22/H31*1000000</f>
        <v>2.7184210526315602</v>
      </c>
      <c r="I28" s="192">
        <f t="shared" si="4"/>
        <v>4.538087520259193E-3</v>
      </c>
      <c r="J28" s="264">
        <f t="shared" ref="J28" si="18">J22/J31*1000000</f>
        <v>2.7061403508771749</v>
      </c>
      <c r="K28" s="241">
        <f>IF((+J28/L28)&lt;0,"n.m.",IF(J28&lt;0,(+J28/L28-1)*-1,(+J28/L28-1)))</f>
        <v>0.77650521466505928</v>
      </c>
      <c r="L28" s="264">
        <f>L22/L31*1000000</f>
        <v>1.5232943469785356</v>
      </c>
      <c r="M28" s="241">
        <f t="shared" si="2"/>
        <v>0.22132190963511733</v>
      </c>
      <c r="N28" s="264">
        <v>1.2472504873294508</v>
      </c>
      <c r="O28" s="5"/>
    </row>
    <row r="29" spans="1:15" s="15" customFormat="1" ht="22.5">
      <c r="A29" s="196" t="s">
        <v>21</v>
      </c>
      <c r="B29" s="238">
        <f>B22/B4</f>
        <v>4.0896949234999695E-2</v>
      </c>
      <c r="C29" s="247"/>
      <c r="D29" s="238">
        <f>D22/D4</f>
        <v>3.6400950995658057E-2</v>
      </c>
      <c r="E29" s="238">
        <f>E22/E4</f>
        <v>1.6695267598935231E-2</v>
      </c>
      <c r="F29" s="247"/>
      <c r="G29" s="238">
        <f>G22/G4</f>
        <v>8.7739172067098914E-3</v>
      </c>
      <c r="H29" s="238">
        <f>H22/H4</f>
        <v>2.0646663784577524E-2</v>
      </c>
      <c r="I29" s="247"/>
      <c r="J29" s="238">
        <f t="shared" ref="J29" si="19">J22/J4</f>
        <v>2.2390298424413139E-2</v>
      </c>
      <c r="K29" s="243"/>
      <c r="L29" s="238">
        <f>L22/L4</f>
        <v>1.1909188721284122E-2</v>
      </c>
      <c r="M29" s="238"/>
      <c r="N29" s="238">
        <v>1.0257394530940465E-2</v>
      </c>
      <c r="O29" s="16"/>
    </row>
    <row r="30" spans="1:15" s="3" customFormat="1">
      <c r="A30" s="191"/>
      <c r="B30" s="377"/>
      <c r="C30" s="247"/>
      <c r="D30" s="377"/>
      <c r="E30" s="239"/>
      <c r="F30" s="247"/>
      <c r="G30" s="377"/>
      <c r="H30" s="239"/>
      <c r="I30" s="247"/>
      <c r="J30" s="377"/>
      <c r="K30" s="241"/>
      <c r="L30" s="377"/>
      <c r="M30" s="377"/>
      <c r="N30" s="377"/>
      <c r="O30" s="5"/>
    </row>
    <row r="31" spans="1:15" ht="22.5">
      <c r="A31" s="193" t="s">
        <v>22</v>
      </c>
      <c r="B31" s="378">
        <v>102600000</v>
      </c>
      <c r="C31" s="247">
        <f t="shared" si="5"/>
        <v>0</v>
      </c>
      <c r="D31" s="378">
        <v>102600000</v>
      </c>
      <c r="E31" s="378">
        <v>102600000</v>
      </c>
      <c r="F31" s="247">
        <f t="shared" ref="F31" si="20">IF((+E31/G31)&lt;0,"n.m.",IF(E31&lt;0,(+E31/G31-1)*-1,(+E31/G31-1)))</f>
        <v>0</v>
      </c>
      <c r="G31" s="378">
        <v>102600000</v>
      </c>
      <c r="H31" s="378">
        <v>102600000</v>
      </c>
      <c r="I31" s="247">
        <f t="shared" ref="I31" si="21">IF((+H31/J31)&lt;0,"n.m.",IF(H31&lt;0,(+H31/J31-1)*-1,(+H31/J31-1)))</f>
        <v>0</v>
      </c>
      <c r="J31" s="378">
        <v>102600000</v>
      </c>
      <c r="K31" s="243">
        <f>IF((+J31/L31)&lt;0,"n.m.",IF(J31&lt;0,(+J31/L31-1)*-1,(+J31/L31-1)))</f>
        <v>0</v>
      </c>
      <c r="L31" s="378">
        <v>102600000</v>
      </c>
      <c r="M31" s="243">
        <f t="shared" ref="M31" si="22">IF((+L31/N31)&lt;0,"n.m.",IF(L31&lt;0,(+L31/N31-1)*-1,(+L31/N31-1)))</f>
        <v>0</v>
      </c>
      <c r="N31" s="378">
        <v>102600000</v>
      </c>
    </row>
    <row r="32" spans="1:15" s="3" customFormat="1">
      <c r="A32" s="191"/>
      <c r="B32" s="379"/>
      <c r="C32" s="423"/>
      <c r="D32" s="379"/>
      <c r="E32" s="379"/>
      <c r="F32" s="195"/>
      <c r="G32" s="379"/>
      <c r="H32" s="379"/>
      <c r="I32" s="195"/>
      <c r="J32" s="379"/>
      <c r="K32" s="241"/>
      <c r="L32" s="379"/>
      <c r="M32" s="195"/>
      <c r="N32" s="379"/>
      <c r="O32" s="5"/>
    </row>
    <row r="33" spans="1:15">
      <c r="A33" s="193" t="s">
        <v>23</v>
      </c>
      <c r="B33" s="198" t="s">
        <v>38</v>
      </c>
      <c r="C33" s="193"/>
      <c r="D33" s="198" t="s">
        <v>38</v>
      </c>
      <c r="E33" s="198" t="s">
        <v>38</v>
      </c>
      <c r="F33" s="248" t="s">
        <v>38</v>
      </c>
      <c r="G33" s="198" t="s">
        <v>38</v>
      </c>
      <c r="H33" s="375">
        <v>1.3</v>
      </c>
      <c r="I33" s="243">
        <f>IF((+H33/J33)&lt;0,"n.m.",IF(H33&lt;0,(+H33/J33-1)*-1,(+H33/J33-1)))</f>
        <v>0.36842105263157898</v>
      </c>
      <c r="J33" s="240">
        <v>0.95</v>
      </c>
      <c r="K33" s="243">
        <f>IF((+J33/L33)&lt;0,"n.m.",IF(J33&lt;0,(+J33/L33-1)*-1,(+J33/L33-1)))</f>
        <v>0.46153846153846145</v>
      </c>
      <c r="L33" s="198">
        <v>0.65</v>
      </c>
      <c r="M33" s="243">
        <f t="shared" ref="M33:M35" si="23">IF((+L33/N33)&lt;0,"n.m.",IF(L33&lt;0,(+L33/N33-1)*-1,(+L33/N33-1)))</f>
        <v>0.30000000000000004</v>
      </c>
      <c r="N33" s="375">
        <v>0.5</v>
      </c>
    </row>
    <row r="34" spans="1:15">
      <c r="A34" s="193" t="s">
        <v>24</v>
      </c>
      <c r="B34" s="240" t="s">
        <v>38</v>
      </c>
      <c r="C34" s="450"/>
      <c r="D34" s="240" t="s">
        <v>38</v>
      </c>
      <c r="E34" s="451" t="s">
        <v>38</v>
      </c>
      <c r="F34" s="452" t="s">
        <v>38</v>
      </c>
      <c r="G34" s="240" t="s">
        <v>38</v>
      </c>
      <c r="H34" s="408">
        <f t="shared" ref="H34:J34" si="24">H33/H28</f>
        <v>0.4782187802516974</v>
      </c>
      <c r="I34" s="199" t="s">
        <v>38</v>
      </c>
      <c r="J34" s="236">
        <f t="shared" si="24"/>
        <v>0.35105348460291969</v>
      </c>
      <c r="K34" s="243">
        <f>IF((+J34/L34)&lt;0,"n.m.",IF(J34&lt;0,(+J34/L34-1)*-1,(+J34/L34-1)))</f>
        <v>-0.1772957098727016</v>
      </c>
      <c r="L34" s="236">
        <f>L33/L28</f>
        <v>0.42670676306866057</v>
      </c>
      <c r="M34" s="243">
        <f t="shared" si="23"/>
        <v>6.4420436368318734E-2</v>
      </c>
      <c r="N34" s="236">
        <v>0.40088178363479698</v>
      </c>
    </row>
    <row r="35" spans="1:15">
      <c r="A35" s="193" t="s">
        <v>25</v>
      </c>
      <c r="B35" s="381">
        <v>3.6999999999999998E-2</v>
      </c>
      <c r="C35" s="428"/>
      <c r="D35" s="469">
        <v>0.03</v>
      </c>
      <c r="E35" s="381">
        <v>4.1000000000000002E-2</v>
      </c>
      <c r="F35" s="355"/>
      <c r="G35" s="469">
        <v>2.5000000000000001E-2</v>
      </c>
      <c r="H35" s="380">
        <v>6.7000000000000004E-2</v>
      </c>
      <c r="I35" s="355"/>
      <c r="J35" s="380">
        <v>6.4000000000000001E-2</v>
      </c>
      <c r="K35" s="381"/>
      <c r="L35" s="381">
        <v>4.1000000000000002E-2</v>
      </c>
      <c r="M35" s="243">
        <f t="shared" si="23"/>
        <v>-4.6511627906976605E-2</v>
      </c>
      <c r="N35" s="381">
        <v>4.2999999999999997E-2</v>
      </c>
    </row>
    <row r="36" spans="1:15">
      <c r="A36" s="193"/>
      <c r="B36" s="422"/>
      <c r="C36" s="422"/>
      <c r="D36" s="422"/>
      <c r="E36" s="382"/>
      <c r="F36" s="382"/>
      <c r="G36" s="382"/>
      <c r="H36" s="382"/>
      <c r="I36" s="382"/>
      <c r="J36" s="382"/>
      <c r="K36" s="382"/>
      <c r="L36" s="382"/>
      <c r="M36" s="201"/>
      <c r="N36" s="382"/>
    </row>
    <row r="37" spans="1:15" ht="32.1" customHeight="1">
      <c r="A37" s="202"/>
      <c r="B37" s="193"/>
      <c r="C37" s="193"/>
      <c r="D37" s="193"/>
      <c r="E37" s="203"/>
      <c r="F37" s="419" t="s">
        <v>160</v>
      </c>
      <c r="G37" s="383"/>
      <c r="H37" s="203"/>
      <c r="I37" s="360" t="s">
        <v>139</v>
      </c>
      <c r="J37" s="203"/>
      <c r="K37" s="333" t="s">
        <v>136</v>
      </c>
      <c r="L37" s="203"/>
      <c r="M37" s="334" t="s">
        <v>133</v>
      </c>
      <c r="N37" s="338"/>
    </row>
    <row r="38" spans="1:15" s="3" customFormat="1">
      <c r="A38" s="204" t="s">
        <v>26</v>
      </c>
      <c r="B38" s="193"/>
      <c r="C38" s="193"/>
      <c r="D38" s="193"/>
      <c r="E38" s="244">
        <f>SUM(E39:E48)</f>
        <v>4767.7699999999995</v>
      </c>
      <c r="F38" s="361">
        <f>E38/$E$72</f>
        <v>0.41488885872213632</v>
      </c>
      <c r="G38" s="448">
        <f>SUM(G39:G48)</f>
        <v>4191.96</v>
      </c>
      <c r="H38" s="244">
        <f>SUM(H39:H48)</f>
        <v>4095.7399999999993</v>
      </c>
      <c r="I38" s="361">
        <f>H38/$H$72</f>
        <v>0.37051705608406638</v>
      </c>
      <c r="J38" s="244">
        <f t="shared" ref="J38" si="25">SUM(J39:J48)</f>
        <v>4129.93</v>
      </c>
      <c r="K38" s="205">
        <f>J38/$J$72</f>
        <v>0.39793475108422199</v>
      </c>
      <c r="L38" s="244">
        <f>SUM(L39:L48)</f>
        <v>4284.0700000000006</v>
      </c>
      <c r="M38" s="335">
        <f>L38/$L$72</f>
        <v>0.39930300208689273</v>
      </c>
      <c r="N38" s="329">
        <v>4506.4569999999994</v>
      </c>
      <c r="O38" s="5"/>
    </row>
    <row r="39" spans="1:15">
      <c r="A39" s="193" t="s">
        <v>27</v>
      </c>
      <c r="B39" s="193"/>
      <c r="C39" s="193"/>
      <c r="D39" s="193"/>
      <c r="E39" s="331">
        <v>494.82</v>
      </c>
      <c r="F39" s="362">
        <f>E39/$E$72</f>
        <v>4.3058978321707526E-2</v>
      </c>
      <c r="G39" s="487">
        <v>496.86</v>
      </c>
      <c r="H39" s="246">
        <v>498.83</v>
      </c>
      <c r="I39" s="362">
        <f>H39/$H$72</f>
        <v>4.5126161105542552E-2</v>
      </c>
      <c r="J39" s="246">
        <v>496.4</v>
      </c>
      <c r="K39" s="206">
        <f>J39/$J$72</f>
        <v>4.7830062601111341E-2</v>
      </c>
      <c r="L39" s="331">
        <v>510.8</v>
      </c>
      <c r="M39" s="336">
        <f>L39/$L$72</f>
        <v>4.7609860125064435E-2</v>
      </c>
      <c r="N39" s="332">
        <v>535.72500000000002</v>
      </c>
    </row>
    <row r="40" spans="1:15" s="496" customFormat="1" ht="22.5">
      <c r="A40" s="497" t="s">
        <v>161</v>
      </c>
      <c r="B40" s="497"/>
      <c r="C40" s="497"/>
      <c r="D40" s="497"/>
      <c r="E40" s="498">
        <v>621.63</v>
      </c>
      <c r="F40" s="499">
        <f>E40/$E$72</f>
        <v>5.409391838269078E-2</v>
      </c>
      <c r="G40" s="500">
        <v>0</v>
      </c>
      <c r="H40" s="498">
        <v>0</v>
      </c>
      <c r="I40" s="499">
        <f>H40/$H$72</f>
        <v>0</v>
      </c>
      <c r="J40" s="498">
        <v>0</v>
      </c>
      <c r="K40" s="501">
        <f>J40/$J$72</f>
        <v>0</v>
      </c>
      <c r="L40" s="498">
        <v>0</v>
      </c>
      <c r="M40" s="502">
        <f>L40/$L$72</f>
        <v>0</v>
      </c>
      <c r="N40" s="503">
        <v>0</v>
      </c>
      <c r="O40" s="495"/>
    </row>
    <row r="41" spans="1:15">
      <c r="A41" s="193" t="s">
        <v>28</v>
      </c>
      <c r="B41" s="193"/>
      <c r="C41" s="193"/>
      <c r="D41" s="193"/>
      <c r="E41" s="331">
        <v>2074</v>
      </c>
      <c r="F41" s="362">
        <f t="shared" ref="F41:F72" si="26">E41/$E$72</f>
        <v>0.18047839828467205</v>
      </c>
      <c r="G41" s="487">
        <v>1942.75</v>
      </c>
      <c r="H41" s="246">
        <v>1936.03</v>
      </c>
      <c r="I41" s="362">
        <f t="shared" ref="I41:I72" si="27">H41/$H$72</f>
        <v>0.17514103338845607</v>
      </c>
      <c r="J41" s="246">
        <v>1927.74</v>
      </c>
      <c r="K41" s="206">
        <f t="shared" ref="K41:K72" si="28">J41/$J$72</f>
        <v>0.18574521530754712</v>
      </c>
      <c r="L41" s="331">
        <v>1881.52</v>
      </c>
      <c r="M41" s="336">
        <f t="shared" ref="M41:M72" si="29">L41/$L$72</f>
        <v>0.17536981993443859</v>
      </c>
      <c r="N41" s="332">
        <v>2015.0609999999999</v>
      </c>
    </row>
    <row r="42" spans="1:15">
      <c r="A42" s="193" t="s">
        <v>29</v>
      </c>
      <c r="B42" s="193"/>
      <c r="C42" s="193"/>
      <c r="D42" s="193"/>
      <c r="E42" s="331">
        <v>6.11</v>
      </c>
      <c r="F42" s="362">
        <f t="shared" si="26"/>
        <v>5.3168901326873009E-4</v>
      </c>
      <c r="G42" s="487">
        <v>7.35</v>
      </c>
      <c r="H42" s="246">
        <v>6.24</v>
      </c>
      <c r="I42" s="362">
        <f t="shared" si="27"/>
        <v>5.6449540985623471E-4</v>
      </c>
      <c r="J42" s="246">
        <v>7.92</v>
      </c>
      <c r="K42" s="206">
        <f t="shared" si="28"/>
        <v>7.631226748606E-4</v>
      </c>
      <c r="L42" s="331">
        <v>13.82</v>
      </c>
      <c r="M42" s="336">
        <f t="shared" si="29"/>
        <v>1.2881132868605922E-3</v>
      </c>
      <c r="N42" s="332">
        <v>33.773000000000003</v>
      </c>
    </row>
    <row r="43" spans="1:15">
      <c r="A43" s="193" t="s">
        <v>144</v>
      </c>
      <c r="B43" s="193"/>
      <c r="C43" s="193"/>
      <c r="D43" s="193"/>
      <c r="E43" s="331">
        <v>358.24</v>
      </c>
      <c r="F43" s="362">
        <f t="shared" si="26"/>
        <v>3.1173857956364952E-2</v>
      </c>
      <c r="G43" s="487">
        <v>351.83</v>
      </c>
      <c r="H43" s="246">
        <v>350.01</v>
      </c>
      <c r="I43" s="362">
        <f t="shared" si="27"/>
        <v>3.1663307436503314E-2</v>
      </c>
      <c r="J43" s="246">
        <v>347.61</v>
      </c>
      <c r="K43" s="206">
        <f t="shared" si="28"/>
        <v>3.3493569824279444E-2</v>
      </c>
      <c r="L43" s="331">
        <v>373.42</v>
      </c>
      <c r="M43" s="336">
        <f t="shared" si="29"/>
        <v>3.480515655423172E-2</v>
      </c>
      <c r="N43" s="332">
        <v>401.62200000000001</v>
      </c>
    </row>
    <row r="44" spans="1:15">
      <c r="A44" s="193" t="s">
        <v>143</v>
      </c>
      <c r="B44" s="193"/>
      <c r="C44" s="193"/>
      <c r="D44" s="193"/>
      <c r="E44" s="331">
        <v>195.9</v>
      </c>
      <c r="F44" s="362">
        <f t="shared" si="26"/>
        <v>1.7047115826406584E-2</v>
      </c>
      <c r="G44" s="487">
        <v>184.89</v>
      </c>
      <c r="H44" s="246">
        <v>182.7</v>
      </c>
      <c r="I44" s="362">
        <f t="shared" si="27"/>
        <v>1.6527774259733022E-2</v>
      </c>
      <c r="J44" s="246">
        <v>166.73</v>
      </c>
      <c r="K44" s="206">
        <f t="shared" si="28"/>
        <v>1.6065081260038867E-2</v>
      </c>
      <c r="L44" s="331">
        <v>201.9</v>
      </c>
      <c r="M44" s="336">
        <f t="shared" si="29"/>
        <v>1.8818384415134122E-2</v>
      </c>
      <c r="N44" s="332">
        <v>232.64400000000001</v>
      </c>
    </row>
    <row r="45" spans="1:15" ht="22.5">
      <c r="A45" s="193" t="s">
        <v>145</v>
      </c>
      <c r="B45" s="193"/>
      <c r="C45" s="193"/>
      <c r="D45" s="193"/>
      <c r="E45" s="331">
        <v>635.97</v>
      </c>
      <c r="F45" s="362">
        <f t="shared" si="26"/>
        <v>5.534177770352116E-2</v>
      </c>
      <c r="G45" s="487">
        <v>664.81</v>
      </c>
      <c r="H45" s="246">
        <v>662.31</v>
      </c>
      <c r="I45" s="362">
        <f t="shared" si="27"/>
        <v>5.9915217131711974E-2</v>
      </c>
      <c r="J45" s="246">
        <v>683.49</v>
      </c>
      <c r="K45" s="206">
        <f t="shared" si="28"/>
        <v>6.5856908717231252E-2</v>
      </c>
      <c r="L45" s="331">
        <v>710.25</v>
      </c>
      <c r="M45" s="336">
        <f t="shared" si="29"/>
        <v>6.6199888711485938E-2</v>
      </c>
      <c r="N45" s="332">
        <v>728.79</v>
      </c>
    </row>
    <row r="46" spans="1:15">
      <c r="A46" s="193" t="s">
        <v>32</v>
      </c>
      <c r="B46" s="193"/>
      <c r="C46" s="193"/>
      <c r="D46" s="193"/>
      <c r="E46" s="332">
        <v>0</v>
      </c>
      <c r="F46" s="362">
        <f t="shared" si="26"/>
        <v>0</v>
      </c>
      <c r="G46" s="488">
        <v>0</v>
      </c>
      <c r="H46" s="373">
        <v>0</v>
      </c>
      <c r="I46" s="362">
        <f t="shared" si="27"/>
        <v>0</v>
      </c>
      <c r="J46" s="246">
        <v>0</v>
      </c>
      <c r="K46" s="206">
        <f t="shared" si="28"/>
        <v>0</v>
      </c>
      <c r="L46" s="331">
        <v>75.09</v>
      </c>
      <c r="M46" s="336">
        <f t="shared" si="29"/>
        <v>6.9988731338901499E-3</v>
      </c>
      <c r="N46" s="332">
        <v>72.509</v>
      </c>
    </row>
    <row r="47" spans="1:15">
      <c r="A47" s="193" t="s">
        <v>30</v>
      </c>
      <c r="B47" s="193"/>
      <c r="C47" s="193"/>
      <c r="D47" s="193"/>
      <c r="E47" s="331">
        <v>237.86</v>
      </c>
      <c r="F47" s="362">
        <f t="shared" si="26"/>
        <v>2.0698453141751252E-2</v>
      </c>
      <c r="G47" s="487">
        <v>300.97000000000003</v>
      </c>
      <c r="H47" s="246">
        <v>270.64999999999998</v>
      </c>
      <c r="I47" s="362">
        <f t="shared" si="27"/>
        <v>2.4484083762434279E-2</v>
      </c>
      <c r="J47" s="246">
        <v>254.22</v>
      </c>
      <c r="K47" s="206">
        <f t="shared" si="28"/>
        <v>2.44950816165482E-2</v>
      </c>
      <c r="L47" s="331">
        <v>225.34</v>
      </c>
      <c r="M47" s="336">
        <f t="shared" si="29"/>
        <v>2.1003143853919382E-2</v>
      </c>
      <c r="N47" s="332">
        <v>208.21</v>
      </c>
    </row>
    <row r="48" spans="1:15">
      <c r="A48" s="193" t="s">
        <v>34</v>
      </c>
      <c r="B48" s="193"/>
      <c r="C48" s="193"/>
      <c r="D48" s="193"/>
      <c r="E48" s="331">
        <v>143.24</v>
      </c>
      <c r="F48" s="362">
        <f t="shared" si="26"/>
        <v>1.2464670091753338E-2</v>
      </c>
      <c r="G48" s="487">
        <v>242.5</v>
      </c>
      <c r="H48" s="246">
        <v>188.97</v>
      </c>
      <c r="I48" s="362">
        <f t="shared" si="27"/>
        <v>1.7094983589828951E-2</v>
      </c>
      <c r="J48" s="246">
        <v>245.82</v>
      </c>
      <c r="K48" s="206">
        <f t="shared" si="28"/>
        <v>2.3685709082605137E-2</v>
      </c>
      <c r="L48" s="331">
        <v>291.93</v>
      </c>
      <c r="M48" s="336">
        <f t="shared" si="29"/>
        <v>2.7209762071867778E-2</v>
      </c>
      <c r="N48" s="332">
        <v>278.12299999999999</v>
      </c>
    </row>
    <row r="49" spans="1:15" s="3" customFormat="1">
      <c r="A49" s="191" t="s">
        <v>35</v>
      </c>
      <c r="B49" s="193"/>
      <c r="C49" s="193"/>
      <c r="D49" s="193"/>
      <c r="E49" s="357">
        <f>SUM(E50:E55)</f>
        <v>6723.91</v>
      </c>
      <c r="F49" s="361">
        <f t="shared" si="26"/>
        <v>0.58511114127786357</v>
      </c>
      <c r="G49" s="448">
        <f>SUM(G50:G55)</f>
        <v>6414.21</v>
      </c>
      <c r="H49" s="357">
        <f>SUM(H50:H55)</f>
        <v>6958.38</v>
      </c>
      <c r="I49" s="361">
        <f t="shared" si="27"/>
        <v>0.62948294391593362</v>
      </c>
      <c r="J49" s="244">
        <f t="shared" ref="J49" si="30">SUM(J50:J55)</f>
        <v>6248.4800000000005</v>
      </c>
      <c r="K49" s="205">
        <f t="shared" si="28"/>
        <v>0.60206524891577806</v>
      </c>
      <c r="L49" s="244">
        <f>SUM(L50:L55)</f>
        <v>6444.8</v>
      </c>
      <c r="M49" s="335">
        <f t="shared" si="29"/>
        <v>0.60069699791310738</v>
      </c>
      <c r="N49" s="332">
        <v>5769.0820000000003</v>
      </c>
      <c r="O49" s="5"/>
    </row>
    <row r="50" spans="1:15">
      <c r="A50" s="193" t="s">
        <v>36</v>
      </c>
      <c r="B50" s="193"/>
      <c r="C50" s="193"/>
      <c r="D50" s="193"/>
      <c r="E50" s="331">
        <v>787.27</v>
      </c>
      <c r="F50" s="362">
        <f t="shared" si="26"/>
        <v>6.8507824791501332E-2</v>
      </c>
      <c r="G50" s="487">
        <v>1324.42</v>
      </c>
      <c r="H50" s="246">
        <v>1137.8</v>
      </c>
      <c r="I50" s="362">
        <f t="shared" si="27"/>
        <v>0.10292994829077304</v>
      </c>
      <c r="J50" s="246">
        <v>1182.81</v>
      </c>
      <c r="K50" s="206">
        <f t="shared" si="28"/>
        <v>0.11396832462776089</v>
      </c>
      <c r="L50" s="331">
        <v>801.7</v>
      </c>
      <c r="M50" s="336">
        <f t="shared" si="29"/>
        <v>7.4723619542412217E-2</v>
      </c>
      <c r="N50" s="332">
        <v>849.4</v>
      </c>
    </row>
    <row r="51" spans="1:15">
      <c r="A51" s="193" t="s">
        <v>31</v>
      </c>
      <c r="B51" s="193"/>
      <c r="C51" s="193"/>
      <c r="D51" s="193"/>
      <c r="E51" s="331">
        <v>35.56</v>
      </c>
      <c r="F51" s="362">
        <f t="shared" si="26"/>
        <v>3.0944126533283211E-3</v>
      </c>
      <c r="G51" s="487">
        <v>33.07</v>
      </c>
      <c r="H51" s="246">
        <v>33.72</v>
      </c>
      <c r="I51" s="362">
        <f t="shared" si="27"/>
        <v>3.0504463494154216E-3</v>
      </c>
      <c r="J51" s="246">
        <v>31.18</v>
      </c>
      <c r="K51" s="206">
        <f t="shared" si="28"/>
        <v>3.0043137628981702E-3</v>
      </c>
      <c r="L51" s="331">
        <v>28.83</v>
      </c>
      <c r="M51" s="336">
        <f t="shared" si="29"/>
        <v>2.6871422619530296E-3</v>
      </c>
      <c r="N51" s="332">
        <v>26.654</v>
      </c>
    </row>
    <row r="52" spans="1:15">
      <c r="A52" s="193" t="s">
        <v>32</v>
      </c>
      <c r="B52" s="193"/>
      <c r="C52" s="193"/>
      <c r="D52" s="193"/>
      <c r="E52" s="331">
        <v>3693.15</v>
      </c>
      <c r="F52" s="362">
        <f t="shared" si="26"/>
        <v>0.32137598680088553</v>
      </c>
      <c r="G52" s="487">
        <v>3054.34</v>
      </c>
      <c r="H52" s="246">
        <v>2532.92</v>
      </c>
      <c r="I52" s="362">
        <f t="shared" si="27"/>
        <v>0.2291380951174766</v>
      </c>
      <c r="J52" s="246">
        <v>2444.4</v>
      </c>
      <c r="K52" s="206">
        <f t="shared" si="28"/>
        <v>0.23552740737743066</v>
      </c>
      <c r="L52" s="331">
        <v>2317.88</v>
      </c>
      <c r="M52" s="336">
        <f t="shared" si="29"/>
        <v>0.21604139112506726</v>
      </c>
      <c r="N52" s="332">
        <v>2473.5590000000002</v>
      </c>
    </row>
    <row r="53" spans="1:15" ht="22.5">
      <c r="A53" s="193" t="s">
        <v>33</v>
      </c>
      <c r="B53" s="193"/>
      <c r="C53" s="193"/>
      <c r="D53" s="193"/>
      <c r="E53" s="331">
        <f>74.58+51.6+327.35</f>
        <v>453.53000000000003</v>
      </c>
      <c r="F53" s="362">
        <f t="shared" si="26"/>
        <v>3.9465944056917703E-2</v>
      </c>
      <c r="G53" s="487">
        <f>93.44+79.95+349.57</f>
        <v>522.96</v>
      </c>
      <c r="H53" s="246">
        <f>82.84+63.88+316.77</f>
        <v>463.49</v>
      </c>
      <c r="I53" s="362">
        <f t="shared" si="27"/>
        <v>4.1929163063183686E-2</v>
      </c>
      <c r="J53" s="246">
        <v>586.82999999999993</v>
      </c>
      <c r="K53" s="206">
        <f t="shared" si="28"/>
        <v>5.6543343344500743E-2</v>
      </c>
      <c r="L53" s="331">
        <v>494.06</v>
      </c>
      <c r="M53" s="336">
        <f t="shared" si="29"/>
        <v>4.6049583972962674E-2</v>
      </c>
      <c r="N53" s="332">
        <v>495.45</v>
      </c>
    </row>
    <row r="54" spans="1:15">
      <c r="A54" s="193" t="s">
        <v>37</v>
      </c>
      <c r="B54" s="193"/>
      <c r="C54" s="193"/>
      <c r="D54" s="193"/>
      <c r="E54" s="331">
        <v>1754.4</v>
      </c>
      <c r="F54" s="362">
        <f t="shared" si="26"/>
        <v>0.15266697297523077</v>
      </c>
      <c r="G54" s="487">
        <v>1479.42</v>
      </c>
      <c r="H54" s="246">
        <v>2790.45</v>
      </c>
      <c r="I54" s="362">
        <f t="shared" si="27"/>
        <v>0.25243529109508489</v>
      </c>
      <c r="J54" s="246">
        <v>2003.26</v>
      </c>
      <c r="K54" s="206">
        <f t="shared" si="28"/>
        <v>0.19302185980318759</v>
      </c>
      <c r="L54" s="331">
        <v>2732.33</v>
      </c>
      <c r="M54" s="336">
        <f t="shared" si="29"/>
        <v>0.25467080876178017</v>
      </c>
      <c r="N54" s="332">
        <v>1924.019</v>
      </c>
    </row>
    <row r="55" spans="1:15">
      <c r="A55" s="193" t="s">
        <v>134</v>
      </c>
      <c r="B55" s="193"/>
      <c r="C55" s="193"/>
      <c r="D55" s="193"/>
      <c r="E55" s="207">
        <v>0</v>
      </c>
      <c r="F55" s="362">
        <f t="shared" si="26"/>
        <v>0</v>
      </c>
      <c r="G55" s="487">
        <v>0</v>
      </c>
      <c r="H55" s="245">
        <v>0</v>
      </c>
      <c r="I55" s="362">
        <f t="shared" si="27"/>
        <v>0</v>
      </c>
      <c r="J55" s="245">
        <v>0</v>
      </c>
      <c r="K55" s="206">
        <f t="shared" si="28"/>
        <v>0</v>
      </c>
      <c r="L55" s="207">
        <v>70</v>
      </c>
      <c r="M55" s="336">
        <f t="shared" si="29"/>
        <v>6.5244522489320876E-3</v>
      </c>
      <c r="N55" s="332">
        <v>0</v>
      </c>
    </row>
    <row r="56" spans="1:15" s="3" customFormat="1">
      <c r="A56" s="191" t="s">
        <v>39</v>
      </c>
      <c r="B56" s="193"/>
      <c r="C56" s="193"/>
      <c r="D56" s="193"/>
      <c r="E56" s="357">
        <f>SUM(E57:E60)</f>
        <v>3476.7700000000004</v>
      </c>
      <c r="F56" s="361">
        <f t="shared" si="26"/>
        <v>0.30254671205602668</v>
      </c>
      <c r="G56" s="448">
        <f>SUM(G57:G60)</f>
        <v>3267.4300000000003</v>
      </c>
      <c r="H56" s="357">
        <f>SUM(H57:H60)</f>
        <v>3397.7200000000003</v>
      </c>
      <c r="I56" s="361">
        <f t="shared" si="27"/>
        <v>0.30737136922703939</v>
      </c>
      <c r="J56" s="244">
        <f t="shared" ref="J56" si="31">SUM(J57:J60)</f>
        <v>3264.59</v>
      </c>
      <c r="K56" s="205">
        <f t="shared" si="28"/>
        <v>0.31455589054585437</v>
      </c>
      <c r="L56" s="244">
        <f>SUM(L57:L60)</f>
        <v>3320.63</v>
      </c>
      <c r="M56" s="335">
        <f t="shared" si="29"/>
        <v>0.3095041695910194</v>
      </c>
      <c r="N56" s="329">
        <v>3144.3</v>
      </c>
      <c r="O56" s="5"/>
    </row>
    <row r="57" spans="1:15">
      <c r="A57" s="193" t="s">
        <v>40</v>
      </c>
      <c r="B57" s="193"/>
      <c r="C57" s="193"/>
      <c r="D57" s="193"/>
      <c r="E57" s="331">
        <v>110</v>
      </c>
      <c r="F57" s="362">
        <f t="shared" si="26"/>
        <v>9.5721426284059424E-3</v>
      </c>
      <c r="G57" s="487">
        <v>110</v>
      </c>
      <c r="H57" s="246">
        <v>110</v>
      </c>
      <c r="I57" s="362">
        <f t="shared" si="27"/>
        <v>9.9510408788759316E-3</v>
      </c>
      <c r="J57" s="246">
        <v>110</v>
      </c>
      <c r="K57" s="206">
        <f t="shared" si="28"/>
        <v>1.0598926039730555E-2</v>
      </c>
      <c r="L57" s="331">
        <v>114</v>
      </c>
      <c r="M57" s="336">
        <f t="shared" si="29"/>
        <v>1.0625536519689401E-2</v>
      </c>
      <c r="N57" s="332">
        <v>114</v>
      </c>
    </row>
    <row r="58" spans="1:15">
      <c r="A58" s="193" t="s">
        <v>41</v>
      </c>
      <c r="B58" s="193"/>
      <c r="C58" s="193"/>
      <c r="D58" s="193"/>
      <c r="E58" s="331">
        <v>2315.38</v>
      </c>
      <c r="F58" s="362">
        <f t="shared" si="26"/>
        <v>0.20148315999053229</v>
      </c>
      <c r="G58" s="487">
        <v>2315.38</v>
      </c>
      <c r="H58" s="246">
        <v>2315.38</v>
      </c>
      <c r="I58" s="362">
        <f t="shared" si="27"/>
        <v>0.20945855481937958</v>
      </c>
      <c r="J58" s="246">
        <v>2315.38</v>
      </c>
      <c r="K58" s="206">
        <f t="shared" si="28"/>
        <v>0.22309583067155761</v>
      </c>
      <c r="L58" s="331">
        <v>2311.38</v>
      </c>
      <c r="M58" s="336">
        <f t="shared" si="29"/>
        <v>0.21543554913052357</v>
      </c>
      <c r="N58" s="332">
        <v>2311.384</v>
      </c>
    </row>
    <row r="59" spans="1:15" ht="22.5">
      <c r="A59" s="193" t="s">
        <v>146</v>
      </c>
      <c r="B59" s="193"/>
      <c r="C59" s="193"/>
      <c r="D59" s="193"/>
      <c r="E59" s="331">
        <v>1017.36</v>
      </c>
      <c r="F59" s="362">
        <f t="shared" si="26"/>
        <v>8.8530136585773356E-2</v>
      </c>
      <c r="G59" s="487">
        <v>761.38</v>
      </c>
      <c r="H59" s="246">
        <v>945.09</v>
      </c>
      <c r="I59" s="362">
        <f t="shared" si="27"/>
        <v>8.5496629311062305E-2</v>
      </c>
      <c r="J59" s="246">
        <v>760.66</v>
      </c>
      <c r="K59" s="206">
        <f t="shared" si="28"/>
        <v>7.3292537103467684E-2</v>
      </c>
      <c r="L59" s="331">
        <v>613.65</v>
      </c>
      <c r="M59" s="336">
        <f t="shared" si="29"/>
        <v>5.7196144607959645E-2</v>
      </c>
      <c r="N59" s="332">
        <v>459.32799999999997</v>
      </c>
    </row>
    <row r="60" spans="1:15">
      <c r="A60" s="193" t="s">
        <v>42</v>
      </c>
      <c r="B60" s="193"/>
      <c r="C60" s="193"/>
      <c r="D60" s="193"/>
      <c r="E60" s="331">
        <v>34.03</v>
      </c>
      <c r="F60" s="362">
        <f t="shared" si="26"/>
        <v>2.9612728513150385E-3</v>
      </c>
      <c r="G60" s="487">
        <v>80.67</v>
      </c>
      <c r="H60" s="246">
        <v>27.25</v>
      </c>
      <c r="I60" s="362">
        <f t="shared" si="27"/>
        <v>2.4651442177215377E-3</v>
      </c>
      <c r="J60" s="246">
        <v>78.55</v>
      </c>
      <c r="K60" s="206">
        <f t="shared" si="28"/>
        <v>7.5685967310985015E-3</v>
      </c>
      <c r="L60" s="331">
        <v>281.60000000000002</v>
      </c>
      <c r="M60" s="336">
        <f t="shared" si="29"/>
        <v>2.6246939332846799E-2</v>
      </c>
      <c r="N60" s="332">
        <v>259.58800000000002</v>
      </c>
    </row>
    <row r="61" spans="1:15" s="3" customFormat="1">
      <c r="A61" s="191" t="s">
        <v>43</v>
      </c>
      <c r="B61" s="193"/>
      <c r="C61" s="193"/>
      <c r="D61" s="193"/>
      <c r="E61" s="357">
        <f>SUM(E62:E66)</f>
        <v>2455.6099999999997</v>
      </c>
      <c r="F61" s="361">
        <f t="shared" si="26"/>
        <v>0.21368590145218103</v>
      </c>
      <c r="G61" s="448">
        <f>SUM(G62:G66)</f>
        <v>2080.25</v>
      </c>
      <c r="H61" s="357">
        <f>SUM(H62:H66)</f>
        <v>2145.36</v>
      </c>
      <c r="I61" s="361">
        <f t="shared" si="27"/>
        <v>0.19407786418095699</v>
      </c>
      <c r="J61" s="244">
        <f t="shared" ref="J61" si="32">SUM(J62:J66)</f>
        <v>2489.0399999999995</v>
      </c>
      <c r="K61" s="205">
        <f t="shared" si="28"/>
        <v>0.23982864427209943</v>
      </c>
      <c r="L61" s="244">
        <f>SUM(L62:L66)</f>
        <v>2519.25</v>
      </c>
      <c r="M61" s="335">
        <f t="shared" si="29"/>
        <v>0.23481037611603089</v>
      </c>
      <c r="N61" s="329">
        <v>2408.6949999999997</v>
      </c>
      <c r="O61" s="5"/>
    </row>
    <row r="62" spans="1:15">
      <c r="A62" s="193" t="s">
        <v>44</v>
      </c>
      <c r="B62" s="193"/>
      <c r="C62" s="193"/>
      <c r="D62" s="193"/>
      <c r="E62" s="331">
        <v>1139.45</v>
      </c>
      <c r="F62" s="362">
        <f t="shared" si="26"/>
        <v>9.9154344708519554E-2</v>
      </c>
      <c r="G62" s="487">
        <v>1077.8599999999999</v>
      </c>
      <c r="H62" s="246">
        <v>1160.54</v>
      </c>
      <c r="I62" s="362">
        <f t="shared" si="27"/>
        <v>0.10498709983246067</v>
      </c>
      <c r="J62" s="246">
        <v>1180.3699999999999</v>
      </c>
      <c r="K62" s="206">
        <f t="shared" si="28"/>
        <v>0.11373322117742506</v>
      </c>
      <c r="L62" s="331">
        <v>1093.3800000000001</v>
      </c>
      <c r="M62" s="336">
        <f t="shared" si="29"/>
        <v>0.10191007999910524</v>
      </c>
      <c r="N62" s="332">
        <v>1121.6089999999999</v>
      </c>
    </row>
    <row r="63" spans="1:15">
      <c r="A63" s="193" t="s">
        <v>45</v>
      </c>
      <c r="B63" s="193"/>
      <c r="C63" s="193"/>
      <c r="D63" s="193"/>
      <c r="E63" s="331">
        <v>1128.3399999999999</v>
      </c>
      <c r="F63" s="362">
        <f t="shared" si="26"/>
        <v>9.8187558303050551E-2</v>
      </c>
      <c r="G63" s="487">
        <v>913.39</v>
      </c>
      <c r="H63" s="246">
        <v>882.88</v>
      </c>
      <c r="I63" s="362">
        <f t="shared" si="27"/>
        <v>7.9868863374018023E-2</v>
      </c>
      <c r="J63" s="246">
        <v>1223.53</v>
      </c>
      <c r="K63" s="206">
        <f t="shared" si="28"/>
        <v>0.11789185433992297</v>
      </c>
      <c r="L63" s="331">
        <v>1293.75</v>
      </c>
      <c r="M63" s="336">
        <f t="shared" si="29"/>
        <v>0.12058585852936983</v>
      </c>
      <c r="N63" s="332">
        <v>1176.7239999999999</v>
      </c>
    </row>
    <row r="64" spans="1:15">
      <c r="A64" s="193" t="s">
        <v>46</v>
      </c>
      <c r="B64" s="193"/>
      <c r="C64" s="193"/>
      <c r="D64" s="193"/>
      <c r="E64" s="332">
        <v>0</v>
      </c>
      <c r="F64" s="362">
        <f t="shared" si="26"/>
        <v>0</v>
      </c>
      <c r="G64" s="488">
        <v>0</v>
      </c>
      <c r="H64" s="447">
        <v>0</v>
      </c>
      <c r="I64" s="362">
        <f t="shared" si="27"/>
        <v>0</v>
      </c>
      <c r="J64" s="246">
        <v>0</v>
      </c>
      <c r="K64" s="206">
        <f t="shared" si="28"/>
        <v>0</v>
      </c>
      <c r="L64" s="331">
        <v>78.38000000000001</v>
      </c>
      <c r="M64" s="336">
        <f t="shared" si="29"/>
        <v>7.3055223895899584E-3</v>
      </c>
      <c r="N64" s="332">
        <v>56.814999999999998</v>
      </c>
    </row>
    <row r="65" spans="1:15">
      <c r="A65" s="193" t="s">
        <v>47</v>
      </c>
      <c r="B65" s="193"/>
      <c r="C65" s="193"/>
      <c r="D65" s="193"/>
      <c r="E65" s="331">
        <v>82.41</v>
      </c>
      <c r="F65" s="362">
        <f t="shared" si="26"/>
        <v>7.1712752182448514E-3</v>
      </c>
      <c r="G65" s="487">
        <v>67.69</v>
      </c>
      <c r="H65" s="246">
        <f>77.71</f>
        <v>77.709999999999994</v>
      </c>
      <c r="I65" s="362">
        <f t="shared" si="27"/>
        <v>7.0299580608858964E-3</v>
      </c>
      <c r="J65" s="246">
        <v>63.75</v>
      </c>
      <c r="K65" s="206">
        <f t="shared" si="28"/>
        <v>6.1425594093892999E-3</v>
      </c>
      <c r="L65" s="331">
        <v>17.68</v>
      </c>
      <c r="M65" s="336">
        <f t="shared" si="29"/>
        <v>1.6478902251588472E-3</v>
      </c>
      <c r="N65" s="332">
        <v>14.23</v>
      </c>
    </row>
    <row r="66" spans="1:15">
      <c r="A66" s="193" t="s">
        <v>48</v>
      </c>
      <c r="B66" s="193"/>
      <c r="C66" s="193"/>
      <c r="D66" s="193"/>
      <c r="E66" s="331">
        <v>105.41</v>
      </c>
      <c r="F66" s="362">
        <f t="shared" si="26"/>
        <v>9.1727232223660932E-3</v>
      </c>
      <c r="G66" s="489">
        <v>21.31</v>
      </c>
      <c r="H66" s="491">
        <v>24.23</v>
      </c>
      <c r="I66" s="362">
        <f t="shared" si="27"/>
        <v>2.1919429135923985E-3</v>
      </c>
      <c r="J66" s="246">
        <v>21.39</v>
      </c>
      <c r="K66" s="206">
        <f t="shared" si="28"/>
        <v>2.0610093453621511E-3</v>
      </c>
      <c r="L66" s="331">
        <v>36.06</v>
      </c>
      <c r="M66" s="336">
        <f t="shared" si="29"/>
        <v>3.3610249728070157E-3</v>
      </c>
      <c r="N66" s="332">
        <v>39.317</v>
      </c>
    </row>
    <row r="67" spans="1:15" s="3" customFormat="1">
      <c r="A67" s="191" t="s">
        <v>49</v>
      </c>
      <c r="B67" s="193"/>
      <c r="C67" s="193"/>
      <c r="D67" s="193"/>
      <c r="E67" s="329">
        <f>SUM(E68:E71)</f>
        <v>5559.2999999999993</v>
      </c>
      <c r="F67" s="361">
        <f t="shared" si="26"/>
        <v>0.48376738649179224</v>
      </c>
      <c r="G67" s="490">
        <f>SUM(G68:G71)</f>
        <v>5258.49</v>
      </c>
      <c r="H67" s="492">
        <f>SUM(H68:H71)</f>
        <v>5511.04</v>
      </c>
      <c r="I67" s="361">
        <f t="shared" si="27"/>
        <v>0.49855076659200376</v>
      </c>
      <c r="J67" s="329">
        <f t="shared" ref="J67" si="33">SUM(J68:J71)</f>
        <v>4624.7800000000007</v>
      </c>
      <c r="K67" s="205">
        <f t="shared" si="28"/>
        <v>0.44561546518204626</v>
      </c>
      <c r="L67" s="329">
        <f>SUM(L68:L71)</f>
        <v>4888.99</v>
      </c>
      <c r="M67" s="335">
        <f t="shared" si="29"/>
        <v>0.45568545429294977</v>
      </c>
      <c r="N67" s="332">
        <v>4722.5429999999997</v>
      </c>
      <c r="O67" s="5"/>
    </row>
    <row r="68" spans="1:15">
      <c r="A68" s="193" t="s">
        <v>44</v>
      </c>
      <c r="B68" s="193"/>
      <c r="C68" s="193"/>
      <c r="D68" s="193"/>
      <c r="E68" s="331">
        <v>672.49</v>
      </c>
      <c r="F68" s="362">
        <f t="shared" si="26"/>
        <v>5.851972905615193E-2</v>
      </c>
      <c r="G68" s="489">
        <v>741.69</v>
      </c>
      <c r="H68" s="491">
        <v>747.32</v>
      </c>
      <c r="I68" s="362">
        <f t="shared" si="27"/>
        <v>6.7605562450923293E-2</v>
      </c>
      <c r="J68" s="246">
        <v>741.71</v>
      </c>
      <c r="K68" s="206">
        <f t="shared" si="28"/>
        <v>7.1466631208441378E-2</v>
      </c>
      <c r="L68" s="331">
        <v>774.05</v>
      </c>
      <c r="M68" s="336">
        <f t="shared" si="29"/>
        <v>7.2146460904084025E-2</v>
      </c>
      <c r="N68" s="332">
        <v>667.36099999999999</v>
      </c>
    </row>
    <row r="69" spans="1:15">
      <c r="A69" s="193" t="s">
        <v>45</v>
      </c>
      <c r="B69" s="193"/>
      <c r="C69" s="193"/>
      <c r="D69" s="193"/>
      <c r="E69" s="331">
        <v>333.25</v>
      </c>
      <c r="F69" s="362">
        <f t="shared" si="26"/>
        <v>2.8999241190148003E-2</v>
      </c>
      <c r="G69" s="470">
        <v>414.52</v>
      </c>
      <c r="H69" s="491">
        <v>411.1</v>
      </c>
      <c r="I69" s="362">
        <f t="shared" si="27"/>
        <v>3.718975368459905E-2</v>
      </c>
      <c r="J69" s="246">
        <v>202.55</v>
      </c>
      <c r="K69" s="206">
        <f t="shared" si="28"/>
        <v>1.9516476994067493E-2</v>
      </c>
      <c r="L69" s="331">
        <v>285.99</v>
      </c>
      <c r="M69" s="336">
        <f t="shared" si="29"/>
        <v>2.6656115695315539E-2</v>
      </c>
      <c r="N69" s="332">
        <v>433.19799999999998</v>
      </c>
    </row>
    <row r="70" spans="1:15">
      <c r="A70" s="193" t="s">
        <v>46</v>
      </c>
      <c r="B70" s="193"/>
      <c r="C70" s="193"/>
      <c r="D70" s="193"/>
      <c r="E70" s="331">
        <v>3683.87</v>
      </c>
      <c r="F70" s="362">
        <f t="shared" si="26"/>
        <v>0.3205684460409618</v>
      </c>
      <c r="G70" s="470">
        <v>3219.58</v>
      </c>
      <c r="H70" s="491">
        <v>3402.37</v>
      </c>
      <c r="I70" s="362">
        <f t="shared" si="27"/>
        <v>0.30779202686419183</v>
      </c>
      <c r="J70" s="246">
        <v>2818.01</v>
      </c>
      <c r="K70" s="206">
        <f t="shared" si="28"/>
        <v>0.27152617790201006</v>
      </c>
      <c r="L70" s="331">
        <v>2915.9500000000003</v>
      </c>
      <c r="M70" s="336">
        <f t="shared" si="29"/>
        <v>0.27178537907533606</v>
      </c>
      <c r="N70" s="332">
        <v>2729.7539999999999</v>
      </c>
    </row>
    <row r="71" spans="1:15">
      <c r="A71" s="193" t="s">
        <v>47</v>
      </c>
      <c r="B71" s="193"/>
      <c r="C71" s="193"/>
      <c r="D71" s="193"/>
      <c r="E71" s="331">
        <f>442.24+75.54+351.91</f>
        <v>869.69</v>
      </c>
      <c r="F71" s="362">
        <f t="shared" si="26"/>
        <v>7.5679970204530586E-2</v>
      </c>
      <c r="G71" s="470">
        <f>413.39+103.16+366.15</f>
        <v>882.69999999999993</v>
      </c>
      <c r="H71" s="491">
        <f>458.57+78.42+413.26</f>
        <v>950.25</v>
      </c>
      <c r="I71" s="362">
        <f t="shared" si="27"/>
        <v>8.5963423592289576E-2</v>
      </c>
      <c r="J71" s="246">
        <v>862.51</v>
      </c>
      <c r="K71" s="206">
        <f t="shared" si="28"/>
        <v>8.3106179077527292E-2</v>
      </c>
      <c r="L71" s="331">
        <v>913</v>
      </c>
      <c r="M71" s="336">
        <f t="shared" si="29"/>
        <v>8.5097498618214223E-2</v>
      </c>
      <c r="N71" s="332">
        <v>892.23</v>
      </c>
    </row>
    <row r="72" spans="1:15" s="3" customFormat="1">
      <c r="A72" s="191" t="s">
        <v>50</v>
      </c>
      <c r="B72" s="193"/>
      <c r="C72" s="193"/>
      <c r="D72" s="193"/>
      <c r="E72" s="359">
        <f>E56+E61+E67</f>
        <v>11491.68</v>
      </c>
      <c r="F72" s="363">
        <f t="shared" si="26"/>
        <v>1</v>
      </c>
      <c r="G72" s="384">
        <f>G56+G61+G67</f>
        <v>10606.17</v>
      </c>
      <c r="H72" s="358">
        <f>H56+H61+H67</f>
        <v>11054.119999999999</v>
      </c>
      <c r="I72" s="363">
        <f t="shared" si="27"/>
        <v>1</v>
      </c>
      <c r="J72" s="329">
        <f t="shared" ref="J72" si="34">J56+J61+J67</f>
        <v>10378.41</v>
      </c>
      <c r="K72" s="215">
        <f t="shared" si="28"/>
        <v>1</v>
      </c>
      <c r="L72" s="329">
        <f>L56+L61+L67</f>
        <v>10728.869999999999</v>
      </c>
      <c r="M72" s="337">
        <f t="shared" si="29"/>
        <v>1</v>
      </c>
      <c r="N72" s="329">
        <v>10275.538</v>
      </c>
      <c r="O72" s="5"/>
    </row>
    <row r="73" spans="1:15">
      <c r="A73" s="193"/>
      <c r="B73" s="422"/>
      <c r="C73" s="422"/>
      <c r="D73" s="422"/>
      <c r="E73" s="385"/>
      <c r="F73" s="208"/>
      <c r="G73" s="385"/>
      <c r="H73" s="385"/>
      <c r="I73" s="208"/>
      <c r="J73" s="385"/>
      <c r="K73" s="214"/>
      <c r="L73" s="385"/>
      <c r="M73" s="208"/>
      <c r="N73" s="385"/>
    </row>
    <row r="74" spans="1:15">
      <c r="A74" s="193" t="s">
        <v>51</v>
      </c>
      <c r="B74" s="422"/>
      <c r="C74" s="422"/>
      <c r="D74" s="422"/>
      <c r="E74" s="386">
        <v>-517</v>
      </c>
      <c r="F74" s="247">
        <f t="shared" ref="F74" si="35">IF((+E74/G74)&lt;0,"n.m.",IF(E74&lt;0,(+E74/G74-1)*-1,(+E74/G74-1)))</f>
        <v>-34.362517099863204</v>
      </c>
      <c r="G74" s="454">
        <v>-14.62</v>
      </c>
      <c r="H74" s="386">
        <v>-1335.04</v>
      </c>
      <c r="I74" s="247">
        <f t="shared" ref="I74" si="36">IF((+H74/J74)&lt;0,"n.m.",IF(H74&lt;0,(+H74/J74-1)*-1,(+H74/J74-1)))</f>
        <v>-1.9729657506791964</v>
      </c>
      <c r="J74" s="386">
        <v>-449.06</v>
      </c>
      <c r="K74" s="247">
        <f>(J74/L74)-1</f>
        <v>-0.58970469994883423</v>
      </c>
      <c r="L74" s="330">
        <v>-1094.48</v>
      </c>
      <c r="M74" s="247">
        <f>(L74/N74)-1</f>
        <v>3.3935610774356713</v>
      </c>
      <c r="N74" s="375">
        <v>-249.11</v>
      </c>
    </row>
    <row r="75" spans="1:15" s="19" customFormat="1">
      <c r="A75" s="209" t="s">
        <v>52</v>
      </c>
      <c r="B75" s="424"/>
      <c r="C75" s="424"/>
      <c r="D75" s="424"/>
      <c r="E75" s="381">
        <v>0.30299999999999999</v>
      </c>
      <c r="F75" s="238"/>
      <c r="G75" s="469">
        <v>0.308</v>
      </c>
      <c r="H75" s="380">
        <v>0.307</v>
      </c>
      <c r="I75" s="238"/>
      <c r="J75" s="380">
        <v>0.315</v>
      </c>
      <c r="K75" s="381"/>
      <c r="L75" s="381">
        <v>0.31</v>
      </c>
      <c r="M75" s="238"/>
      <c r="N75" s="238">
        <v>0.30599999999999999</v>
      </c>
      <c r="O75" s="12"/>
    </row>
    <row r="76" spans="1:15" s="19" customFormat="1">
      <c r="A76" s="209" t="s">
        <v>53</v>
      </c>
      <c r="B76" s="424"/>
      <c r="C76" s="424"/>
      <c r="D76" s="424"/>
      <c r="E76" s="388">
        <v>-0.14899999999999999</v>
      </c>
      <c r="F76" s="210"/>
      <c r="G76" s="471">
        <v>-4.0000000000000001E-3</v>
      </c>
      <c r="H76" s="387">
        <v>-0.39300000000000002</v>
      </c>
      <c r="I76" s="210"/>
      <c r="J76" s="387">
        <v>-0.13800000000000001</v>
      </c>
      <c r="K76" s="388"/>
      <c r="L76" s="388">
        <v>-0.33</v>
      </c>
      <c r="M76" s="210"/>
      <c r="N76" s="238">
        <v>-7.9000000000000001E-2</v>
      </c>
      <c r="O76" s="12"/>
    </row>
    <row r="77" spans="1:15" s="19" customFormat="1">
      <c r="A77" s="209" t="s">
        <v>54</v>
      </c>
      <c r="B77" s="424"/>
      <c r="C77" s="424"/>
      <c r="D77" s="424"/>
      <c r="E77" s="380">
        <f>(E49-E67-E54+E69)/E4</f>
        <v>-2.4017293499864676E-2</v>
      </c>
      <c r="F77" s="238"/>
      <c r="G77" s="381">
        <f>(G49-G67-G54+G69)/G4</f>
        <v>9.705811945351658E-3</v>
      </c>
      <c r="H77" s="380">
        <f>(H49-H67-H54+H69)/H4</f>
        <v>-6.8993213272612042E-2</v>
      </c>
      <c r="I77" s="238"/>
      <c r="J77" s="381">
        <f t="shared" ref="J77" si="37">(J49-J67-J54+J69)/J4</f>
        <v>-1.4274470463192508E-2</v>
      </c>
      <c r="K77" s="381"/>
      <c r="L77" s="381">
        <f>(L49-L67-L54+L69)/L4</f>
        <v>-6.785776333716359E-2</v>
      </c>
      <c r="M77" s="238"/>
      <c r="N77" s="238">
        <v>-3.5611866389893304E-2</v>
      </c>
      <c r="O77" s="12"/>
    </row>
    <row r="78" spans="1:15" s="19" customFormat="1">
      <c r="A78" s="209"/>
      <c r="B78" s="424"/>
      <c r="C78" s="424"/>
      <c r="D78" s="424"/>
      <c r="E78" s="237"/>
      <c r="F78" s="200"/>
      <c r="G78" s="200"/>
      <c r="H78" s="386"/>
      <c r="I78" s="200"/>
      <c r="J78" s="200"/>
      <c r="K78" s="200"/>
      <c r="L78" s="385"/>
      <c r="M78" s="200"/>
      <c r="N78" s="238"/>
      <c r="O78" s="12"/>
    </row>
    <row r="79" spans="1:15">
      <c r="A79" s="193"/>
      <c r="B79" s="422"/>
      <c r="C79" s="422"/>
      <c r="D79" s="422"/>
      <c r="E79" s="201"/>
      <c r="F79" s="201"/>
      <c r="G79" s="201"/>
      <c r="H79" s="382"/>
      <c r="I79" s="201"/>
      <c r="J79" s="201"/>
      <c r="K79" s="201"/>
      <c r="L79" s="382"/>
      <c r="M79" s="201"/>
      <c r="N79" s="238"/>
    </row>
    <row r="80" spans="1:15">
      <c r="A80" s="193" t="s">
        <v>55</v>
      </c>
      <c r="B80" s="422"/>
      <c r="C80" s="422"/>
      <c r="D80" s="422"/>
      <c r="E80" s="420">
        <f>E20</f>
        <v>187.75999999999868</v>
      </c>
      <c r="F80" s="406">
        <f t="shared" ref="F80:F81" si="38">IF((+E80/G80)&lt;0,"n.m.",IF(E80&lt;0,(+E80/G80-1)*-1,(+E80/G80-1)))</f>
        <v>1.1646299285219461</v>
      </c>
      <c r="G80" s="453">
        <f>G20</f>
        <v>86.74000000000234</v>
      </c>
      <c r="H80" s="405">
        <f>H20</f>
        <v>292.35999999999808</v>
      </c>
      <c r="I80" s="406">
        <f t="shared" ref="I80:I120" si="39">IF((+H80/J80)&lt;0,"n.m.",IF(H80&lt;0,(+H80/J80-1)*-1,(+H80/J80-1)))</f>
        <v>3.6737588652482112E-2</v>
      </c>
      <c r="J80" s="405">
        <f>J20</f>
        <v>281.99999999999818</v>
      </c>
      <c r="K80" s="340">
        <f t="shared" ref="K80:K88" si="40">IF((+J80/L80)&lt;0,"n.m.",IF(J80&lt;0,(+J80/L80-1)*-1,(+J80/L80-1)))</f>
        <v>0.54529015288509886</v>
      </c>
      <c r="L80" s="330">
        <f>L20</f>
        <v>182.48999999999774</v>
      </c>
      <c r="M80" s="243">
        <f t="shared" ref="M80:M88" si="41">IF((+L80/N80)&lt;0,"n.m.",IF(L80&lt;0,(+L80/N80-1)*-1,(+L80/N80-1)))</f>
        <v>0.23720440211275728</v>
      </c>
      <c r="N80" s="330">
        <v>147.50190000000163</v>
      </c>
    </row>
    <row r="81" spans="1:15">
      <c r="A81" s="193" t="s">
        <v>34</v>
      </c>
      <c r="B81" s="422"/>
      <c r="C81" s="422"/>
      <c r="D81" s="422"/>
      <c r="E81" s="493">
        <v>59.38</v>
      </c>
      <c r="F81" s="247">
        <f t="shared" si="38"/>
        <v>28.69</v>
      </c>
      <c r="G81" s="457">
        <v>2</v>
      </c>
      <c r="H81" s="374">
        <v>58.76</v>
      </c>
      <c r="I81" s="247">
        <f t="shared" si="39"/>
        <v>2.7618437900128043</v>
      </c>
      <c r="J81" s="374">
        <v>15.62</v>
      </c>
      <c r="K81" s="248" t="str">
        <f t="shared" si="40"/>
        <v>n.m.</v>
      </c>
      <c r="L81" s="375">
        <v>-36.83</v>
      </c>
      <c r="M81" s="248" t="str">
        <f t="shared" si="41"/>
        <v>n.m.</v>
      </c>
      <c r="N81" s="375">
        <v>0.65400000000000003</v>
      </c>
    </row>
    <row r="82" spans="1:15" ht="22.5">
      <c r="A82" s="193" t="s">
        <v>147</v>
      </c>
      <c r="B82" s="422"/>
      <c r="C82" s="422"/>
      <c r="D82" s="422"/>
      <c r="E82" s="375">
        <v>-6</v>
      </c>
      <c r="F82" s="247"/>
      <c r="G82" s="457">
        <v>0</v>
      </c>
      <c r="H82" s="374">
        <v>-52.9</v>
      </c>
      <c r="I82" s="247"/>
      <c r="J82" s="374">
        <v>0</v>
      </c>
      <c r="K82" s="248"/>
      <c r="L82" s="375">
        <v>0</v>
      </c>
      <c r="M82" s="248"/>
      <c r="N82" s="375">
        <v>0</v>
      </c>
    </row>
    <row r="83" spans="1:15" s="20" customFormat="1" ht="22.5">
      <c r="A83" s="193" t="s">
        <v>56</v>
      </c>
      <c r="B83" s="422"/>
      <c r="C83" s="422"/>
      <c r="D83" s="422"/>
      <c r="E83" s="493">
        <v>2.46</v>
      </c>
      <c r="F83" s="247" t="str">
        <f>IF((+E83/G83)&lt;0,"n.m.",IF(E83&lt;0,(+E83/G83-1)*-1,(+E83/G83-1)))</f>
        <v>n.m.</v>
      </c>
      <c r="G83" s="457">
        <v>-1.02</v>
      </c>
      <c r="H83" s="374">
        <v>3.72</v>
      </c>
      <c r="I83" s="247" t="str">
        <f t="shared" si="39"/>
        <v>n.m.</v>
      </c>
      <c r="J83" s="374">
        <v>-3.54</v>
      </c>
      <c r="K83" s="248">
        <f t="shared" si="40"/>
        <v>0.28484848484848491</v>
      </c>
      <c r="L83" s="375">
        <v>-4.95</v>
      </c>
      <c r="M83" s="248">
        <f t="shared" si="41"/>
        <v>-1.2167487684729066</v>
      </c>
      <c r="N83" s="375">
        <v>-2.2330000000000001</v>
      </c>
      <c r="O83" s="11"/>
    </row>
    <row r="84" spans="1:15" ht="33.75">
      <c r="A84" s="193" t="s">
        <v>148</v>
      </c>
      <c r="B84" s="422"/>
      <c r="C84" s="422"/>
      <c r="D84" s="422"/>
      <c r="E84" s="457">
        <v>-57.4</v>
      </c>
      <c r="F84" s="247" t="str">
        <f>IF((+E84/G84)&lt;0,"n.m.",IF(E84&lt;0,(+E84/G84-1)*-1,(+E84/G84-1)))</f>
        <v>n.m.</v>
      </c>
      <c r="G84" s="457">
        <v>12.04</v>
      </c>
      <c r="H84" s="374">
        <v>1.39</v>
      </c>
      <c r="I84" s="247">
        <f t="shared" si="39"/>
        <v>-0.95932104184957567</v>
      </c>
      <c r="J84" s="374">
        <v>34.17</v>
      </c>
      <c r="K84" s="248">
        <f t="shared" si="40"/>
        <v>5.1061211934789519E-2</v>
      </c>
      <c r="L84" s="375">
        <v>32.51</v>
      </c>
      <c r="M84" s="248">
        <f t="shared" si="41"/>
        <v>-9.89717579889694E-2</v>
      </c>
      <c r="N84" s="375">
        <v>36.081000000000003</v>
      </c>
    </row>
    <row r="85" spans="1:15">
      <c r="A85" s="193" t="s">
        <v>57</v>
      </c>
      <c r="B85" s="422"/>
      <c r="C85" s="422"/>
      <c r="D85" s="422"/>
      <c r="E85" s="457">
        <v>275.87</v>
      </c>
      <c r="F85" s="247">
        <f t="shared" ref="F85:F88" si="42">IF((+E85/G85)&lt;0,"n.m.",IF(E85&lt;0,(+E85/G85-1)*-1,(+E85/G85-1)))</f>
        <v>-1.1714551837787468E-2</v>
      </c>
      <c r="G85" s="457">
        <v>279.14</v>
      </c>
      <c r="H85" s="374">
        <v>390.95</v>
      </c>
      <c r="I85" s="247">
        <f t="shared" si="39"/>
        <v>-0.10268769078932272</v>
      </c>
      <c r="J85" s="374">
        <v>435.69</v>
      </c>
      <c r="K85" s="248">
        <f t="shared" si="40"/>
        <v>-0.13736709763003152</v>
      </c>
      <c r="L85" s="375">
        <v>505.07</v>
      </c>
      <c r="M85" s="248">
        <f t="shared" si="41"/>
        <v>0.11959123958148599</v>
      </c>
      <c r="N85" s="375">
        <v>451.12</v>
      </c>
    </row>
    <row r="86" spans="1:15" ht="22.5">
      <c r="A86" s="193" t="s">
        <v>58</v>
      </c>
      <c r="B86" s="422"/>
      <c r="C86" s="422"/>
      <c r="D86" s="422"/>
      <c r="E86" s="457">
        <v>-13.4</v>
      </c>
      <c r="F86" s="247">
        <f t="shared" si="42"/>
        <v>0.63507625272331159</v>
      </c>
      <c r="G86" s="457">
        <v>-36.72</v>
      </c>
      <c r="H86" s="374">
        <v>-25.22</v>
      </c>
      <c r="I86" s="247">
        <f t="shared" si="39"/>
        <v>-0.95503875968992236</v>
      </c>
      <c r="J86" s="374">
        <v>-12.9</v>
      </c>
      <c r="K86" s="248" t="str">
        <f t="shared" si="40"/>
        <v>n.m.</v>
      </c>
      <c r="L86" s="375">
        <v>12.1</v>
      </c>
      <c r="M86" s="248">
        <f t="shared" si="41"/>
        <v>-0.39076582246613967</v>
      </c>
      <c r="N86" s="375">
        <v>19.861000000000001</v>
      </c>
    </row>
    <row r="87" spans="1:15" ht="22.5">
      <c r="A87" s="193" t="s">
        <v>59</v>
      </c>
      <c r="B87" s="423"/>
      <c r="C87" s="423"/>
      <c r="D87" s="423"/>
      <c r="E87" s="457">
        <v>-35.729999999999997</v>
      </c>
      <c r="F87" s="247">
        <f t="shared" si="42"/>
        <v>-0.35136157337367613</v>
      </c>
      <c r="G87" s="457">
        <v>-26.44</v>
      </c>
      <c r="H87" s="374">
        <v>-35.25</v>
      </c>
      <c r="I87" s="247">
        <f t="shared" si="39"/>
        <v>0.41898796769408275</v>
      </c>
      <c r="J87" s="374">
        <v>-60.67</v>
      </c>
      <c r="K87" s="248">
        <f t="shared" si="40"/>
        <v>-0.87195310089478584</v>
      </c>
      <c r="L87" s="375">
        <v>-32.409999999999997</v>
      </c>
      <c r="M87" s="248">
        <f t="shared" si="41"/>
        <v>1.0321240991816305E-2</v>
      </c>
      <c r="N87" s="375">
        <v>-32.747999999999998</v>
      </c>
    </row>
    <row r="88" spans="1:15" s="3" customFormat="1">
      <c r="A88" s="191" t="s">
        <v>60</v>
      </c>
      <c r="B88" s="423"/>
      <c r="C88" s="423"/>
      <c r="D88" s="423"/>
      <c r="E88" s="389">
        <f>SUM(E80:E87)</f>
        <v>412.93999999999869</v>
      </c>
      <c r="F88" s="192">
        <f t="shared" si="42"/>
        <v>0.30784822955594993</v>
      </c>
      <c r="G88" s="458">
        <f>SUM(G80:G87)</f>
        <v>315.74000000000234</v>
      </c>
      <c r="H88" s="389">
        <f>SUM(H80:H87)</f>
        <v>633.80999999999813</v>
      </c>
      <c r="I88" s="192">
        <f t="shared" si="39"/>
        <v>-8.1927082578907462E-2</v>
      </c>
      <c r="J88" s="390">
        <f t="shared" ref="J88" si="43">SUM(J80:J87)</f>
        <v>690.3699999999983</v>
      </c>
      <c r="K88" s="249">
        <f t="shared" si="40"/>
        <v>4.9226420255935821E-2</v>
      </c>
      <c r="L88" s="390">
        <f>SUM(L80:L87)</f>
        <v>657.97999999999774</v>
      </c>
      <c r="M88" s="241">
        <f t="shared" si="41"/>
        <v>6.0864518001382928E-2</v>
      </c>
      <c r="N88" s="390">
        <v>620.23</v>
      </c>
      <c r="O88" s="5"/>
    </row>
    <row r="89" spans="1:15" s="3" customFormat="1">
      <c r="A89" s="191" t="s">
        <v>61</v>
      </c>
      <c r="B89" s="422"/>
      <c r="C89" s="422"/>
      <c r="D89" s="422"/>
      <c r="E89" s="391"/>
      <c r="F89" s="247"/>
      <c r="G89" s="459"/>
      <c r="H89" s="391"/>
      <c r="I89" s="247"/>
      <c r="J89" s="379"/>
      <c r="K89" s="248"/>
      <c r="L89" s="379"/>
      <c r="M89" s="247"/>
      <c r="N89" s="379"/>
      <c r="O89" s="5"/>
    </row>
    <row r="90" spans="1:15">
      <c r="A90" s="193" t="s">
        <v>62</v>
      </c>
      <c r="B90" s="422"/>
      <c r="C90" s="422"/>
      <c r="D90" s="422"/>
      <c r="E90" s="454">
        <v>-47.27</v>
      </c>
      <c r="F90" s="247">
        <f t="shared" ref="F90:F105" si="44">IF((+E90/G90)&lt;0,"n.m.",IF(E90&lt;0,(+E90/G90-1)*-1,(+E90/G90-1)))</f>
        <v>0.71585717720605913</v>
      </c>
      <c r="G90" s="454">
        <v>-166.36</v>
      </c>
      <c r="H90" s="386">
        <v>47.75</v>
      </c>
      <c r="I90" s="247" t="str">
        <f t="shared" si="39"/>
        <v>n.m.</v>
      </c>
      <c r="J90" s="386">
        <v>-99.7</v>
      </c>
      <c r="K90" s="248" t="str">
        <f t="shared" ref="K90:K109" si="45">IF((+J90/L90)&lt;0,"n.m.",IF(J90&lt;0,(+J90/L90-1)*-1,(+J90/L90-1)))</f>
        <v>n.m.</v>
      </c>
      <c r="L90" s="330">
        <v>9.48</v>
      </c>
      <c r="M90" s="248">
        <f t="shared" ref="M90:M104" si="46">IF((+L90/N90)&lt;0,"n.m.",IF(L90&lt;0,(+L90/N90-1)*-1,(+L90/N90-1)))</f>
        <v>-0.88094490562246475</v>
      </c>
      <c r="N90" s="330">
        <v>79.626999999999995</v>
      </c>
    </row>
    <row r="91" spans="1:15" ht="33.75">
      <c r="A91" s="193" t="s">
        <v>63</v>
      </c>
      <c r="B91" s="422"/>
      <c r="C91" s="422"/>
      <c r="D91" s="422"/>
      <c r="E91" s="454">
        <v>-712.28</v>
      </c>
      <c r="F91" s="247">
        <f t="shared" si="44"/>
        <v>-0.21516309540057321</v>
      </c>
      <c r="G91" s="454">
        <v>-586.16</v>
      </c>
      <c r="H91" s="386">
        <v>-48.72</v>
      </c>
      <c r="I91" s="247">
        <f t="shared" si="39"/>
        <v>-15.571428571428573</v>
      </c>
      <c r="J91" s="374">
        <v>-2.94</v>
      </c>
      <c r="K91" s="248" t="str">
        <f t="shared" si="45"/>
        <v>n.m.</v>
      </c>
      <c r="L91" s="375">
        <v>192.81</v>
      </c>
      <c r="M91" s="248">
        <f t="shared" si="46"/>
        <v>-0.22196620893643293</v>
      </c>
      <c r="N91" s="330">
        <v>247.81700000000001</v>
      </c>
    </row>
    <row r="92" spans="1:15" ht="33.75">
      <c r="A92" s="193" t="s">
        <v>64</v>
      </c>
      <c r="B92" s="422"/>
      <c r="C92" s="422"/>
      <c r="D92" s="422"/>
      <c r="E92" s="454">
        <v>8.76</v>
      </c>
      <c r="F92" s="247">
        <f t="shared" si="44"/>
        <v>-0.60962566844919786</v>
      </c>
      <c r="G92" s="454">
        <v>22.44</v>
      </c>
      <c r="H92" s="386">
        <v>24.7</v>
      </c>
      <c r="I92" s="247">
        <f t="shared" si="39"/>
        <v>4.9951456310679605</v>
      </c>
      <c r="J92" s="374">
        <v>4.12</v>
      </c>
      <c r="K92" s="248" t="str">
        <f t="shared" si="45"/>
        <v>n.m.</v>
      </c>
      <c r="L92" s="375">
        <v>-21.64</v>
      </c>
      <c r="M92" s="248" t="str">
        <f t="shared" si="46"/>
        <v>n.m.</v>
      </c>
      <c r="N92" s="330">
        <v>56.6</v>
      </c>
    </row>
    <row r="93" spans="1:15">
      <c r="A93" s="193" t="s">
        <v>65</v>
      </c>
      <c r="B93" s="422"/>
      <c r="C93" s="422"/>
      <c r="D93" s="422"/>
      <c r="E93" s="454">
        <v>21.76</v>
      </c>
      <c r="F93" s="247" t="str">
        <f t="shared" si="44"/>
        <v>n.m.</v>
      </c>
      <c r="G93" s="454">
        <v>-18.09</v>
      </c>
      <c r="H93" s="386">
        <v>94.47</v>
      </c>
      <c r="I93" s="247" t="str">
        <f t="shared" si="39"/>
        <v>n.m.</v>
      </c>
      <c r="J93" s="374">
        <v>-75.2</v>
      </c>
      <c r="K93" s="248">
        <f t="shared" si="45"/>
        <v>-4.2477320307048156</v>
      </c>
      <c r="L93" s="375">
        <v>-14.33</v>
      </c>
      <c r="M93" s="248">
        <f t="shared" si="46"/>
        <v>0.41045789278808575</v>
      </c>
      <c r="N93" s="330">
        <v>-24.306999999999999</v>
      </c>
    </row>
    <row r="94" spans="1:15" ht="23.25" customHeight="1">
      <c r="A94" s="193" t="s">
        <v>66</v>
      </c>
      <c r="B94" s="422"/>
      <c r="C94" s="422"/>
      <c r="D94" s="422"/>
      <c r="E94" s="454">
        <v>296.56</v>
      </c>
      <c r="F94" s="247">
        <f t="shared" si="44"/>
        <v>-0.21580241690245128</v>
      </c>
      <c r="G94" s="454">
        <v>378.17</v>
      </c>
      <c r="H94" s="386">
        <v>572.16999999999996</v>
      </c>
      <c r="I94" s="247" t="str">
        <f t="shared" si="39"/>
        <v>n.m.</v>
      </c>
      <c r="J94" s="374">
        <v>-187.84</v>
      </c>
      <c r="K94" s="248" t="str">
        <f t="shared" si="45"/>
        <v>n.m.</v>
      </c>
      <c r="L94" s="375">
        <v>206.53</v>
      </c>
      <c r="M94" s="248" t="str">
        <f t="shared" si="46"/>
        <v>n.m.</v>
      </c>
      <c r="N94" s="330">
        <v>-167.01400000000001</v>
      </c>
    </row>
    <row r="95" spans="1:15" ht="33.75">
      <c r="A95" s="193" t="s">
        <v>67</v>
      </c>
      <c r="B95" s="422"/>
      <c r="C95" s="422"/>
      <c r="D95" s="422"/>
      <c r="E95" s="454">
        <v>7.71</v>
      </c>
      <c r="F95" s="247">
        <f t="shared" si="44"/>
        <v>-0.51992528019925277</v>
      </c>
      <c r="G95" s="454">
        <v>16.059999999999999</v>
      </c>
      <c r="H95" s="386">
        <v>-4.55</v>
      </c>
      <c r="I95" s="247">
        <f t="shared" si="39"/>
        <v>-0.25344352617079879</v>
      </c>
      <c r="J95" s="374">
        <v>-3.63</v>
      </c>
      <c r="K95" s="248" t="str">
        <f t="shared" si="45"/>
        <v>n.m.</v>
      </c>
      <c r="L95" s="375">
        <v>14.93</v>
      </c>
      <c r="M95" s="248">
        <f t="shared" si="46"/>
        <v>2.3679224001804648</v>
      </c>
      <c r="N95" s="330">
        <v>4.4329999999999998</v>
      </c>
    </row>
    <row r="96" spans="1:15">
      <c r="A96" s="193" t="s">
        <v>68</v>
      </c>
      <c r="B96" s="422"/>
      <c r="C96" s="422"/>
      <c r="D96" s="422"/>
      <c r="E96" s="454">
        <v>-10.76</v>
      </c>
      <c r="F96" s="247" t="str">
        <f t="shared" si="44"/>
        <v>n.m.</v>
      </c>
      <c r="G96" s="454">
        <v>22.49</v>
      </c>
      <c r="H96" s="386">
        <v>22.72</v>
      </c>
      <c r="I96" s="247" t="str">
        <f t="shared" si="39"/>
        <v>n.m.</v>
      </c>
      <c r="J96" s="374">
        <v>-94.91</v>
      </c>
      <c r="K96" s="248" t="str">
        <f t="shared" si="45"/>
        <v>n.m.</v>
      </c>
      <c r="L96" s="375">
        <v>95.56</v>
      </c>
      <c r="M96" s="248">
        <f t="shared" si="46"/>
        <v>3.4650032707223621</v>
      </c>
      <c r="N96" s="330">
        <v>21.402000000000001</v>
      </c>
    </row>
    <row r="97" spans="1:15">
      <c r="A97" s="193" t="s">
        <v>69</v>
      </c>
      <c r="B97" s="423"/>
      <c r="C97" s="423"/>
      <c r="D97" s="423"/>
      <c r="E97" s="454">
        <v>-86.3</v>
      </c>
      <c r="F97" s="247">
        <f t="shared" si="44"/>
        <v>-0.24602945423043598</v>
      </c>
      <c r="G97" s="454">
        <v>-69.260000000000005</v>
      </c>
      <c r="H97" s="386">
        <v>2.84</v>
      </c>
      <c r="I97" s="247">
        <f t="shared" si="39"/>
        <v>-0.91622418879056045</v>
      </c>
      <c r="J97" s="374">
        <v>33.9</v>
      </c>
      <c r="K97" s="248">
        <f t="shared" si="45"/>
        <v>-0.65767949106331414</v>
      </c>
      <c r="L97" s="375">
        <v>99.03</v>
      </c>
      <c r="M97" s="248" t="str">
        <f t="shared" si="46"/>
        <v>n.m.</v>
      </c>
      <c r="N97" s="330">
        <v>-33.463999999999999</v>
      </c>
    </row>
    <row r="98" spans="1:15" s="3" customFormat="1" ht="22.5">
      <c r="A98" s="191" t="s">
        <v>70</v>
      </c>
      <c r="B98" s="422"/>
      <c r="C98" s="422"/>
      <c r="D98" s="422"/>
      <c r="E98" s="460">
        <f>SUM(E88:E97)</f>
        <v>-108.88000000000127</v>
      </c>
      <c r="F98" s="192">
        <f t="shared" si="44"/>
        <v>-0.28139343297639563</v>
      </c>
      <c r="G98" s="458">
        <f>SUM(G88:G97)</f>
        <v>-84.969999999997611</v>
      </c>
      <c r="H98" s="389">
        <f>SUM(H88:H97)</f>
        <v>1345.189999999998</v>
      </c>
      <c r="I98" s="192">
        <f>IF((+H98/J98)&lt;0,"n.m.",IF(H98&lt;0,(+H98/J98-1)*-1,(+H98/J98-1)))</f>
        <v>4.0921376386418116</v>
      </c>
      <c r="J98" s="390">
        <f>SUM(J88:J97)</f>
        <v>264.16999999999814</v>
      </c>
      <c r="K98" s="249">
        <f t="shared" si="45"/>
        <v>-0.78701979280042034</v>
      </c>
      <c r="L98" s="390">
        <f>SUM(L88:L97)</f>
        <v>1240.3499999999976</v>
      </c>
      <c r="M98" s="241">
        <f t="shared" si="46"/>
        <v>0.54017607688773239</v>
      </c>
      <c r="N98" s="390">
        <v>805.33</v>
      </c>
      <c r="O98" s="5"/>
    </row>
    <row r="99" spans="1:15">
      <c r="A99" s="193" t="s">
        <v>71</v>
      </c>
      <c r="B99" s="422"/>
      <c r="C99" s="422"/>
      <c r="D99" s="422"/>
      <c r="E99" s="454">
        <v>-14.39</v>
      </c>
      <c r="F99" s="247">
        <f t="shared" si="44"/>
        <v>0.6388052208835342</v>
      </c>
      <c r="G99" s="454">
        <v>-39.840000000000003</v>
      </c>
      <c r="H99" s="386">
        <v>-48.37</v>
      </c>
      <c r="I99" s="247">
        <f t="shared" si="39"/>
        <v>-0.23930310017934908</v>
      </c>
      <c r="J99" s="374">
        <v>-39.03</v>
      </c>
      <c r="K99" s="248">
        <f t="shared" si="45"/>
        <v>-0.67582653499355949</v>
      </c>
      <c r="L99" s="375">
        <v>-23.29</v>
      </c>
      <c r="M99" s="243">
        <f t="shared" si="46"/>
        <v>-0.1077815829528157</v>
      </c>
      <c r="N99" s="330">
        <v>-21.024000000000001</v>
      </c>
    </row>
    <row r="100" spans="1:15" ht="33.75">
      <c r="A100" s="193" t="s">
        <v>72</v>
      </c>
      <c r="B100" s="422"/>
      <c r="C100" s="422"/>
      <c r="D100" s="422"/>
      <c r="E100" s="454">
        <v>-442.41</v>
      </c>
      <c r="F100" s="247">
        <f t="shared" si="44"/>
        <v>-0.3184229347955656</v>
      </c>
      <c r="G100" s="454">
        <v>-335.56</v>
      </c>
      <c r="H100" s="386">
        <v>-457.62</v>
      </c>
      <c r="I100" s="247">
        <f t="shared" si="39"/>
        <v>-0.10948940503321536</v>
      </c>
      <c r="J100" s="374">
        <v>-412.46</v>
      </c>
      <c r="K100" s="248">
        <f t="shared" si="45"/>
        <v>-4.2223626026531846E-2</v>
      </c>
      <c r="L100" s="375">
        <v>-395.75</v>
      </c>
      <c r="M100" s="243">
        <f t="shared" si="46"/>
        <v>-0.14217849443124853</v>
      </c>
      <c r="N100" s="330">
        <v>-346.48700000000002</v>
      </c>
    </row>
    <row r="101" spans="1:15">
      <c r="A101" s="193" t="s">
        <v>138</v>
      </c>
      <c r="B101" s="422"/>
      <c r="C101" s="422"/>
      <c r="D101" s="422"/>
      <c r="E101" s="454">
        <v>65.47</v>
      </c>
      <c r="F101" s="247">
        <f t="shared" si="44"/>
        <v>-5.8933448325427795E-2</v>
      </c>
      <c r="G101" s="454">
        <f>26.44+43.13</f>
        <v>69.570000000000007</v>
      </c>
      <c r="H101" s="386">
        <v>120.75</v>
      </c>
      <c r="I101" s="247">
        <f t="shared" si="39"/>
        <v>-0.36175273534541996</v>
      </c>
      <c r="J101" s="330">
        <v>189.19</v>
      </c>
      <c r="K101" s="248">
        <v>0.94260190984700687</v>
      </c>
      <c r="L101" s="330">
        <v>97.39</v>
      </c>
      <c r="M101" s="243">
        <v>8.0802139630891556E-2</v>
      </c>
      <c r="N101" s="330">
        <v>90.108999999999995</v>
      </c>
    </row>
    <row r="102" spans="1:15" ht="22.5">
      <c r="A102" s="193" t="s">
        <v>73</v>
      </c>
      <c r="B102" s="422"/>
      <c r="C102" s="422"/>
      <c r="D102" s="422"/>
      <c r="E102" s="454">
        <v>-9.14</v>
      </c>
      <c r="F102" s="247" t="str">
        <f t="shared" si="44"/>
        <v>n.m.</v>
      </c>
      <c r="G102" s="454">
        <v>46.22</v>
      </c>
      <c r="H102" s="386">
        <v>47.51</v>
      </c>
      <c r="I102" s="247" t="str">
        <f t="shared" si="39"/>
        <v>n.m.</v>
      </c>
      <c r="J102" s="374">
        <v>-14.13</v>
      </c>
      <c r="K102" s="248" t="str">
        <f t="shared" si="45"/>
        <v>n.m.</v>
      </c>
      <c r="L102" s="375">
        <v>7.54</v>
      </c>
      <c r="M102" s="248" t="str">
        <f t="shared" si="46"/>
        <v>n.m.</v>
      </c>
      <c r="N102" s="330">
        <v>-98.606999999999999</v>
      </c>
    </row>
    <row r="103" spans="1:15" ht="22.5">
      <c r="A103" s="193" t="s">
        <v>74</v>
      </c>
      <c r="B103" s="422"/>
      <c r="C103" s="422"/>
      <c r="D103" s="422"/>
      <c r="E103" s="454">
        <v>-72.09</v>
      </c>
      <c r="F103" s="247" t="str">
        <f t="shared" si="44"/>
        <v>n.m.</v>
      </c>
      <c r="G103" s="454">
        <v>17.940000000000001</v>
      </c>
      <c r="H103" s="386">
        <v>4.43</v>
      </c>
      <c r="I103" s="247" t="str">
        <f t="shared" si="39"/>
        <v>n.m.</v>
      </c>
      <c r="J103" s="374">
        <v>-158</v>
      </c>
      <c r="K103" s="248">
        <f t="shared" si="45"/>
        <v>-24.901639344262296</v>
      </c>
      <c r="L103" s="339">
        <v>-6.1</v>
      </c>
      <c r="M103" s="243">
        <f t="shared" si="46"/>
        <v>0.89711934156378603</v>
      </c>
      <c r="N103" s="330">
        <v>-59.292000000000002</v>
      </c>
    </row>
    <row r="104" spans="1:15" s="3" customFormat="1" ht="22.5">
      <c r="A104" s="191" t="s">
        <v>75</v>
      </c>
      <c r="B104" s="423"/>
      <c r="C104" s="423"/>
      <c r="D104" s="423"/>
      <c r="E104" s="389">
        <f>SUM(E99:E103)</f>
        <v>-472.56000000000006</v>
      </c>
      <c r="F104" s="192">
        <f t="shared" si="44"/>
        <v>-0.95539371870732825</v>
      </c>
      <c r="G104" s="458">
        <f>SUM(G99:G103)</f>
        <v>-241.67000000000002</v>
      </c>
      <c r="H104" s="389">
        <f>SUM(H99:H103)</f>
        <v>-333.3</v>
      </c>
      <c r="I104" s="192">
        <f t="shared" si="39"/>
        <v>0.23278779089841861</v>
      </c>
      <c r="J104" s="390">
        <f>SUM(J99:J103)</f>
        <v>-434.43</v>
      </c>
      <c r="K104" s="342">
        <f t="shared" si="45"/>
        <v>-0.35670341338496603</v>
      </c>
      <c r="L104" s="242">
        <f>SUM(L99:L103)</f>
        <v>-320.21000000000004</v>
      </c>
      <c r="M104" s="211">
        <f t="shared" si="46"/>
        <v>0.26439406295873424</v>
      </c>
      <c r="N104" s="390">
        <v>-435.30100000000004</v>
      </c>
      <c r="O104" s="5"/>
    </row>
    <row r="105" spans="1:15" ht="22.5">
      <c r="A105" s="193" t="s">
        <v>149</v>
      </c>
      <c r="B105" s="422"/>
      <c r="C105" s="422"/>
      <c r="D105" s="422"/>
      <c r="E105" s="330">
        <f>31.59-88.69</f>
        <v>-57.099999999999994</v>
      </c>
      <c r="F105" s="247" t="str">
        <f t="shared" si="44"/>
        <v>n.m.</v>
      </c>
      <c r="G105" s="454">
        <f>78.38-67.5</f>
        <v>10.879999999999995</v>
      </c>
      <c r="H105" s="386">
        <v>-5.0599999999999996</v>
      </c>
      <c r="I105" s="247">
        <f t="shared" si="39"/>
        <v>0.98320777884711119</v>
      </c>
      <c r="J105" s="374">
        <v>-301.33000000000004</v>
      </c>
      <c r="K105" s="340">
        <f t="shared" si="45"/>
        <v>-1.3175665282264268</v>
      </c>
      <c r="L105" s="341">
        <v>-130.02000000000001</v>
      </c>
      <c r="M105" s="212">
        <f t="shared" ref="M105:M120" si="47">IF((+L105/N105)&lt;0,"n.m.",IF(L105&lt;0,(+L105/N105-1)*-1,(+L105/N105-1)))</f>
        <v>-0.40947673095060022</v>
      </c>
      <c r="N105" s="330">
        <v>-92.247</v>
      </c>
    </row>
    <row r="106" spans="1:15" ht="22.5">
      <c r="A106" s="450" t="s">
        <v>162</v>
      </c>
      <c r="B106" s="422"/>
      <c r="C106" s="422"/>
      <c r="D106" s="422"/>
      <c r="E106" s="375">
        <v>-175</v>
      </c>
      <c r="F106" s="247"/>
      <c r="G106" s="457">
        <v>-108.5</v>
      </c>
      <c r="H106" s="374">
        <v>-121.5</v>
      </c>
      <c r="I106" s="247"/>
      <c r="J106" s="374">
        <v>0</v>
      </c>
      <c r="K106" s="248">
        <f t="shared" si="45"/>
        <v>-1</v>
      </c>
      <c r="L106" s="375">
        <v>100</v>
      </c>
      <c r="M106" s="248" t="str">
        <f t="shared" si="47"/>
        <v>n.m.</v>
      </c>
      <c r="N106" s="375">
        <v>-7.5</v>
      </c>
    </row>
    <row r="107" spans="1:15" ht="22.5">
      <c r="A107" s="193" t="s">
        <v>150</v>
      </c>
      <c r="B107" s="422"/>
      <c r="C107" s="422"/>
      <c r="D107" s="422"/>
      <c r="E107" s="493">
        <v>3.22</v>
      </c>
      <c r="F107" s="247" t="str">
        <f t="shared" ref="F107:F109" si="48">IF((+E107/G107)&lt;0,"n.m.",IF(E107&lt;0,(+E107/G107-1)*-1,(+E107/G107-1)))</f>
        <v>n.m.</v>
      </c>
      <c r="G107" s="457">
        <v>-0.27</v>
      </c>
      <c r="H107" s="374">
        <v>-5.31</v>
      </c>
      <c r="I107" s="247">
        <f t="shared" si="39"/>
        <v>-5.5666003976142964E-2</v>
      </c>
      <c r="J107" s="374">
        <v>-5.03</v>
      </c>
      <c r="K107" s="248">
        <f t="shared" si="45"/>
        <v>-5.0602409638554224</v>
      </c>
      <c r="L107" s="375">
        <v>-0.83</v>
      </c>
      <c r="M107" s="243">
        <f t="shared" si="47"/>
        <v>0.92681421391411689</v>
      </c>
      <c r="N107" s="375">
        <v>-11.340999999999999</v>
      </c>
    </row>
    <row r="108" spans="1:15" ht="22.5">
      <c r="A108" s="193" t="s">
        <v>151</v>
      </c>
      <c r="B108" s="422"/>
      <c r="C108" s="422"/>
      <c r="D108" s="422"/>
      <c r="E108" s="454">
        <v>-21.03</v>
      </c>
      <c r="F108" s="247" t="str">
        <f t="shared" si="48"/>
        <v>n.m.</v>
      </c>
      <c r="G108" s="454">
        <v>0.03</v>
      </c>
      <c r="H108" s="386">
        <v>0.74</v>
      </c>
      <c r="I108" s="247">
        <f t="shared" si="39"/>
        <v>-0.95680093403385869</v>
      </c>
      <c r="J108" s="374">
        <v>17.13</v>
      </c>
      <c r="K108" s="248" t="str">
        <f t="shared" si="45"/>
        <v>n.m.</v>
      </c>
      <c r="L108" s="375">
        <v>-29.92</v>
      </c>
      <c r="M108" s="248" t="str">
        <f t="shared" si="47"/>
        <v>n.m.</v>
      </c>
      <c r="N108" s="330">
        <v>23.584</v>
      </c>
    </row>
    <row r="109" spans="1:15" ht="22.5">
      <c r="A109" s="193" t="s">
        <v>76</v>
      </c>
      <c r="B109" s="422"/>
      <c r="C109" s="422"/>
      <c r="D109" s="422"/>
      <c r="E109" s="454">
        <v>-77.099999999999994</v>
      </c>
      <c r="F109" s="247">
        <f t="shared" si="48"/>
        <v>-174.22727272727272</v>
      </c>
      <c r="G109" s="457">
        <v>-0.44</v>
      </c>
      <c r="H109" s="374">
        <v>-2.69</v>
      </c>
      <c r="I109" s="247">
        <f t="shared" si="39"/>
        <v>0.98686395155776929</v>
      </c>
      <c r="J109" s="374">
        <v>-204.78</v>
      </c>
      <c r="K109" s="248">
        <f t="shared" si="45"/>
        <v>-929.81818181818187</v>
      </c>
      <c r="L109" s="375">
        <v>-0.22</v>
      </c>
      <c r="M109" s="248" t="str">
        <f t="shared" si="47"/>
        <v>n.m.</v>
      </c>
      <c r="N109" s="330">
        <v>2.7090000000000001</v>
      </c>
    </row>
    <row r="110" spans="1:15">
      <c r="A110" s="193" t="s">
        <v>77</v>
      </c>
      <c r="B110" s="422"/>
      <c r="C110" s="422"/>
      <c r="D110" s="422"/>
      <c r="E110" s="454">
        <v>0</v>
      </c>
      <c r="F110" s="247"/>
      <c r="G110" s="457">
        <v>0</v>
      </c>
      <c r="H110" s="374">
        <v>0</v>
      </c>
      <c r="I110" s="247"/>
      <c r="J110" s="374">
        <v>0</v>
      </c>
      <c r="K110" s="248"/>
      <c r="L110" s="375">
        <v>0</v>
      </c>
      <c r="M110" s="243"/>
      <c r="N110" s="375">
        <v>0</v>
      </c>
    </row>
    <row r="111" spans="1:15">
      <c r="A111" s="193" t="s">
        <v>152</v>
      </c>
      <c r="B111" s="422"/>
      <c r="C111" s="422"/>
      <c r="D111" s="422"/>
      <c r="E111" s="454">
        <v>-109.63</v>
      </c>
      <c r="F111" s="247">
        <f t="shared" ref="F111:F114" si="49">IF((+E111/G111)&lt;0,"n.m.",IF(E111&lt;0,(+E111/G111-1)*-1,(+E111/G111-1)))</f>
        <v>-9.0303331675783083E-2</v>
      </c>
      <c r="G111" s="454">
        <v>-100.55</v>
      </c>
      <c r="H111" s="386">
        <v>-100.7</v>
      </c>
      <c r="I111" s="247">
        <f t="shared" si="39"/>
        <v>-0.43508621918198664</v>
      </c>
      <c r="J111" s="374">
        <v>-70.17</v>
      </c>
      <c r="K111" s="248">
        <f t="shared" ref="K111:K120" si="50">IF((+J111/L111)&lt;0,"n.m.",IF(J111&lt;0,(+J111/L111-1)*-1,(+J111/L111-1)))</f>
        <v>-0.24062942008486554</v>
      </c>
      <c r="L111" s="375">
        <v>-56.56</v>
      </c>
      <c r="M111" s="243">
        <f t="shared" si="47"/>
        <v>1.85326577358228E-2</v>
      </c>
      <c r="N111" s="330">
        <v>-57.628</v>
      </c>
    </row>
    <row r="112" spans="1:15" s="3" customFormat="1" ht="22.5">
      <c r="A112" s="191" t="s">
        <v>78</v>
      </c>
      <c r="B112" s="423"/>
      <c r="C112" s="423"/>
      <c r="D112" s="423"/>
      <c r="E112" s="389">
        <f>SUM(E105:E111)</f>
        <v>-436.64</v>
      </c>
      <c r="F112" s="192">
        <f t="shared" si="49"/>
        <v>-1.1958259994971083</v>
      </c>
      <c r="G112" s="455">
        <f>SUM(G105:G111)</f>
        <v>-198.85</v>
      </c>
      <c r="H112" s="389">
        <f>SUM(H105:H111)</f>
        <v>-234.51999999999998</v>
      </c>
      <c r="I112" s="192">
        <f t="shared" si="39"/>
        <v>0.58431706193058952</v>
      </c>
      <c r="J112" s="390">
        <f t="shared" ref="J112" si="51">SUM(J105:J111)</f>
        <v>-564.17999999999995</v>
      </c>
      <c r="K112" s="249">
        <f t="shared" si="50"/>
        <v>-3.7994895789025938</v>
      </c>
      <c r="L112" s="390">
        <f>SUM(L105:L111)</f>
        <v>-117.55000000000001</v>
      </c>
      <c r="M112" s="241">
        <f t="shared" si="47"/>
        <v>0.17464753131494692</v>
      </c>
      <c r="N112" s="390">
        <v>-142.42400000000001</v>
      </c>
      <c r="O112" s="5"/>
    </row>
    <row r="113" spans="1:15" s="3" customFormat="1" ht="22.5">
      <c r="A113" s="191" t="s">
        <v>79</v>
      </c>
      <c r="B113" s="423"/>
      <c r="C113" s="423"/>
      <c r="D113" s="423"/>
      <c r="E113" s="392">
        <f>E98+E104+E112</f>
        <v>-1018.0800000000013</v>
      </c>
      <c r="F113" s="192">
        <f t="shared" si="49"/>
        <v>-0.93739176768350663</v>
      </c>
      <c r="G113" s="456">
        <f>G98+G104+G112</f>
        <v>-525.48999999999762</v>
      </c>
      <c r="H113" s="392">
        <f>H98+H104+H112</f>
        <v>777.36999999999807</v>
      </c>
      <c r="I113" s="192" t="str">
        <f t="shared" si="39"/>
        <v>n.m.</v>
      </c>
      <c r="J113" s="384">
        <f>J98+J104+J112</f>
        <v>-734.44000000000187</v>
      </c>
      <c r="K113" s="248" t="str">
        <f t="shared" si="50"/>
        <v>n.m.</v>
      </c>
      <c r="L113" s="384">
        <f>L98+L104+L112</f>
        <v>802.58999999999764</v>
      </c>
      <c r="M113" s="241">
        <f t="shared" si="47"/>
        <v>2.5262406361898804</v>
      </c>
      <c r="N113" s="384">
        <v>227.60499999999999</v>
      </c>
      <c r="O113" s="5"/>
    </row>
    <row r="114" spans="1:15" ht="22.5">
      <c r="A114" s="193" t="s">
        <v>153</v>
      </c>
      <c r="B114" s="422"/>
      <c r="C114" s="422"/>
      <c r="D114" s="422"/>
      <c r="E114" s="494">
        <v>2789.69</v>
      </c>
      <c r="F114" s="247">
        <f t="shared" si="49"/>
        <v>0.39654040004565827</v>
      </c>
      <c r="G114" s="454">
        <f>J117</f>
        <v>1997.571999999996</v>
      </c>
      <c r="H114" s="386">
        <f>J117</f>
        <v>1997.571999999996</v>
      </c>
      <c r="I114" s="247">
        <f t="shared" si="39"/>
        <v>-0.26738750448353776</v>
      </c>
      <c r="J114" s="330">
        <f>L117</f>
        <v>2726.641999999998</v>
      </c>
      <c r="K114" s="248">
        <f t="shared" si="50"/>
        <v>0.43052566522668334</v>
      </c>
      <c r="L114" s="330">
        <f>N117</f>
        <v>1906.0420000000001</v>
      </c>
      <c r="M114" s="243">
        <f t="shared" si="47"/>
        <v>0.13138362913278323</v>
      </c>
      <c r="N114" s="330">
        <v>1684.7</v>
      </c>
    </row>
    <row r="115" spans="1:15" ht="33.75">
      <c r="A115" s="193" t="s">
        <v>80</v>
      </c>
      <c r="B115" s="422"/>
      <c r="C115" s="422"/>
      <c r="D115" s="422"/>
      <c r="E115" s="454">
        <v>-17.97</v>
      </c>
      <c r="F115" s="247" t="str">
        <f>IF((+E115/G115)&lt;0,"n.m.",IF(E115&lt;0,(+E115/G115-1)*-1,(+E115/G115-1)))</f>
        <v>n.m.</v>
      </c>
      <c r="G115" s="454">
        <v>1.65</v>
      </c>
      <c r="H115" s="386">
        <v>9.82</v>
      </c>
      <c r="I115" s="247">
        <f t="shared" si="39"/>
        <v>0.82867783985102417</v>
      </c>
      <c r="J115" s="386">
        <v>5.37</v>
      </c>
      <c r="K115" s="248">
        <f t="shared" si="50"/>
        <v>-5.9544658493870362E-2</v>
      </c>
      <c r="L115" s="330">
        <v>5.71</v>
      </c>
      <c r="M115" s="248" t="str">
        <f t="shared" si="47"/>
        <v>n.m.</v>
      </c>
      <c r="N115" s="330">
        <v>-15.55</v>
      </c>
    </row>
    <row r="116" spans="1:15" ht="22.5">
      <c r="A116" s="193" t="s">
        <v>81</v>
      </c>
      <c r="B116" s="422"/>
      <c r="C116" s="422"/>
      <c r="D116" s="422"/>
      <c r="E116" s="454">
        <v>-0.74</v>
      </c>
      <c r="F116" s="247" t="str">
        <f>IF((+E116/G116)&lt;0,"n.m.",IF(E116&lt;0,(+E116/G116-1)*-1,(+E116/G116-1)))</f>
        <v>n.m.</v>
      </c>
      <c r="G116" s="454">
        <v>0.63</v>
      </c>
      <c r="H116" s="386">
        <v>4.93</v>
      </c>
      <c r="I116" s="247"/>
      <c r="J116" s="386">
        <v>0</v>
      </c>
      <c r="K116" s="248">
        <f t="shared" si="50"/>
        <v>-1</v>
      </c>
      <c r="L116" s="330">
        <v>12.3</v>
      </c>
      <c r="M116" s="248">
        <f t="shared" si="47"/>
        <v>0.32443200172283837</v>
      </c>
      <c r="N116" s="330">
        <v>9.2870000000000008</v>
      </c>
    </row>
    <row r="117" spans="1:15" s="3" customFormat="1" ht="32.25" customHeight="1">
      <c r="A117" s="191" t="s">
        <v>82</v>
      </c>
      <c r="B117" s="423"/>
      <c r="C117" s="423"/>
      <c r="D117" s="423"/>
      <c r="E117" s="392">
        <f>E113+E114+E115+E116</f>
        <v>1752.8999999999987</v>
      </c>
      <c r="F117" s="192">
        <f t="shared" ref="F117:F120" si="52">IF((+E117/G117)&lt;0,"n.m.",IF(E117&lt;0,(+E117/G117-1)*-1,(+E117/G117-1)))</f>
        <v>0.18892103838813012</v>
      </c>
      <c r="G117" s="460">
        <f>G113+G114+G115+G116</f>
        <v>1474.3619999999987</v>
      </c>
      <c r="H117" s="392">
        <f>H113+H114+H115+H116</f>
        <v>2789.6919999999941</v>
      </c>
      <c r="I117" s="192">
        <f t="shared" si="39"/>
        <v>0.3965414012611308</v>
      </c>
      <c r="J117" s="384">
        <f t="shared" ref="J117" si="53">J113+J114+J115+J116</f>
        <v>1997.571999999996</v>
      </c>
      <c r="K117" s="249">
        <f t="shared" si="50"/>
        <v>-0.26738750448353776</v>
      </c>
      <c r="L117" s="384">
        <f>L113+L114+L115+L116</f>
        <v>2726.641999999998</v>
      </c>
      <c r="M117" s="241">
        <f t="shared" si="47"/>
        <v>0.43052566522668334</v>
      </c>
      <c r="N117" s="384">
        <v>1906.0420000000001</v>
      </c>
      <c r="O117" s="5"/>
    </row>
    <row r="118" spans="1:15">
      <c r="A118" s="193" t="s">
        <v>83</v>
      </c>
      <c r="B118" s="422"/>
      <c r="C118" s="422"/>
      <c r="D118" s="422"/>
      <c r="E118" s="454">
        <v>35.06</v>
      </c>
      <c r="F118" s="247">
        <f t="shared" si="52"/>
        <v>-9.4056847545219591E-2</v>
      </c>
      <c r="G118" s="454">
        <v>38.700000000000003</v>
      </c>
      <c r="H118" s="386">
        <v>45.25</v>
      </c>
      <c r="I118" s="247">
        <f t="shared" si="39"/>
        <v>-8.5304224782696614E-2</v>
      </c>
      <c r="J118" s="393">
        <v>49.47</v>
      </c>
      <c r="K118" s="248">
        <f t="shared" si="50"/>
        <v>-0.26584945981241836</v>
      </c>
      <c r="L118" s="394">
        <v>67.384</v>
      </c>
      <c r="M118" s="243">
        <f t="shared" si="47"/>
        <v>8.1362133709920625E-2</v>
      </c>
      <c r="N118" s="394">
        <v>62.314</v>
      </c>
    </row>
    <row r="119" spans="1:15">
      <c r="A119" s="193" t="s">
        <v>84</v>
      </c>
      <c r="B119" s="422"/>
      <c r="C119" s="422"/>
      <c r="D119" s="422"/>
      <c r="E119" s="454">
        <v>17.420000000000002</v>
      </c>
      <c r="F119" s="247">
        <f t="shared" si="52"/>
        <v>-0.25523728088926889</v>
      </c>
      <c r="G119" s="454">
        <v>23.39</v>
      </c>
      <c r="H119" s="386">
        <v>37.81</v>
      </c>
      <c r="I119" s="247">
        <f t="shared" si="39"/>
        <v>1.312968917470525E-2</v>
      </c>
      <c r="J119" s="393">
        <v>37.32</v>
      </c>
      <c r="K119" s="248">
        <f t="shared" si="50"/>
        <v>-0.23970174795257304</v>
      </c>
      <c r="L119" s="394">
        <v>49.085999999999999</v>
      </c>
      <c r="M119" s="243">
        <f t="shared" si="47"/>
        <v>-3.459533877470744E-2</v>
      </c>
      <c r="N119" s="394">
        <v>50.844999999999999</v>
      </c>
    </row>
    <row r="120" spans="1:15">
      <c r="A120" s="193" t="s">
        <v>85</v>
      </c>
      <c r="B120" s="422"/>
      <c r="C120" s="422"/>
      <c r="D120" s="422"/>
      <c r="E120" s="454">
        <v>58.33</v>
      </c>
      <c r="F120" s="247">
        <f t="shared" si="52"/>
        <v>2.9626358695652173</v>
      </c>
      <c r="G120" s="454">
        <v>14.72</v>
      </c>
      <c r="H120" s="386">
        <v>24.5</v>
      </c>
      <c r="I120" s="247">
        <f t="shared" si="39"/>
        <v>-0.91076956695924538</v>
      </c>
      <c r="J120" s="393">
        <v>274.57</v>
      </c>
      <c r="K120" s="248">
        <f t="shared" si="50"/>
        <v>1.7172772796548106</v>
      </c>
      <c r="L120" s="394">
        <v>101.04600000000001</v>
      </c>
      <c r="M120" s="243">
        <f t="shared" si="47"/>
        <v>0.11225343430785495</v>
      </c>
      <c r="N120" s="394">
        <v>90.847999999999999</v>
      </c>
    </row>
    <row r="121" spans="1:15" s="21" customFormat="1">
      <c r="A121" s="191" t="s">
        <v>86</v>
      </c>
      <c r="B121" s="423"/>
      <c r="C121" s="423"/>
      <c r="D121" s="423"/>
      <c r="E121" s="395">
        <f>-E19/E18</f>
        <v>0.34895977808599327</v>
      </c>
      <c r="F121" s="213"/>
      <c r="G121" s="395">
        <f>-G19/G18</f>
        <v>0.36159564289393653</v>
      </c>
      <c r="H121" s="395">
        <f>-H19/H18</f>
        <v>0.30590441822369024</v>
      </c>
      <c r="I121" s="213"/>
      <c r="J121" s="395">
        <f>-J19/J18</f>
        <v>0.33037304395317502</v>
      </c>
      <c r="K121" s="248"/>
      <c r="L121" s="395">
        <f>-L19/L18</f>
        <v>0.42363085086223534</v>
      </c>
      <c r="M121" s="213"/>
      <c r="N121" s="395">
        <v>0.42328205757799298</v>
      </c>
      <c r="O121" s="5"/>
    </row>
    <row r="122" spans="1:15">
      <c r="A122" s="193"/>
      <c r="B122" s="422"/>
      <c r="C122" s="422"/>
      <c r="D122" s="422"/>
      <c r="E122" s="330"/>
      <c r="F122" s="201"/>
      <c r="G122" s="382"/>
      <c r="H122" s="330"/>
      <c r="I122" s="201"/>
      <c r="J122" s="382"/>
      <c r="K122" s="248"/>
      <c r="L122" s="382"/>
      <c r="M122" s="201"/>
      <c r="N122" s="330"/>
    </row>
    <row r="123" spans="1:15" s="3" customFormat="1">
      <c r="A123" s="191"/>
      <c r="B123" s="423"/>
      <c r="C123" s="423"/>
      <c r="D123" s="423"/>
      <c r="E123" s="379"/>
      <c r="F123" s="195"/>
      <c r="G123" s="379"/>
      <c r="H123" s="379"/>
      <c r="I123" s="195"/>
      <c r="J123" s="379"/>
      <c r="K123" s="248"/>
      <c r="L123" s="379"/>
      <c r="M123" s="195"/>
      <c r="N123" s="379"/>
      <c r="O123" s="5"/>
    </row>
    <row r="124" spans="1:15" s="3" customFormat="1">
      <c r="A124" s="191" t="s">
        <v>87</v>
      </c>
      <c r="B124" s="423"/>
      <c r="C124" s="423"/>
      <c r="D124" s="423"/>
      <c r="E124" s="384">
        <f>-E100-E99-E103</f>
        <v>528.89</v>
      </c>
      <c r="F124" s="264"/>
      <c r="G124" s="384">
        <f>-G100-G99-G103</f>
        <v>357.46</v>
      </c>
      <c r="H124" s="384">
        <f>-H100-H99-H103</f>
        <v>501.56</v>
      </c>
      <c r="I124" s="264"/>
      <c r="J124" s="384">
        <f>-J100-J99-J103</f>
        <v>609.49</v>
      </c>
      <c r="K124" s="249">
        <f>IF((+J124/L124)&lt;0,"n.m.",IF(J124&lt;0,(+J124/L124-1)*-1,(+J124/L124-1)))</f>
        <v>0.43362186573834482</v>
      </c>
      <c r="L124" s="384">
        <f>-L100-L99-L103</f>
        <v>425.14000000000004</v>
      </c>
      <c r="M124" s="192">
        <f>(L124-N124)/N124</f>
        <v>-3.8964112248507017E-3</v>
      </c>
      <c r="N124" s="384">
        <v>426.803</v>
      </c>
      <c r="O124" s="5"/>
    </row>
    <row r="125" spans="1:15">
      <c r="A125" s="193"/>
      <c r="B125" s="422"/>
      <c r="C125" s="422"/>
      <c r="D125" s="422"/>
      <c r="E125" s="382"/>
      <c r="F125" s="201"/>
      <c r="G125" s="382"/>
      <c r="H125" s="382"/>
      <c r="I125" s="201"/>
      <c r="J125" s="382"/>
      <c r="K125" s="382"/>
      <c r="L125" s="382"/>
      <c r="M125" s="201"/>
      <c r="N125" s="382"/>
    </row>
    <row r="126" spans="1:15" s="3" customFormat="1">
      <c r="A126" s="3" t="s">
        <v>88</v>
      </c>
      <c r="B126" s="425"/>
      <c r="C126" s="425"/>
      <c r="D126" s="425"/>
      <c r="E126" s="396"/>
      <c r="F126" s="14"/>
      <c r="G126" s="396"/>
      <c r="H126" s="396"/>
      <c r="I126" s="14"/>
      <c r="J126" s="396"/>
      <c r="K126" s="396"/>
      <c r="L126" s="396"/>
      <c r="M126" s="25"/>
      <c r="N126" s="397"/>
      <c r="O126" s="5"/>
    </row>
    <row r="127" spans="1:15" s="3" customFormat="1">
      <c r="A127" s="8" t="s">
        <v>89</v>
      </c>
      <c r="B127" s="423"/>
      <c r="C127" s="423"/>
      <c r="D127" s="423"/>
      <c r="E127" s="183">
        <v>29400</v>
      </c>
      <c r="F127" s="472">
        <f t="shared" ref="F127:F154" si="54">IF((+E127/G127)&lt;0,"n.m.",IF(E127&lt;0,(+E127/G127-1)*-1,(+E127/G127-1)))</f>
        <v>-6.0515906555326238E-3</v>
      </c>
      <c r="G127" s="183">
        <v>29579</v>
      </c>
      <c r="H127" s="183">
        <v>29717</v>
      </c>
      <c r="I127" s="247">
        <f t="shared" ref="I127:I157" si="55">IF((+H127/J127)&lt;0,"n.m.",IF(H127&lt;0,(+H127/J127-1)*-1,(+H127/J127-1)))</f>
        <v>3.0194827705747773E-2</v>
      </c>
      <c r="J127" s="250">
        <v>28846</v>
      </c>
      <c r="K127" s="254">
        <f t="shared" ref="K127:K154" si="56">IF((+J127/L127)&lt;0,"n.m.",IF(J127&lt;0,(+J127/L127-1)*-1,(+J127/L127-1)))</f>
        <v>-4.9672300793377477E-3</v>
      </c>
      <c r="L127" s="250">
        <v>28990</v>
      </c>
      <c r="M127" s="254">
        <f>IF((+L127/N127)&lt;0,"n.m.",IF(L127&lt;0,(+L127/N127-1)*-1,(+L127/N127-1)))</f>
        <v>5.2230409059562222E-2</v>
      </c>
      <c r="N127" s="183">
        <v>27551</v>
      </c>
      <c r="O127" s="5"/>
    </row>
    <row r="128" spans="1:15" s="3" customFormat="1">
      <c r="A128" s="8" t="s">
        <v>90</v>
      </c>
      <c r="B128" s="423"/>
      <c r="C128" s="423"/>
      <c r="D128" s="423"/>
      <c r="E128" s="183">
        <v>10919</v>
      </c>
      <c r="F128" s="472">
        <f t="shared" si="54"/>
        <v>4.5881226053639868E-2</v>
      </c>
      <c r="G128" s="183">
        <v>10440</v>
      </c>
      <c r="H128" s="183">
        <v>10574</v>
      </c>
      <c r="I128" s="247">
        <f t="shared" si="55"/>
        <v>2.5208454527826163E-2</v>
      </c>
      <c r="J128" s="250">
        <v>10314</v>
      </c>
      <c r="K128" s="254">
        <f t="shared" si="56"/>
        <v>-3.09298279528325E-3</v>
      </c>
      <c r="L128" s="250">
        <v>10346</v>
      </c>
      <c r="M128" s="254">
        <f t="shared" ref="M128:M148" si="57">IF((+L128/N128)&lt;0,"n.m.",IF(L128&lt;0,(+L128/N128-1)*-1,(+L128/N128-1)))</f>
        <v>4.9290060851926887E-2</v>
      </c>
      <c r="N128" s="183">
        <v>9860</v>
      </c>
      <c r="O128" s="5"/>
    </row>
    <row r="129" spans="1:15" s="3" customFormat="1">
      <c r="A129" s="13" t="s">
        <v>91</v>
      </c>
      <c r="B129" s="423"/>
      <c r="C129" s="423"/>
      <c r="D129" s="423"/>
      <c r="E129" s="183">
        <v>5206</v>
      </c>
      <c r="F129" s="472">
        <f t="shared" si="54"/>
        <v>0.10765957446808505</v>
      </c>
      <c r="G129" s="183">
        <v>4700</v>
      </c>
      <c r="H129" s="183">
        <v>4751</v>
      </c>
      <c r="I129" s="247">
        <f t="shared" si="55"/>
        <v>4.3258673693456373E-2</v>
      </c>
      <c r="J129" s="250">
        <v>4554</v>
      </c>
      <c r="K129" s="254">
        <f t="shared" si="56"/>
        <v>2.1763518061476361E-2</v>
      </c>
      <c r="L129" s="250">
        <v>4457</v>
      </c>
      <c r="M129" s="254">
        <f t="shared" si="57"/>
        <v>3.1235539102267396E-2</v>
      </c>
      <c r="N129" s="183">
        <v>4322</v>
      </c>
      <c r="O129" s="5"/>
    </row>
    <row r="130" spans="1:15" s="3" customFormat="1">
      <c r="A130" s="13" t="s">
        <v>92</v>
      </c>
      <c r="B130" s="423"/>
      <c r="C130" s="423"/>
      <c r="D130" s="423"/>
      <c r="E130" s="183">
        <v>3699</v>
      </c>
      <c r="F130" s="472">
        <f t="shared" si="54"/>
        <v>1.9570011025358269E-2</v>
      </c>
      <c r="G130" s="183">
        <v>3628</v>
      </c>
      <c r="H130" s="183">
        <v>3659</v>
      </c>
      <c r="I130" s="247">
        <f t="shared" si="55"/>
        <v>-3.5403050108931966E-3</v>
      </c>
      <c r="J130" s="250">
        <v>3672</v>
      </c>
      <c r="K130" s="254">
        <f t="shared" si="56"/>
        <v>-5.4171180931744667E-3</v>
      </c>
      <c r="L130" s="250">
        <v>3692</v>
      </c>
      <c r="M130" s="254">
        <f t="shared" si="57"/>
        <v>1.067615658362997E-2</v>
      </c>
      <c r="N130" s="183">
        <v>3653</v>
      </c>
      <c r="O130" s="5"/>
    </row>
    <row r="131" spans="1:15">
      <c r="A131" s="13" t="s">
        <v>93</v>
      </c>
      <c r="B131" s="423"/>
      <c r="C131" s="423"/>
      <c r="D131" s="423"/>
      <c r="E131" s="183">
        <v>3015</v>
      </c>
      <c r="F131" s="472">
        <f t="shared" si="54"/>
        <v>0.11254612546125453</v>
      </c>
      <c r="G131" s="183">
        <v>2710</v>
      </c>
      <c r="H131" s="183">
        <v>2744</v>
      </c>
      <c r="I131" s="247">
        <f t="shared" si="55"/>
        <v>5.7418111753371859E-2</v>
      </c>
      <c r="J131" s="250">
        <v>2595</v>
      </c>
      <c r="K131" s="254">
        <f t="shared" si="56"/>
        <v>-3.7462908011869467E-2</v>
      </c>
      <c r="L131" s="250">
        <v>2696</v>
      </c>
      <c r="M131" s="254">
        <f t="shared" si="57"/>
        <v>-7.3637702503681624E-3</v>
      </c>
      <c r="N131" s="183">
        <v>2716</v>
      </c>
    </row>
    <row r="132" spans="1:15">
      <c r="A132" s="13" t="s">
        <v>137</v>
      </c>
      <c r="B132" s="423"/>
      <c r="C132" s="423"/>
      <c r="D132" s="423"/>
      <c r="E132" s="183">
        <v>735</v>
      </c>
      <c r="F132" s="472">
        <f t="shared" si="54"/>
        <v>-0.18333333333333335</v>
      </c>
      <c r="G132" s="183">
        <v>900</v>
      </c>
      <c r="H132" s="183">
        <v>884</v>
      </c>
      <c r="I132" s="247">
        <f t="shared" si="55"/>
        <v>-0.23197219808861858</v>
      </c>
      <c r="J132" s="250">
        <v>1151</v>
      </c>
      <c r="K132" s="254">
        <f t="shared" si="56"/>
        <v>-0.16835260115606931</v>
      </c>
      <c r="L132" s="250">
        <v>1384</v>
      </c>
      <c r="M132" s="254">
        <f t="shared" si="57"/>
        <v>-0.29817444219066935</v>
      </c>
      <c r="N132" s="183">
        <v>1972</v>
      </c>
    </row>
    <row r="133" spans="1:15">
      <c r="A133" s="13" t="s">
        <v>94</v>
      </c>
      <c r="B133" s="423"/>
      <c r="C133" s="423"/>
      <c r="D133" s="423"/>
      <c r="E133" s="183">
        <v>1909</v>
      </c>
      <c r="F133" s="472">
        <f t="shared" si="54"/>
        <v>2.6260504201680579E-3</v>
      </c>
      <c r="G133" s="183">
        <v>1904</v>
      </c>
      <c r="H133" s="183">
        <v>1914</v>
      </c>
      <c r="I133" s="247">
        <f t="shared" si="55"/>
        <v>4.5330420535226734E-2</v>
      </c>
      <c r="J133" s="250">
        <v>1831</v>
      </c>
      <c r="K133" s="254">
        <f t="shared" si="56"/>
        <v>7.1507150715071077E-3</v>
      </c>
      <c r="L133" s="250">
        <v>1818</v>
      </c>
      <c r="M133" s="254">
        <f t="shared" si="57"/>
        <v>1.6778523489932917E-2</v>
      </c>
      <c r="N133" s="183">
        <v>1788</v>
      </c>
    </row>
    <row r="134" spans="1:15">
      <c r="A134" s="13" t="s">
        <v>95</v>
      </c>
      <c r="B134" s="423"/>
      <c r="C134" s="423"/>
      <c r="D134" s="423"/>
      <c r="E134" s="183">
        <v>1396</v>
      </c>
      <c r="F134" s="472">
        <f t="shared" si="54"/>
        <v>2.7225901398086894E-2</v>
      </c>
      <c r="G134" s="183">
        <v>1359</v>
      </c>
      <c r="H134" s="183">
        <v>1361</v>
      </c>
      <c r="I134" s="247">
        <f t="shared" si="55"/>
        <v>2.8722600151171562E-2</v>
      </c>
      <c r="J134" s="250">
        <v>1323</v>
      </c>
      <c r="K134" s="254">
        <f t="shared" si="56"/>
        <v>4.2553191489361764E-2</v>
      </c>
      <c r="L134" s="250">
        <v>1269</v>
      </c>
      <c r="M134" s="254">
        <f t="shared" si="57"/>
        <v>-1.1682242990654235E-2</v>
      </c>
      <c r="N134" s="183">
        <v>1284</v>
      </c>
    </row>
    <row r="135" spans="1:15">
      <c r="A135" s="13" t="s">
        <v>96</v>
      </c>
      <c r="B135" s="423"/>
      <c r="C135" s="423"/>
      <c r="D135" s="423"/>
      <c r="E135" s="183">
        <v>961</v>
      </c>
      <c r="F135" s="472">
        <f t="shared" si="54"/>
        <v>0.17338217338217343</v>
      </c>
      <c r="G135" s="183">
        <v>819</v>
      </c>
      <c r="H135" s="183">
        <v>858</v>
      </c>
      <c r="I135" s="247">
        <f t="shared" si="55"/>
        <v>0.21702127659574466</v>
      </c>
      <c r="J135" s="250">
        <v>705</v>
      </c>
      <c r="K135" s="254">
        <f t="shared" si="56"/>
        <v>1.7316017316017396E-2</v>
      </c>
      <c r="L135" s="250">
        <v>693</v>
      </c>
      <c r="M135" s="254">
        <f t="shared" si="57"/>
        <v>-6.4777327935222617E-2</v>
      </c>
      <c r="N135" s="183">
        <v>741</v>
      </c>
    </row>
    <row r="136" spans="1:15">
      <c r="A136" s="13" t="s">
        <v>97</v>
      </c>
      <c r="B136" s="423"/>
      <c r="C136" s="423"/>
      <c r="D136" s="423"/>
      <c r="E136" s="183">
        <v>169</v>
      </c>
      <c r="F136" s="472">
        <f t="shared" si="54"/>
        <v>-0.21395348837209305</v>
      </c>
      <c r="G136" s="183">
        <v>215</v>
      </c>
      <c r="H136" s="183">
        <v>213</v>
      </c>
      <c r="I136" s="247">
        <f t="shared" si="55"/>
        <v>-4.6728971962616273E-3</v>
      </c>
      <c r="J136" s="250">
        <v>214</v>
      </c>
      <c r="K136" s="254">
        <f t="shared" si="56"/>
        <v>-1.3824884792626779E-2</v>
      </c>
      <c r="L136" s="250">
        <v>217</v>
      </c>
      <c r="M136" s="254">
        <f t="shared" si="57"/>
        <v>0.16042780748663099</v>
      </c>
      <c r="N136" s="183">
        <v>187</v>
      </c>
    </row>
    <row r="137" spans="1:15">
      <c r="A137" s="13" t="s">
        <v>98</v>
      </c>
      <c r="B137" s="423"/>
      <c r="C137" s="423"/>
      <c r="D137" s="423"/>
      <c r="E137" s="183">
        <v>1189</v>
      </c>
      <c r="F137" s="472">
        <f t="shared" si="54"/>
        <v>0.19377510040160639</v>
      </c>
      <c r="G137" s="183">
        <v>996</v>
      </c>
      <c r="H137" s="183">
        <v>1036</v>
      </c>
      <c r="I137" s="247">
        <f t="shared" si="55"/>
        <v>0.17727272727272725</v>
      </c>
      <c r="J137" s="250">
        <v>880</v>
      </c>
      <c r="K137" s="254">
        <f t="shared" si="56"/>
        <v>0.23422159887798033</v>
      </c>
      <c r="L137" s="250">
        <v>713</v>
      </c>
      <c r="M137" s="254">
        <f t="shared" si="57"/>
        <v>8.6890243902439046E-2</v>
      </c>
      <c r="N137" s="183">
        <v>656</v>
      </c>
    </row>
    <row r="138" spans="1:15">
      <c r="A138" s="13" t="s">
        <v>99</v>
      </c>
      <c r="B138" s="423"/>
      <c r="C138" s="423"/>
      <c r="D138" s="423"/>
      <c r="E138" s="183">
        <v>359</v>
      </c>
      <c r="F138" s="472">
        <f t="shared" si="54"/>
        <v>5.5882352941176494E-2</v>
      </c>
      <c r="G138" s="183">
        <v>340</v>
      </c>
      <c r="H138" s="183">
        <v>346</v>
      </c>
      <c r="I138" s="247">
        <f t="shared" si="55"/>
        <v>1.1695906432748648E-2</v>
      </c>
      <c r="J138" s="250">
        <v>342</v>
      </c>
      <c r="K138" s="254">
        <f t="shared" si="56"/>
        <v>5.8823529411764497E-3</v>
      </c>
      <c r="L138" s="250">
        <v>340</v>
      </c>
      <c r="M138" s="254">
        <f t="shared" si="57"/>
        <v>0.1371237458193979</v>
      </c>
      <c r="N138" s="183">
        <v>299</v>
      </c>
    </row>
    <row r="139" spans="1:15">
      <c r="A139" s="13" t="s">
        <v>100</v>
      </c>
      <c r="B139" s="423"/>
      <c r="C139" s="423"/>
      <c r="D139" s="423"/>
      <c r="E139" s="183">
        <v>976</v>
      </c>
      <c r="F139" s="472">
        <f t="shared" si="54"/>
        <v>-9.6296296296296324E-2</v>
      </c>
      <c r="G139" s="183">
        <v>1080</v>
      </c>
      <c r="H139" s="183">
        <v>1067</v>
      </c>
      <c r="I139" s="247">
        <f t="shared" si="55"/>
        <v>-0.12826797385620914</v>
      </c>
      <c r="J139" s="250">
        <v>1224</v>
      </c>
      <c r="K139" s="254">
        <f t="shared" si="56"/>
        <v>-9.1314031180400934E-2</v>
      </c>
      <c r="L139" s="250">
        <v>1347</v>
      </c>
      <c r="M139" s="254">
        <f t="shared" si="57"/>
        <v>-0.11556139198949444</v>
      </c>
      <c r="N139" s="183">
        <v>1523</v>
      </c>
    </row>
    <row r="140" spans="1:15">
      <c r="A140" s="8" t="s">
        <v>101</v>
      </c>
      <c r="B140" s="423"/>
      <c r="C140" s="423"/>
      <c r="D140" s="423"/>
      <c r="E140" s="473">
        <v>621</v>
      </c>
      <c r="F140" s="472">
        <f t="shared" si="54"/>
        <v>-2.6645768025078342E-2</v>
      </c>
      <c r="G140" s="473">
        <v>638</v>
      </c>
      <c r="H140" s="473">
        <v>634</v>
      </c>
      <c r="I140" s="247">
        <f t="shared" si="55"/>
        <v>0</v>
      </c>
      <c r="J140" s="398">
        <v>634</v>
      </c>
      <c r="K140" s="254">
        <f t="shared" si="56"/>
        <v>-9.9431818181818232E-2</v>
      </c>
      <c r="L140" s="398">
        <v>704</v>
      </c>
      <c r="M140" s="254">
        <f t="shared" si="57"/>
        <v>-0.12655086848635233</v>
      </c>
      <c r="N140" s="183">
        <v>806</v>
      </c>
    </row>
    <row r="141" spans="1:15">
      <c r="A141" s="8" t="s">
        <v>102</v>
      </c>
      <c r="B141" s="423"/>
      <c r="C141" s="423"/>
      <c r="D141" s="423"/>
      <c r="E141" s="183">
        <v>432</v>
      </c>
      <c r="F141" s="472">
        <f t="shared" si="54"/>
        <v>5.623471882640585E-2</v>
      </c>
      <c r="G141" s="183">
        <v>409</v>
      </c>
      <c r="H141" s="183">
        <v>408</v>
      </c>
      <c r="I141" s="247">
        <f t="shared" si="55"/>
        <v>-5.555555555555558E-2</v>
      </c>
      <c r="J141" s="250">
        <v>432</v>
      </c>
      <c r="K141" s="254">
        <f t="shared" si="56"/>
        <v>-0.11111111111111116</v>
      </c>
      <c r="L141" s="250">
        <v>486</v>
      </c>
      <c r="M141" s="254">
        <f t="shared" si="57"/>
        <v>-0.19269102990033227</v>
      </c>
      <c r="N141" s="183">
        <v>602</v>
      </c>
    </row>
    <row r="142" spans="1:15" s="3" customFormat="1">
      <c r="A142" s="8" t="s">
        <v>103</v>
      </c>
      <c r="B142" s="423"/>
      <c r="C142" s="423"/>
      <c r="D142" s="423"/>
      <c r="E142" s="183">
        <v>148</v>
      </c>
      <c r="F142" s="472">
        <f t="shared" si="54"/>
        <v>-0.26</v>
      </c>
      <c r="G142" s="183">
        <v>200</v>
      </c>
      <c r="H142" s="183">
        <v>192</v>
      </c>
      <c r="I142" s="247">
        <f t="shared" si="55"/>
        <v>-0.25291828793774318</v>
      </c>
      <c r="J142" s="250">
        <v>257</v>
      </c>
      <c r="K142" s="254">
        <f t="shared" si="56"/>
        <v>-0.2614942528735632</v>
      </c>
      <c r="L142" s="250">
        <v>348</v>
      </c>
      <c r="M142" s="254">
        <f t="shared" si="57"/>
        <v>-2.2471910112359605E-2</v>
      </c>
      <c r="N142" s="183">
        <v>356</v>
      </c>
      <c r="O142" s="5"/>
    </row>
    <row r="143" spans="1:15">
      <c r="A143" s="8" t="s">
        <v>104</v>
      </c>
      <c r="B143" s="423"/>
      <c r="C143" s="423"/>
      <c r="D143" s="423"/>
      <c r="E143" s="183">
        <v>281</v>
      </c>
      <c r="F143" s="472">
        <f>IF((+E143/G143)&lt;0,"n.m.",IF(E143&lt;0,(+E143/G143-1)*-1,(+E143/G143-1)))</f>
        <v>-0.26052631578947372</v>
      </c>
      <c r="G143" s="183">
        <v>380</v>
      </c>
      <c r="H143" s="183">
        <v>354</v>
      </c>
      <c r="I143" s="247">
        <f t="shared" si="55"/>
        <v>-0.28048780487804881</v>
      </c>
      <c r="J143" s="250">
        <v>492</v>
      </c>
      <c r="K143" s="254">
        <f t="shared" si="56"/>
        <v>-4.4660194174757306E-2</v>
      </c>
      <c r="L143" s="250">
        <v>515</v>
      </c>
      <c r="M143" s="254">
        <f t="shared" si="57"/>
        <v>-9.330985915492962E-2</v>
      </c>
      <c r="N143" s="183">
        <v>568</v>
      </c>
    </row>
    <row r="144" spans="1:15">
      <c r="A144" s="8" t="s">
        <v>105</v>
      </c>
      <c r="B144" s="423"/>
      <c r="C144" s="423"/>
      <c r="D144" s="423"/>
      <c r="E144" s="183">
        <v>1264</v>
      </c>
      <c r="F144" s="472">
        <f t="shared" si="54"/>
        <v>0</v>
      </c>
      <c r="G144" s="183">
        <v>1264</v>
      </c>
      <c r="H144" s="183">
        <v>1266</v>
      </c>
      <c r="I144" s="247">
        <f t="shared" si="55"/>
        <v>0.27878787878787881</v>
      </c>
      <c r="J144" s="250">
        <v>990</v>
      </c>
      <c r="K144" s="254">
        <f t="shared" si="56"/>
        <v>5.2072263549415521E-2</v>
      </c>
      <c r="L144" s="250">
        <v>941</v>
      </c>
      <c r="M144" s="254">
        <f t="shared" si="57"/>
        <v>-6.27490039840638E-2</v>
      </c>
      <c r="N144" s="183">
        <v>1004</v>
      </c>
    </row>
    <row r="145" spans="1:15">
      <c r="A145" s="8" t="s">
        <v>106</v>
      </c>
      <c r="B145" s="423"/>
      <c r="C145" s="423"/>
      <c r="D145" s="423"/>
      <c r="E145" s="183">
        <v>3914</v>
      </c>
      <c r="F145" s="472">
        <f t="shared" si="54"/>
        <v>9.2831356369262874E-3</v>
      </c>
      <c r="G145" s="183">
        <v>3878</v>
      </c>
      <c r="H145" s="183">
        <v>3860</v>
      </c>
      <c r="I145" s="247">
        <f t="shared" si="55"/>
        <v>-0.16738567730802412</v>
      </c>
      <c r="J145" s="250">
        <v>4636</v>
      </c>
      <c r="K145" s="254">
        <f t="shared" si="56"/>
        <v>-0.22513789069028911</v>
      </c>
      <c r="L145" s="250">
        <v>5983</v>
      </c>
      <c r="M145" s="254">
        <f t="shared" si="57"/>
        <v>-0.11125965537730242</v>
      </c>
      <c r="N145" s="183">
        <v>6732</v>
      </c>
    </row>
    <row r="146" spans="1:15">
      <c r="A146" s="8" t="s">
        <v>107</v>
      </c>
      <c r="B146" s="423"/>
      <c r="C146" s="423"/>
      <c r="D146" s="423"/>
      <c r="E146" s="183">
        <v>6313</v>
      </c>
      <c r="F146" s="472">
        <f>IF((+E146/G146)&lt;0,"n.m.",IF(E146&lt;0,(+E146/G146-1)*-1,(+E146/G146-1)))</f>
        <v>0.20339306138009916</v>
      </c>
      <c r="G146" s="183">
        <v>5246</v>
      </c>
      <c r="H146" s="183">
        <v>5198</v>
      </c>
      <c r="I146" s="247">
        <f t="shared" si="55"/>
        <v>3.8146594767325848E-2</v>
      </c>
      <c r="J146" s="250">
        <v>5007</v>
      </c>
      <c r="K146" s="254">
        <f t="shared" si="56"/>
        <v>0.19384835479256091</v>
      </c>
      <c r="L146" s="250">
        <v>4194</v>
      </c>
      <c r="M146" s="254">
        <f t="shared" si="57"/>
        <v>0.34293948126801155</v>
      </c>
      <c r="N146" s="250">
        <v>3123</v>
      </c>
    </row>
    <row r="147" spans="1:15">
      <c r="A147" s="8" t="s">
        <v>108</v>
      </c>
      <c r="E147" s="463">
        <v>1107</v>
      </c>
      <c r="F147" s="472">
        <f t="shared" si="54"/>
        <v>-2.8094820017559252E-2</v>
      </c>
      <c r="G147" s="463">
        <v>1139</v>
      </c>
      <c r="H147" s="474">
        <v>1122</v>
      </c>
      <c r="I147" s="247">
        <f t="shared" si="55"/>
        <v>0.11089108910891099</v>
      </c>
      <c r="J147" s="251">
        <v>1010</v>
      </c>
      <c r="K147" s="254">
        <f t="shared" si="56"/>
        <v>-0.23600605143721631</v>
      </c>
      <c r="L147" s="251">
        <v>1322</v>
      </c>
      <c r="M147" s="254">
        <f t="shared" si="57"/>
        <v>-0.45974662852472414</v>
      </c>
      <c r="N147" s="251">
        <v>2447</v>
      </c>
    </row>
    <row r="148" spans="1:15">
      <c r="A148" s="8" t="s">
        <v>109</v>
      </c>
      <c r="E148" s="463">
        <v>762</v>
      </c>
      <c r="F148" s="472">
        <f t="shared" si="54"/>
        <v>9.2715231788078611E-3</v>
      </c>
      <c r="G148" s="463">
        <v>755</v>
      </c>
      <c r="H148" s="474">
        <v>746</v>
      </c>
      <c r="I148" s="247">
        <f t="shared" si="55"/>
        <v>2.1917808219177992E-2</v>
      </c>
      <c r="J148" s="251">
        <v>730</v>
      </c>
      <c r="K148" s="254">
        <f t="shared" si="56"/>
        <v>-0.15116279069767447</v>
      </c>
      <c r="L148" s="251">
        <v>860</v>
      </c>
      <c r="M148" s="254">
        <f t="shared" si="57"/>
        <v>0.2011173184357542</v>
      </c>
      <c r="N148" s="251">
        <v>716</v>
      </c>
    </row>
    <row r="149" spans="1:15">
      <c r="A149" s="18" t="s">
        <v>89</v>
      </c>
      <c r="B149" s="407"/>
      <c r="C149" s="407"/>
      <c r="D149" s="407"/>
      <c r="E149" s="474">
        <f>E127</f>
        <v>29400</v>
      </c>
      <c r="F149" s="472">
        <f t="shared" si="54"/>
        <v>-6.0515906555326238E-3</v>
      </c>
      <c r="G149" s="474">
        <f>G127</f>
        <v>29579</v>
      </c>
      <c r="H149" s="474">
        <f>H127</f>
        <v>29717</v>
      </c>
      <c r="I149" s="247">
        <f t="shared" si="55"/>
        <v>3.0194827705747773E-2</v>
      </c>
      <c r="J149" s="354">
        <f>J127</f>
        <v>28846</v>
      </c>
      <c r="K149" s="254">
        <f t="shared" si="56"/>
        <v>-4.9672300793377477E-3</v>
      </c>
      <c r="L149" s="354">
        <f>L127</f>
        <v>28990</v>
      </c>
      <c r="M149" s="254">
        <f t="shared" ref="M149:M154" si="58">IF((+L149/N149)&lt;0,"n.m.",IF(L149&lt;0,(+L149/N149-1)*-1,(+L149/N149-1)))</f>
        <v>5.2230409059562222E-2</v>
      </c>
      <c r="N149" s="354">
        <v>27551</v>
      </c>
    </row>
    <row r="150" spans="1:15">
      <c r="A150" s="18" t="s">
        <v>90</v>
      </c>
      <c r="B150" s="407"/>
      <c r="C150" s="407"/>
      <c r="D150" s="407"/>
      <c r="E150" s="474">
        <f>E128</f>
        <v>10919</v>
      </c>
      <c r="F150" s="472">
        <f t="shared" si="54"/>
        <v>4.5881226053639868E-2</v>
      </c>
      <c r="G150" s="474">
        <f>G128</f>
        <v>10440</v>
      </c>
      <c r="H150" s="474">
        <f>H128</f>
        <v>10574</v>
      </c>
      <c r="I150" s="247">
        <f t="shared" si="55"/>
        <v>2.5208454527826163E-2</v>
      </c>
      <c r="J150" s="354">
        <f>J128</f>
        <v>10314</v>
      </c>
      <c r="K150" s="254">
        <f t="shared" si="56"/>
        <v>-3.09298279528325E-3</v>
      </c>
      <c r="L150" s="354">
        <f>L128</f>
        <v>10346</v>
      </c>
      <c r="M150" s="254">
        <f t="shared" si="58"/>
        <v>4.9290060851926887E-2</v>
      </c>
      <c r="N150" s="354">
        <v>9860</v>
      </c>
    </row>
    <row r="151" spans="1:15" s="3" customFormat="1">
      <c r="A151" s="18" t="s">
        <v>110</v>
      </c>
      <c r="B151" s="407"/>
      <c r="C151" s="407"/>
      <c r="D151" s="407"/>
      <c r="E151" s="473">
        <f>E129+E130+E131+E132+E133+E134+E135+E136+E137+E138</f>
        <v>18638</v>
      </c>
      <c r="F151" s="472">
        <f t="shared" si="54"/>
        <v>6.0725058334756055E-2</v>
      </c>
      <c r="G151" s="473">
        <f>G129+G130+G131+G132+G133+G134+G135+G136+G137+G138</f>
        <v>17571</v>
      </c>
      <c r="H151" s="473">
        <f>H129+H130+H131+H132+H133+H134+H135+H136+H137+H138</f>
        <v>17766</v>
      </c>
      <c r="I151" s="247">
        <f t="shared" si="55"/>
        <v>2.8899056002779977E-2</v>
      </c>
      <c r="J151" s="398">
        <f>J129+J130+J131+J132+J133+J134+J135+J136+J137+J138</f>
        <v>17267</v>
      </c>
      <c r="K151" s="254">
        <f t="shared" si="56"/>
        <v>-6.9448463452748133E-4</v>
      </c>
      <c r="L151" s="398">
        <f>L129+L130+L131+L132+L133+L134+L135+L136+L137+L138</f>
        <v>17279</v>
      </c>
      <c r="M151" s="254">
        <f t="shared" si="58"/>
        <v>-1.9241684640708412E-2</v>
      </c>
      <c r="N151" s="398">
        <v>17618</v>
      </c>
      <c r="O151" s="5"/>
    </row>
    <row r="152" spans="1:15" s="3" customFormat="1">
      <c r="A152" s="18" t="s">
        <v>111</v>
      </c>
      <c r="B152" s="407"/>
      <c r="C152" s="407"/>
      <c r="D152" s="407"/>
      <c r="E152" s="473">
        <f>E139+E140+E141+E142+E143+E144</f>
        <v>3722</v>
      </c>
      <c r="F152" s="472">
        <f t="shared" si="54"/>
        <v>-6.2704608410979579E-2</v>
      </c>
      <c r="G152" s="473">
        <f>G139+G140+G141+G142+G143+G144</f>
        <v>3971</v>
      </c>
      <c r="H152" s="473">
        <f>H139+H140+H141+H142+H143+H144</f>
        <v>3921</v>
      </c>
      <c r="I152" s="247">
        <f t="shared" si="55"/>
        <v>-2.6805658972449686E-2</v>
      </c>
      <c r="J152" s="398">
        <f>J139+J140+J141+J142+J143+J144</f>
        <v>4029</v>
      </c>
      <c r="K152" s="254">
        <f t="shared" si="56"/>
        <v>-7.1872840359364254E-2</v>
      </c>
      <c r="L152" s="398">
        <f>L139+L140+L141+L142+L143+L144</f>
        <v>4341</v>
      </c>
      <c r="M152" s="254">
        <f t="shared" si="58"/>
        <v>-0.10660629759209717</v>
      </c>
      <c r="N152" s="398">
        <v>4859</v>
      </c>
      <c r="O152" s="5"/>
    </row>
    <row r="153" spans="1:15">
      <c r="A153" s="18" t="s">
        <v>112</v>
      </c>
      <c r="B153" s="407"/>
      <c r="C153" s="407"/>
      <c r="D153" s="407"/>
      <c r="E153" s="473">
        <f>E145+E146+E147+E148</f>
        <v>12096</v>
      </c>
      <c r="F153" s="472">
        <f t="shared" si="54"/>
        <v>9.783989834815765E-2</v>
      </c>
      <c r="G153" s="473">
        <f>G145+G146+G147+G148</f>
        <v>11018</v>
      </c>
      <c r="H153" s="473">
        <f>H145+H146+H147+H148</f>
        <v>10926</v>
      </c>
      <c r="I153" s="247">
        <f t="shared" si="55"/>
        <v>-4.0147588509180321E-2</v>
      </c>
      <c r="J153" s="398">
        <f>J145+J146+J147+J148</f>
        <v>11383</v>
      </c>
      <c r="K153" s="254">
        <f t="shared" si="56"/>
        <v>-7.8970790517032152E-2</v>
      </c>
      <c r="L153" s="398">
        <f>L145+L146+L147+L148</f>
        <v>12359</v>
      </c>
      <c r="M153" s="254">
        <f t="shared" si="58"/>
        <v>-5.0622215394069747E-2</v>
      </c>
      <c r="N153" s="398">
        <v>13018</v>
      </c>
    </row>
    <row r="154" spans="1:15" s="3" customFormat="1">
      <c r="A154" s="3" t="s">
        <v>113</v>
      </c>
      <c r="B154" s="425"/>
      <c r="C154" s="425"/>
      <c r="D154" s="425"/>
      <c r="E154" s="475">
        <f>SUM(E149:E153)</f>
        <v>74775</v>
      </c>
      <c r="F154" s="461">
        <f t="shared" si="54"/>
        <v>3.0256685818211837E-2</v>
      </c>
      <c r="G154" s="475">
        <f>SUM(G149:G153)</f>
        <v>72579</v>
      </c>
      <c r="H154" s="475">
        <f>SUM(H149:H153)</f>
        <v>72904</v>
      </c>
      <c r="I154" s="192">
        <f t="shared" si="55"/>
        <v>1.4824816603794533E-2</v>
      </c>
      <c r="J154" s="397">
        <f>SUM(J149:J153)</f>
        <v>71839</v>
      </c>
      <c r="K154" s="253">
        <f t="shared" si="56"/>
        <v>-2.0132305803723605E-2</v>
      </c>
      <c r="L154" s="397">
        <f>SUM(L149:L153)</f>
        <v>73315</v>
      </c>
      <c r="M154" s="253">
        <f t="shared" si="58"/>
        <v>5.6099635146626969E-3</v>
      </c>
      <c r="N154" s="397">
        <v>72906</v>
      </c>
      <c r="O154" s="5"/>
    </row>
    <row r="155" spans="1:15">
      <c r="B155" s="423"/>
      <c r="C155" s="423"/>
      <c r="D155" s="423"/>
      <c r="E155" s="476"/>
      <c r="F155" s="262"/>
      <c r="G155" s="477"/>
      <c r="H155" s="476"/>
      <c r="I155" s="262"/>
      <c r="J155" s="26"/>
      <c r="K155" s="253"/>
      <c r="L155" s="26"/>
      <c r="M155" s="9"/>
      <c r="N155" s="26"/>
    </row>
    <row r="156" spans="1:15">
      <c r="A156" s="8" t="s">
        <v>114</v>
      </c>
      <c r="B156" s="423"/>
      <c r="C156" s="423"/>
      <c r="D156" s="423"/>
      <c r="E156" s="252">
        <v>31493</v>
      </c>
      <c r="F156" s="472">
        <f t="shared" ref="F156:F157" si="59">IF((+E156/G156)&lt;0,"n.m.",IF(E156&lt;0,(+E156/G156-1)*-1,(+E156/G156-1)))</f>
        <v>3.5306880568066079E-2</v>
      </c>
      <c r="G156" s="252">
        <v>30419</v>
      </c>
      <c r="H156" s="478">
        <v>30564</v>
      </c>
      <c r="I156" s="247">
        <f t="shared" si="55"/>
        <v>7.4003795066413636E-2</v>
      </c>
      <c r="J156" s="252">
        <v>28458</v>
      </c>
      <c r="K156" s="254">
        <f>IF((+J156/L156)&lt;0,"n.m.",IF(J156&lt;0,(+J156/L156-1)*-1,(+J156/L156-1)))</f>
        <v>-3.2922387223311977E-3</v>
      </c>
      <c r="L156" s="252">
        <v>28552</v>
      </c>
      <c r="M156" s="9">
        <f>(L156-N156)/N156</f>
        <v>2.3846236597697853E-2</v>
      </c>
      <c r="N156" s="252">
        <v>27887</v>
      </c>
    </row>
    <row r="157" spans="1:15">
      <c r="A157" s="8" t="s">
        <v>115</v>
      </c>
      <c r="B157" s="423"/>
      <c r="C157" s="423"/>
      <c r="D157" s="423"/>
      <c r="E157" s="252">
        <v>43282</v>
      </c>
      <c r="F157" s="472">
        <f t="shared" si="59"/>
        <v>2.661290322580645E-2</v>
      </c>
      <c r="G157" s="252">
        <v>42160</v>
      </c>
      <c r="H157" s="478">
        <v>42340</v>
      </c>
      <c r="I157" s="247">
        <f t="shared" si="55"/>
        <v>-2.399668057444504E-2</v>
      </c>
      <c r="J157" s="252">
        <v>43381</v>
      </c>
      <c r="K157" s="254">
        <f>IF((+J157/L157)&lt;0,"n.m.",IF(J157&lt;0,(+J157/L157-1)*-1,(+J157/L157-1)))</f>
        <v>-3.087371266447736E-2</v>
      </c>
      <c r="L157" s="252">
        <v>44763</v>
      </c>
      <c r="M157" s="9">
        <f>(L157-N157)/N157</f>
        <v>-5.6864879273195758E-3</v>
      </c>
      <c r="N157" s="252">
        <v>45019</v>
      </c>
    </row>
    <row r="158" spans="1:15">
      <c r="E158" s="479"/>
      <c r="F158" s="480"/>
      <c r="G158" s="427"/>
      <c r="H158" s="479"/>
      <c r="I158" s="27"/>
      <c r="J158" s="400"/>
      <c r="K158" s="400"/>
      <c r="L158" s="400"/>
      <c r="M158" s="27"/>
      <c r="N158" s="399"/>
    </row>
    <row r="159" spans="1:15" s="3" customFormat="1">
      <c r="A159" s="3" t="s">
        <v>1</v>
      </c>
      <c r="B159" s="429"/>
      <c r="C159" s="429"/>
      <c r="D159" s="429"/>
      <c r="E159" s="481"/>
      <c r="F159" s="481"/>
      <c r="G159" s="482"/>
      <c r="H159" s="482"/>
      <c r="I159" s="14"/>
      <c r="J159" s="396"/>
      <c r="K159" s="396"/>
      <c r="L159" s="396"/>
      <c r="M159" s="14"/>
      <c r="N159" s="396"/>
      <c r="O159" s="5"/>
    </row>
    <row r="160" spans="1:15" s="3" customFormat="1">
      <c r="A160" s="8" t="s">
        <v>89</v>
      </c>
      <c r="B160" s="407"/>
      <c r="C160" s="407"/>
      <c r="D160" s="407"/>
      <c r="E160" s="467">
        <v>5590.53</v>
      </c>
      <c r="F160" s="472">
        <f t="shared" ref="F160:F187" si="60">IF((+E160/G160)&lt;0,"n.m.",IF(E160&lt;0,(+E160/G160-1)*-1,(+E160/G160-1)))</f>
        <v>0.1324564886238413</v>
      </c>
      <c r="G160" s="467">
        <v>4936.6400000000003</v>
      </c>
      <c r="H160" s="467">
        <v>6959.63</v>
      </c>
      <c r="I160" s="247">
        <f t="shared" ref="I160:I217" si="61">IF((+H160/J160)&lt;0,"n.m.",IF(H160&lt;0,(+H160/J160-1)*-1,(+H160/J160-1)))</f>
        <v>0.10999768738187732</v>
      </c>
      <c r="J160" s="256">
        <v>6269.9499999999989</v>
      </c>
      <c r="K160" s="254">
        <f t="shared" ref="K160:K187" si="62">IF((+J160/L160)&lt;0,"n.m.",IF(J160&lt;0,(+J160/L160-1)*-1,(+J160/L160-1)))</f>
        <v>2.2122373167989817E-3</v>
      </c>
      <c r="L160" s="256">
        <v>6256.11</v>
      </c>
      <c r="M160" s="254">
        <f t="shared" ref="M160:M181" si="63">IF((+L160/N160)&lt;0,"n.m.",IF(L160&lt;0,(+L160/N160-1)*-1,(+L160/N160-1)))</f>
        <v>2.8916383922477307E-2</v>
      </c>
      <c r="N160" s="256">
        <v>6080.29</v>
      </c>
      <c r="O160" s="5"/>
    </row>
    <row r="161" spans="1:15" s="3" customFormat="1">
      <c r="A161" s="8" t="s">
        <v>90</v>
      </c>
      <c r="B161" s="407"/>
      <c r="C161" s="407"/>
      <c r="D161" s="407"/>
      <c r="E161" s="464">
        <v>1851.46</v>
      </c>
      <c r="F161" s="472">
        <f t="shared" si="60"/>
        <v>0.10066403904573362</v>
      </c>
      <c r="G161" s="464">
        <v>1682.13</v>
      </c>
      <c r="H161" s="464">
        <v>2333.3200000000002</v>
      </c>
      <c r="I161" s="247">
        <f t="shared" si="61"/>
        <v>0.11183539659395203</v>
      </c>
      <c r="J161" s="256">
        <v>2098.6200000000003</v>
      </c>
      <c r="K161" s="254">
        <f t="shared" si="62"/>
        <v>4.7748854207231295E-2</v>
      </c>
      <c r="L161" s="256">
        <v>2002.98</v>
      </c>
      <c r="M161" s="254">
        <f t="shared" si="63"/>
        <v>-2.654075884894469E-2</v>
      </c>
      <c r="N161" s="256">
        <v>2057.59</v>
      </c>
      <c r="O161" s="5"/>
    </row>
    <row r="162" spans="1:15" s="3" customFormat="1">
      <c r="A162" s="13" t="s">
        <v>91</v>
      </c>
      <c r="B162" s="407"/>
      <c r="C162" s="407"/>
      <c r="D162" s="407"/>
      <c r="E162" s="464">
        <v>670.98</v>
      </c>
      <c r="F162" s="472">
        <f t="shared" si="60"/>
        <v>0.16221225295758068</v>
      </c>
      <c r="G162" s="464">
        <v>577.32999999999993</v>
      </c>
      <c r="H162" s="464">
        <v>848.25999999999988</v>
      </c>
      <c r="I162" s="247">
        <f t="shared" si="61"/>
        <v>9.6311422441647032E-2</v>
      </c>
      <c r="J162" s="256">
        <v>773.7399999999999</v>
      </c>
      <c r="K162" s="254">
        <f t="shared" si="62"/>
        <v>-0.17753731025979003</v>
      </c>
      <c r="L162" s="256">
        <v>940.76</v>
      </c>
      <c r="M162" s="254">
        <f t="shared" si="63"/>
        <v>0.15173477632770971</v>
      </c>
      <c r="N162" s="256">
        <v>816.82</v>
      </c>
      <c r="O162" s="5"/>
    </row>
    <row r="163" spans="1:15" s="3" customFormat="1">
      <c r="A163" s="13" t="s">
        <v>92</v>
      </c>
      <c r="B163" s="407"/>
      <c r="C163" s="407"/>
      <c r="D163" s="407"/>
      <c r="E163" s="464">
        <v>492.85999999999996</v>
      </c>
      <c r="F163" s="472">
        <f t="shared" si="60"/>
        <v>0.13290731886723051</v>
      </c>
      <c r="G163" s="464">
        <v>435.03999999999996</v>
      </c>
      <c r="H163" s="464">
        <v>628.75</v>
      </c>
      <c r="I163" s="247">
        <f t="shared" si="61"/>
        <v>-2.8704643491500592E-3</v>
      </c>
      <c r="J163" s="256">
        <v>630.56000000000006</v>
      </c>
      <c r="K163" s="254">
        <f t="shared" si="62"/>
        <v>-0.17530735024849586</v>
      </c>
      <c r="L163" s="256">
        <v>764.6</v>
      </c>
      <c r="M163" s="254">
        <f t="shared" si="63"/>
        <v>0.23406178378901843</v>
      </c>
      <c r="N163" s="256">
        <v>619.58000000000004</v>
      </c>
      <c r="O163" s="5"/>
    </row>
    <row r="164" spans="1:15">
      <c r="A164" s="13" t="s">
        <v>93</v>
      </c>
      <c r="B164" s="407"/>
      <c r="C164" s="407"/>
      <c r="D164" s="407"/>
      <c r="E164" s="464">
        <v>475.15000000000009</v>
      </c>
      <c r="F164" s="472">
        <f t="shared" si="60"/>
        <v>0.21168460243790488</v>
      </c>
      <c r="G164" s="464">
        <v>392.14000000000004</v>
      </c>
      <c r="H164" s="464">
        <v>551.09</v>
      </c>
      <c r="I164" s="247">
        <f t="shared" si="61"/>
        <v>0.22978220119610815</v>
      </c>
      <c r="J164" s="256">
        <v>448.12</v>
      </c>
      <c r="K164" s="254">
        <f t="shared" si="62"/>
        <v>-0.24591929458486184</v>
      </c>
      <c r="L164" s="256">
        <v>594.26</v>
      </c>
      <c r="M164" s="254">
        <f t="shared" si="63"/>
        <v>9.1827735724259618E-2</v>
      </c>
      <c r="N164" s="256">
        <v>544.28</v>
      </c>
    </row>
    <row r="165" spans="1:15">
      <c r="A165" s="13" t="s">
        <v>137</v>
      </c>
      <c r="B165" s="407"/>
      <c r="C165" s="407"/>
      <c r="D165" s="407"/>
      <c r="E165" s="464">
        <v>60.010000000000005</v>
      </c>
      <c r="F165" s="472">
        <f t="shared" si="60"/>
        <v>-0.42103232030873117</v>
      </c>
      <c r="G165" s="464">
        <v>103.64999999999999</v>
      </c>
      <c r="H165" s="464">
        <v>143.11000000000001</v>
      </c>
      <c r="I165" s="247">
        <f t="shared" si="61"/>
        <v>3.0606366124153794E-2</v>
      </c>
      <c r="J165" s="256">
        <v>138.86000000000001</v>
      </c>
      <c r="K165" s="254">
        <f t="shared" si="62"/>
        <v>-0.39728286818004244</v>
      </c>
      <c r="L165" s="256">
        <v>230.39</v>
      </c>
      <c r="M165" s="254">
        <f t="shared" si="63"/>
        <v>-0.23729599099546461</v>
      </c>
      <c r="N165" s="256">
        <v>302.07</v>
      </c>
    </row>
    <row r="166" spans="1:15">
      <c r="A166" s="13" t="s">
        <v>94</v>
      </c>
      <c r="B166" s="407"/>
      <c r="C166" s="407"/>
      <c r="D166" s="407"/>
      <c r="E166" s="464">
        <v>377.95</v>
      </c>
      <c r="F166" s="472">
        <f t="shared" si="60"/>
        <v>-5.5219478052194737E-2</v>
      </c>
      <c r="G166" s="464">
        <v>400.03999999999996</v>
      </c>
      <c r="H166" s="464">
        <v>527.85</v>
      </c>
      <c r="I166" s="247">
        <f t="shared" si="61"/>
        <v>0.14461358313817319</v>
      </c>
      <c r="J166" s="256">
        <v>461.16</v>
      </c>
      <c r="K166" s="254">
        <f t="shared" si="62"/>
        <v>-0.35622748973950913</v>
      </c>
      <c r="L166" s="256">
        <v>716.34</v>
      </c>
      <c r="M166" s="254">
        <f t="shared" si="63"/>
        <v>0.67710064851450391</v>
      </c>
      <c r="N166" s="256">
        <v>427.13</v>
      </c>
    </row>
    <row r="167" spans="1:15">
      <c r="A167" s="13" t="s">
        <v>95</v>
      </c>
      <c r="B167" s="407"/>
      <c r="C167" s="407"/>
      <c r="D167" s="407"/>
      <c r="E167" s="464">
        <v>142.07999999999998</v>
      </c>
      <c r="F167" s="472">
        <f t="shared" si="60"/>
        <v>0.10190786412284769</v>
      </c>
      <c r="G167" s="464">
        <v>128.94</v>
      </c>
      <c r="H167" s="464">
        <v>182.81</v>
      </c>
      <c r="I167" s="247">
        <f t="shared" si="61"/>
        <v>-0.27945291868668953</v>
      </c>
      <c r="J167" s="256">
        <v>253.71</v>
      </c>
      <c r="K167" s="254">
        <f t="shared" si="62"/>
        <v>5.1734858848402121E-2</v>
      </c>
      <c r="L167" s="256">
        <v>241.23</v>
      </c>
      <c r="M167" s="254">
        <f t="shared" si="63"/>
        <v>0.33026359325024801</v>
      </c>
      <c r="N167" s="256">
        <v>181.34</v>
      </c>
    </row>
    <row r="168" spans="1:15">
      <c r="A168" s="13" t="s">
        <v>96</v>
      </c>
      <c r="B168" s="407"/>
      <c r="C168" s="407"/>
      <c r="D168" s="407"/>
      <c r="E168" s="464">
        <v>123.88</v>
      </c>
      <c r="F168" s="472">
        <f t="shared" si="60"/>
        <v>0.54966224668501384</v>
      </c>
      <c r="G168" s="464">
        <v>79.94</v>
      </c>
      <c r="H168" s="464">
        <v>120.04</v>
      </c>
      <c r="I168" s="247">
        <f t="shared" si="61"/>
        <v>0.537594466504419</v>
      </c>
      <c r="J168" s="256">
        <v>78.070000000000007</v>
      </c>
      <c r="K168" s="254">
        <f t="shared" si="62"/>
        <v>0.14741328630217509</v>
      </c>
      <c r="L168" s="256">
        <v>68.040000000000006</v>
      </c>
      <c r="M168" s="254">
        <f t="shared" si="63"/>
        <v>-0.43647507039920486</v>
      </c>
      <c r="N168" s="256">
        <v>120.74</v>
      </c>
    </row>
    <row r="169" spans="1:15">
      <c r="A169" s="13" t="s">
        <v>97</v>
      </c>
      <c r="B169" s="407"/>
      <c r="C169" s="407"/>
      <c r="D169" s="407"/>
      <c r="E169" s="464">
        <v>52.019999999999996</v>
      </c>
      <c r="F169" s="472">
        <f t="shared" si="60"/>
        <v>0.50607990735379271</v>
      </c>
      <c r="G169" s="464">
        <v>34.54</v>
      </c>
      <c r="H169" s="464">
        <v>53.1</v>
      </c>
      <c r="I169" s="247">
        <f t="shared" si="61"/>
        <v>-0.18483266809947807</v>
      </c>
      <c r="J169" s="256">
        <v>65.14</v>
      </c>
      <c r="K169" s="254">
        <f t="shared" si="62"/>
        <v>-0.33814265393212761</v>
      </c>
      <c r="L169" s="256">
        <v>98.42</v>
      </c>
      <c r="M169" s="254">
        <f t="shared" si="63"/>
        <v>0.44374358222091836</v>
      </c>
      <c r="N169" s="256">
        <v>68.17</v>
      </c>
    </row>
    <row r="170" spans="1:15">
      <c r="A170" s="13" t="s">
        <v>98</v>
      </c>
      <c r="B170" s="407"/>
      <c r="C170" s="407"/>
      <c r="D170" s="407"/>
      <c r="E170" s="464">
        <v>80.31</v>
      </c>
      <c r="F170" s="472">
        <f t="shared" si="60"/>
        <v>-7.9330505560013642E-2</v>
      </c>
      <c r="G170" s="464">
        <v>87.22999999999999</v>
      </c>
      <c r="H170" s="464">
        <v>112.85000000000001</v>
      </c>
      <c r="I170" s="247">
        <f t="shared" si="61"/>
        <v>0.26400089605734767</v>
      </c>
      <c r="J170" s="256">
        <v>89.28</v>
      </c>
      <c r="K170" s="254">
        <f t="shared" si="62"/>
        <v>0.93163132842925145</v>
      </c>
      <c r="L170" s="256">
        <v>46.22</v>
      </c>
      <c r="M170" s="254">
        <f t="shared" si="63"/>
        <v>0.21759747102212845</v>
      </c>
      <c r="N170" s="256">
        <v>37.96</v>
      </c>
    </row>
    <row r="171" spans="1:15">
      <c r="A171" s="13" t="s">
        <v>99</v>
      </c>
      <c r="B171" s="407"/>
      <c r="C171" s="407"/>
      <c r="D171" s="407"/>
      <c r="E171" s="464">
        <v>30.13</v>
      </c>
      <c r="F171" s="472">
        <f t="shared" si="60"/>
        <v>2.9960053262316766E-3</v>
      </c>
      <c r="G171" s="464">
        <v>30.04</v>
      </c>
      <c r="H171" s="464">
        <v>45.17</v>
      </c>
      <c r="I171" s="247">
        <f t="shared" si="61"/>
        <v>0.67918215613382937</v>
      </c>
      <c r="J171" s="256">
        <v>26.899999999999995</v>
      </c>
      <c r="K171" s="254">
        <f t="shared" si="62"/>
        <v>-0.23601249644987232</v>
      </c>
      <c r="L171" s="256">
        <v>35.21</v>
      </c>
      <c r="M171" s="254">
        <f t="shared" si="63"/>
        <v>-0.10452695829094605</v>
      </c>
      <c r="N171" s="256">
        <v>39.32</v>
      </c>
    </row>
    <row r="172" spans="1:15">
      <c r="A172" s="13" t="s">
        <v>100</v>
      </c>
      <c r="B172" s="407"/>
      <c r="C172" s="407"/>
      <c r="D172" s="407"/>
      <c r="E172" s="464">
        <v>205.15</v>
      </c>
      <c r="F172" s="472">
        <f t="shared" si="60"/>
        <v>-0.14238535178295209</v>
      </c>
      <c r="G172" s="464">
        <v>239.20999999999998</v>
      </c>
      <c r="H172" s="464">
        <v>320.31999999999994</v>
      </c>
      <c r="I172" s="247">
        <f t="shared" si="61"/>
        <v>-0.15335412591848618</v>
      </c>
      <c r="J172" s="256">
        <v>378.34</v>
      </c>
      <c r="K172" s="254">
        <f t="shared" si="62"/>
        <v>0.10396545183974792</v>
      </c>
      <c r="L172" s="256">
        <v>342.71</v>
      </c>
      <c r="M172" s="254">
        <f t="shared" si="63"/>
        <v>-4.4444444444444398E-2</v>
      </c>
      <c r="N172" s="256">
        <v>358.65</v>
      </c>
    </row>
    <row r="173" spans="1:15">
      <c r="A173" s="8" t="s">
        <v>101</v>
      </c>
      <c r="B173" s="426"/>
      <c r="C173" s="426"/>
      <c r="D173" s="426"/>
      <c r="E173" s="465">
        <v>247.67000000000002</v>
      </c>
      <c r="F173" s="472">
        <f t="shared" si="60"/>
        <v>0.14821511358368111</v>
      </c>
      <c r="G173" s="465">
        <v>215.70000000000002</v>
      </c>
      <c r="H173" s="465">
        <v>294.48</v>
      </c>
      <c r="I173" s="247">
        <f t="shared" si="61"/>
        <v>-4.6774350176415291E-2</v>
      </c>
      <c r="J173" s="401">
        <v>308.93</v>
      </c>
      <c r="K173" s="254">
        <f t="shared" si="62"/>
        <v>2.4066032419531203E-2</v>
      </c>
      <c r="L173" s="401">
        <v>301.67</v>
      </c>
      <c r="M173" s="254">
        <f t="shared" si="63"/>
        <v>-6.9120868948066683E-2</v>
      </c>
      <c r="N173" s="401">
        <v>324.07</v>
      </c>
    </row>
    <row r="174" spans="1:15">
      <c r="A174" s="8" t="s">
        <v>102</v>
      </c>
      <c r="B174" s="407"/>
      <c r="C174" s="407"/>
      <c r="D174" s="407"/>
      <c r="E174" s="464">
        <v>130.41999999999999</v>
      </c>
      <c r="F174" s="472">
        <f t="shared" si="60"/>
        <v>9.8273684210526291E-2</v>
      </c>
      <c r="G174" s="464">
        <v>118.75</v>
      </c>
      <c r="H174" s="464">
        <v>161.97</v>
      </c>
      <c r="I174" s="247">
        <f t="shared" si="61"/>
        <v>-9.5493382476126598E-2</v>
      </c>
      <c r="J174" s="256">
        <v>179.07</v>
      </c>
      <c r="K174" s="254">
        <f t="shared" si="62"/>
        <v>-0.25294117647058822</v>
      </c>
      <c r="L174" s="256">
        <v>239.7</v>
      </c>
      <c r="M174" s="254">
        <f t="shared" si="63"/>
        <v>-0.11491027250572339</v>
      </c>
      <c r="N174" s="256">
        <v>270.82</v>
      </c>
    </row>
    <row r="175" spans="1:15" s="3" customFormat="1">
      <c r="A175" s="8" t="s">
        <v>103</v>
      </c>
      <c r="B175" s="407"/>
      <c r="C175" s="407"/>
      <c r="D175" s="407"/>
      <c r="E175" s="464">
        <v>68.48</v>
      </c>
      <c r="F175" s="472">
        <f t="shared" si="60"/>
        <v>0.46356058986963045</v>
      </c>
      <c r="G175" s="464">
        <v>46.79</v>
      </c>
      <c r="H175" s="464">
        <v>66.56</v>
      </c>
      <c r="I175" s="247">
        <f t="shared" si="61"/>
        <v>-0.18441367479475568</v>
      </c>
      <c r="J175" s="256">
        <v>81.610000000000014</v>
      </c>
      <c r="K175" s="254">
        <f t="shared" si="62"/>
        <v>-0.5654419595314164</v>
      </c>
      <c r="L175" s="256">
        <v>187.8</v>
      </c>
      <c r="M175" s="254">
        <f t="shared" si="63"/>
        <v>4.8576214405360307E-2</v>
      </c>
      <c r="N175" s="256">
        <v>179.1</v>
      </c>
      <c r="O175" s="5"/>
    </row>
    <row r="176" spans="1:15">
      <c r="A176" s="8" t="s">
        <v>104</v>
      </c>
      <c r="B176" s="407"/>
      <c r="C176" s="407"/>
      <c r="D176" s="407"/>
      <c r="E176" s="464">
        <v>74.070000000000007</v>
      </c>
      <c r="F176" s="472">
        <f t="shared" si="60"/>
        <v>-0.3823382254836557</v>
      </c>
      <c r="G176" s="464">
        <v>119.92</v>
      </c>
      <c r="H176" s="464">
        <v>159.44999999999999</v>
      </c>
      <c r="I176" s="247">
        <f t="shared" si="61"/>
        <v>-0.31972353769358774</v>
      </c>
      <c r="J176" s="256">
        <v>234.39000000000001</v>
      </c>
      <c r="K176" s="254">
        <f t="shared" si="62"/>
        <v>6.8907333090113099E-2</v>
      </c>
      <c r="L176" s="256">
        <v>219.28</v>
      </c>
      <c r="M176" s="254">
        <f t="shared" si="63"/>
        <v>0.11445415734905473</v>
      </c>
      <c r="N176" s="256">
        <v>196.76</v>
      </c>
    </row>
    <row r="177" spans="1:15">
      <c r="A177" s="8" t="s">
        <v>105</v>
      </c>
      <c r="B177" s="407"/>
      <c r="C177" s="407"/>
      <c r="D177" s="407"/>
      <c r="E177" s="464">
        <v>180.45000000000005</v>
      </c>
      <c r="F177" s="472">
        <f t="shared" si="60"/>
        <v>-0.11003156441112627</v>
      </c>
      <c r="G177" s="464">
        <v>202.76000000000002</v>
      </c>
      <c r="H177" s="464">
        <v>277.15000000000003</v>
      </c>
      <c r="I177" s="247">
        <f t="shared" si="61"/>
        <v>0.84189539443078387</v>
      </c>
      <c r="J177" s="256">
        <v>150.47</v>
      </c>
      <c r="K177" s="254">
        <f t="shared" si="62"/>
        <v>-0.1014034040011943</v>
      </c>
      <c r="L177" s="256">
        <v>167.45</v>
      </c>
      <c r="M177" s="254">
        <f t="shared" si="63"/>
        <v>-1.5057937768366614E-2</v>
      </c>
      <c r="N177" s="256">
        <v>170.01</v>
      </c>
    </row>
    <row r="178" spans="1:15">
      <c r="A178" s="8" t="s">
        <v>106</v>
      </c>
      <c r="B178" s="407"/>
      <c r="C178" s="407"/>
      <c r="D178" s="407"/>
      <c r="E178" s="464">
        <v>132.97999999999999</v>
      </c>
      <c r="F178" s="472">
        <f t="shared" si="60"/>
        <v>-0.22065287464103622</v>
      </c>
      <c r="G178" s="464">
        <v>170.63</v>
      </c>
      <c r="H178" s="464">
        <v>302.63</v>
      </c>
      <c r="I178" s="247">
        <f t="shared" si="61"/>
        <v>0.13493343333958374</v>
      </c>
      <c r="J178" s="256">
        <v>266.64999999999998</v>
      </c>
      <c r="K178" s="254">
        <f t="shared" si="62"/>
        <v>-0.1521193042704061</v>
      </c>
      <c r="L178" s="256">
        <v>314.49</v>
      </c>
      <c r="M178" s="254">
        <f t="shared" si="63"/>
        <v>0.15778816772815962</v>
      </c>
      <c r="N178" s="256">
        <v>271.63</v>
      </c>
    </row>
    <row r="179" spans="1:15">
      <c r="A179" s="8" t="s">
        <v>107</v>
      </c>
      <c r="B179" s="407"/>
      <c r="C179" s="407"/>
      <c r="D179" s="407"/>
      <c r="E179" s="464">
        <v>497.45</v>
      </c>
      <c r="F179" s="472">
        <f t="shared" si="60"/>
        <v>0.81663806011028739</v>
      </c>
      <c r="G179" s="464">
        <v>273.83</v>
      </c>
      <c r="H179" s="464">
        <v>385.46</v>
      </c>
      <c r="I179" s="247">
        <f t="shared" si="61"/>
        <v>0.10653078800057392</v>
      </c>
      <c r="J179" s="256">
        <v>348.35</v>
      </c>
      <c r="K179" s="254">
        <f t="shared" si="62"/>
        <v>0.12396347562352794</v>
      </c>
      <c r="L179" s="256">
        <v>309.93</v>
      </c>
      <c r="M179" s="254">
        <f t="shared" si="63"/>
        <v>0.21655675930287344</v>
      </c>
      <c r="N179" s="256">
        <v>254.76</v>
      </c>
    </row>
    <row r="180" spans="1:15">
      <c r="A180" s="8" t="s">
        <v>108</v>
      </c>
      <c r="B180" s="407"/>
      <c r="C180" s="407"/>
      <c r="D180" s="407"/>
      <c r="E180" s="466">
        <v>39.449999999999996</v>
      </c>
      <c r="F180" s="472">
        <f t="shared" si="60"/>
        <v>-1.9875776397515477E-2</v>
      </c>
      <c r="G180" s="466">
        <v>40.249999999999993</v>
      </c>
      <c r="H180" s="466">
        <v>47.640000000000008</v>
      </c>
      <c r="I180" s="247">
        <f t="shared" si="61"/>
        <v>-0.38938733658036384</v>
      </c>
      <c r="J180" s="257">
        <v>78.02</v>
      </c>
      <c r="K180" s="254">
        <f t="shared" si="62"/>
        <v>-0.35183185179031329</v>
      </c>
      <c r="L180" s="257">
        <v>120.37</v>
      </c>
      <c r="M180" s="254">
        <f t="shared" si="63"/>
        <v>-0.23816455696202532</v>
      </c>
      <c r="N180" s="257">
        <v>158</v>
      </c>
    </row>
    <row r="181" spans="1:15">
      <c r="A181" s="8" t="s">
        <v>109</v>
      </c>
      <c r="E181" s="466">
        <v>122.33</v>
      </c>
      <c r="F181" s="472">
        <f t="shared" si="60"/>
        <v>0.810686796921255</v>
      </c>
      <c r="G181" s="466">
        <v>67.56</v>
      </c>
      <c r="H181" s="466">
        <v>99.25</v>
      </c>
      <c r="I181" s="247">
        <f t="shared" si="61"/>
        <v>-0.24288656648104356</v>
      </c>
      <c r="J181" s="257">
        <v>131.09</v>
      </c>
      <c r="K181" s="254">
        <f t="shared" si="62"/>
        <v>0.42799564270152524</v>
      </c>
      <c r="L181" s="257">
        <v>91.8</v>
      </c>
      <c r="M181" s="254">
        <f t="shared" si="63"/>
        <v>5.6265101829478859E-2</v>
      </c>
      <c r="N181" s="257">
        <v>86.91</v>
      </c>
    </row>
    <row r="182" spans="1:15">
      <c r="A182" s="171" t="s">
        <v>89</v>
      </c>
      <c r="B182" s="427"/>
      <c r="C182" s="427"/>
      <c r="D182" s="427"/>
      <c r="E182" s="483">
        <f>E160</f>
        <v>5590.53</v>
      </c>
      <c r="F182" s="472">
        <f t="shared" si="60"/>
        <v>0.1324564886238413</v>
      </c>
      <c r="G182" s="483">
        <f>G160</f>
        <v>4936.6400000000003</v>
      </c>
      <c r="H182" s="483">
        <f>H160</f>
        <v>6959.63</v>
      </c>
      <c r="I182" s="247">
        <f t="shared" si="61"/>
        <v>0.10999768738187732</v>
      </c>
      <c r="J182" s="403">
        <f>J160</f>
        <v>6269.9499999999989</v>
      </c>
      <c r="K182" s="254">
        <f t="shared" si="62"/>
        <v>2.2122373167989817E-3</v>
      </c>
      <c r="L182" s="403">
        <f>L160</f>
        <v>6256.11</v>
      </c>
      <c r="M182" s="254">
        <f t="shared" ref="M182:M187" si="64">IF((+L182/N182)&lt;0,"n.m.",IF(L182&lt;0,(+L182/N182-1)*-1,(+L182/N182-1)))</f>
        <v>2.8916383922477307E-2</v>
      </c>
      <c r="N182" s="402">
        <v>6080.29</v>
      </c>
    </row>
    <row r="183" spans="1:15">
      <c r="A183" s="171" t="s">
        <v>90</v>
      </c>
      <c r="B183" s="427"/>
      <c r="C183" s="427"/>
      <c r="D183" s="427"/>
      <c r="E183" s="483">
        <f>E161</f>
        <v>1851.46</v>
      </c>
      <c r="F183" s="472">
        <f t="shared" si="60"/>
        <v>0.10066403904573362</v>
      </c>
      <c r="G183" s="483">
        <f>G161</f>
        <v>1682.13</v>
      </c>
      <c r="H183" s="483">
        <f>H161</f>
        <v>2333.3200000000002</v>
      </c>
      <c r="I183" s="247">
        <f t="shared" si="61"/>
        <v>0.11183539659395203</v>
      </c>
      <c r="J183" s="403">
        <f>J161</f>
        <v>2098.6200000000003</v>
      </c>
      <c r="K183" s="254">
        <f t="shared" si="62"/>
        <v>4.7748854207231295E-2</v>
      </c>
      <c r="L183" s="403">
        <f>L161</f>
        <v>2002.98</v>
      </c>
      <c r="M183" s="254">
        <f t="shared" si="64"/>
        <v>-2.654075884894469E-2</v>
      </c>
      <c r="N183" s="402">
        <v>2057.59</v>
      </c>
    </row>
    <row r="184" spans="1:15" s="3" customFormat="1">
      <c r="A184" s="171" t="s">
        <v>110</v>
      </c>
      <c r="B184" s="427"/>
      <c r="C184" s="427"/>
      <c r="D184" s="427"/>
      <c r="E184" s="465">
        <f>E162+E163+E164+E165+E166+E167+E168+E169+E170+E171</f>
        <v>2505.37</v>
      </c>
      <c r="F184" s="472">
        <f t="shared" si="60"/>
        <v>0.10422717716592689</v>
      </c>
      <c r="G184" s="465">
        <f>G162+G163+G164+G165+G166+G167+G168+G169+G170+G171</f>
        <v>2268.89</v>
      </c>
      <c r="H184" s="465">
        <f>H162+H163+H164+H165+H166+H167+H168+H169+H170+H171</f>
        <v>3213.0299999999997</v>
      </c>
      <c r="I184" s="247">
        <f t="shared" si="61"/>
        <v>8.3455289761729556E-2</v>
      </c>
      <c r="J184" s="404">
        <f>J162+J163+J164+J165+J166+J167+J168+J169+J170+J171</f>
        <v>2965.5400000000004</v>
      </c>
      <c r="K184" s="254">
        <f t="shared" si="62"/>
        <v>-0.20611328694916553</v>
      </c>
      <c r="L184" s="404">
        <f>L162+L163+L164+L165+L166+L167+L168+L169+L170+L171</f>
        <v>3735.47</v>
      </c>
      <c r="M184" s="254">
        <f t="shared" si="64"/>
        <v>0.18308043618028691</v>
      </c>
      <c r="N184" s="401">
        <v>3157.4100000000003</v>
      </c>
      <c r="O184" s="5"/>
    </row>
    <row r="185" spans="1:15" s="3" customFormat="1">
      <c r="A185" s="171" t="s">
        <v>111</v>
      </c>
      <c r="B185" s="427"/>
      <c r="C185" s="427"/>
      <c r="D185" s="427"/>
      <c r="E185" s="465">
        <f>E172+E173+E174+E175+E176+E177</f>
        <v>906.24000000000012</v>
      </c>
      <c r="F185" s="472">
        <f t="shared" si="60"/>
        <v>-3.9114438094430048E-2</v>
      </c>
      <c r="G185" s="465">
        <f>G172+G173+G174+G175+G176+G177</f>
        <v>943.12999999999988</v>
      </c>
      <c r="H185" s="465">
        <f>H172+H173+H174+H175+H176+H177</f>
        <v>1279.93</v>
      </c>
      <c r="I185" s="247">
        <f t="shared" si="61"/>
        <v>-3.9675572662269842E-2</v>
      </c>
      <c r="J185" s="404">
        <f>J172+J173+J174+J175+J176+J177</f>
        <v>1332.81</v>
      </c>
      <c r="K185" s="254">
        <f t="shared" si="62"/>
        <v>-8.6246494950672159E-2</v>
      </c>
      <c r="L185" s="404">
        <f>L172+L173+L174+L175+L176+L177</f>
        <v>1458.61</v>
      </c>
      <c r="M185" s="254">
        <f t="shared" si="64"/>
        <v>-2.7210702876464765E-2</v>
      </c>
      <c r="N185" s="401">
        <v>1499.4099999999999</v>
      </c>
      <c r="O185" s="5"/>
    </row>
    <row r="186" spans="1:15">
      <c r="A186" s="171" t="s">
        <v>112</v>
      </c>
      <c r="B186" s="427"/>
      <c r="C186" s="427"/>
      <c r="D186" s="427"/>
      <c r="E186" s="465">
        <f>E178+E179+E180+E181</f>
        <v>792.21</v>
      </c>
      <c r="F186" s="472">
        <f t="shared" si="60"/>
        <v>0.4344614047476778</v>
      </c>
      <c r="G186" s="465">
        <f>G178+G179+G180+G181</f>
        <v>552.27</v>
      </c>
      <c r="H186" s="465">
        <f>H178+H179+H180+H181</f>
        <v>834.9799999999999</v>
      </c>
      <c r="I186" s="247">
        <f t="shared" si="61"/>
        <v>1.3189986773610274E-2</v>
      </c>
      <c r="J186" s="404">
        <f>J178+J179+J180+J181</f>
        <v>824.11</v>
      </c>
      <c r="K186" s="254">
        <f t="shared" si="62"/>
        <v>-1.4917701622060964E-2</v>
      </c>
      <c r="L186" s="404">
        <f>L178+L179+L180+L181</f>
        <v>836.59</v>
      </c>
      <c r="M186" s="254">
        <f t="shared" si="64"/>
        <v>8.4649293400752113E-2</v>
      </c>
      <c r="N186" s="401">
        <v>771.3</v>
      </c>
    </row>
    <row r="187" spans="1:15" s="3" customFormat="1">
      <c r="A187" s="3" t="s">
        <v>116</v>
      </c>
      <c r="E187" s="484">
        <f>SUM(E182:E186)</f>
        <v>11645.810000000001</v>
      </c>
      <c r="F187" s="461">
        <f t="shared" si="60"/>
        <v>0.12161636357682637</v>
      </c>
      <c r="G187" s="484">
        <f>SUM(G182:G186)</f>
        <v>10383.06</v>
      </c>
      <c r="H187" s="484">
        <f>SUM(H182:H186)</f>
        <v>14620.89</v>
      </c>
      <c r="I187" s="192">
        <f t="shared" si="61"/>
        <v>8.3748979877740881E-2</v>
      </c>
      <c r="J187" s="255">
        <f>SUM(J182:J186)</f>
        <v>13491.03</v>
      </c>
      <c r="K187" s="253">
        <f t="shared" si="62"/>
        <v>-5.5895270459405899E-2</v>
      </c>
      <c r="L187" s="255">
        <f>SUM(L182:L186)</f>
        <v>14289.76</v>
      </c>
      <c r="M187" s="253">
        <f t="shared" si="64"/>
        <v>5.3351024620374554E-2</v>
      </c>
      <c r="N187" s="7">
        <v>13566</v>
      </c>
      <c r="O187" s="5"/>
    </row>
    <row r="188" spans="1:15">
      <c r="E188" s="171"/>
      <c r="F188" s="472"/>
      <c r="G188" s="171"/>
      <c r="H188" s="171"/>
      <c r="I188" s="247"/>
      <c r="M188" s="9"/>
    </row>
    <row r="189" spans="1:15">
      <c r="A189" s="7" t="s">
        <v>2</v>
      </c>
      <c r="B189" s="7"/>
      <c r="C189" s="7"/>
      <c r="D189" s="7"/>
      <c r="E189" s="485"/>
      <c r="F189" s="472"/>
      <c r="G189" s="485"/>
      <c r="H189" s="485"/>
      <c r="I189" s="247"/>
      <c r="J189" s="4"/>
      <c r="K189" s="4"/>
      <c r="L189" s="4"/>
      <c r="M189" s="9"/>
      <c r="N189" s="4"/>
    </row>
    <row r="190" spans="1:15" s="3" customFormat="1">
      <c r="A190" s="8" t="s">
        <v>89</v>
      </c>
      <c r="B190" s="407"/>
      <c r="C190" s="407"/>
      <c r="D190" s="407"/>
      <c r="E190" s="464">
        <v>7301.5899999999992</v>
      </c>
      <c r="F190" s="472">
        <f t="shared" ref="F190:F217" si="65">IF((+E190/G190)&lt;0,"n.m.",IF(E190&lt;0,(+E190/G190-1)*-1,(+E190/G190-1)))</f>
        <v>0.10031811859449125</v>
      </c>
      <c r="G190" s="464">
        <v>6635.89</v>
      </c>
      <c r="H190" s="464">
        <v>6929</v>
      </c>
      <c r="I190" s="247">
        <f t="shared" si="61"/>
        <v>6.7183753055312101E-2</v>
      </c>
      <c r="J190" s="256">
        <v>6492.79</v>
      </c>
      <c r="K190" s="262">
        <f t="shared" ref="K190:K217" si="66">IF((+J190/L190)&lt;0,"n.m.",IF(J190&lt;0,(+J190/L190-1)*-1,(+J190/L190-1)))</f>
        <v>0.33153752132825831</v>
      </c>
      <c r="L190" s="256">
        <v>4876.16</v>
      </c>
      <c r="M190" s="262">
        <f t="shared" ref="M190:M217" si="67">IF((+L190/N190)&lt;0,"n.m.",IF(L190&lt;0,(+L190/N190-1)*-1,(+L190/N190-1)))</f>
        <v>-1.2519289264031008E-2</v>
      </c>
      <c r="N190" s="256">
        <v>4937.9799999999996</v>
      </c>
      <c r="O190" s="5"/>
    </row>
    <row r="191" spans="1:15" s="3" customFormat="1">
      <c r="A191" s="8" t="s">
        <v>90</v>
      </c>
      <c r="B191" s="407"/>
      <c r="C191" s="407"/>
      <c r="D191" s="407"/>
      <c r="E191" s="464">
        <v>2304.92</v>
      </c>
      <c r="F191" s="472">
        <f t="shared" si="65"/>
        <v>9.3924120321591698E-2</v>
      </c>
      <c r="G191" s="464">
        <v>2107.02</v>
      </c>
      <c r="H191" s="464">
        <v>1986.1299999999997</v>
      </c>
      <c r="I191" s="247">
        <f t="shared" si="61"/>
        <v>6.9899858325656927E-2</v>
      </c>
      <c r="J191" s="256">
        <v>1856.37</v>
      </c>
      <c r="K191" s="262">
        <f t="shared" si="66"/>
        <v>7.113924342788569E-2</v>
      </c>
      <c r="L191" s="256">
        <v>1733.08</v>
      </c>
      <c r="M191" s="262">
        <f t="shared" si="67"/>
        <v>0.12413569436336513</v>
      </c>
      <c r="N191" s="256">
        <v>1541.7</v>
      </c>
      <c r="O191" s="5"/>
    </row>
    <row r="192" spans="1:15" s="3" customFormat="1">
      <c r="A192" s="13" t="s">
        <v>91</v>
      </c>
      <c r="B192" s="407"/>
      <c r="C192" s="407"/>
      <c r="D192" s="407"/>
      <c r="E192" s="464">
        <v>1643.9799999999998</v>
      </c>
      <c r="F192" s="472">
        <f t="shared" si="65"/>
        <v>0.34745832172188251</v>
      </c>
      <c r="G192" s="464">
        <v>1220.06</v>
      </c>
      <c r="H192" s="464">
        <v>1415.56</v>
      </c>
      <c r="I192" s="247">
        <f t="shared" si="61"/>
        <v>0.6217306128060307</v>
      </c>
      <c r="J192" s="256">
        <v>872.87</v>
      </c>
      <c r="K192" s="262">
        <f t="shared" si="66"/>
        <v>2.8054884871326902E-2</v>
      </c>
      <c r="L192" s="256">
        <v>849.05</v>
      </c>
      <c r="M192" s="262">
        <f t="shared" si="67"/>
        <v>4.6502271866717404E-3</v>
      </c>
      <c r="N192" s="256">
        <v>845.12</v>
      </c>
      <c r="O192" s="5"/>
    </row>
    <row r="193" spans="1:15" s="3" customFormat="1">
      <c r="A193" s="13" t="s">
        <v>92</v>
      </c>
      <c r="B193" s="407"/>
      <c r="C193" s="407"/>
      <c r="D193" s="407"/>
      <c r="E193" s="464">
        <v>474.86999999999995</v>
      </c>
      <c r="F193" s="472">
        <f t="shared" si="65"/>
        <v>0.29086362030064961</v>
      </c>
      <c r="G193" s="464">
        <v>367.87</v>
      </c>
      <c r="H193" s="464">
        <v>376.33000000000004</v>
      </c>
      <c r="I193" s="247">
        <f t="shared" si="61"/>
        <v>0.31111730481134403</v>
      </c>
      <c r="J193" s="256">
        <v>287.02999999999997</v>
      </c>
      <c r="K193" s="262">
        <f t="shared" si="66"/>
        <v>-0.11248879131752276</v>
      </c>
      <c r="L193" s="256">
        <v>323.41000000000003</v>
      </c>
      <c r="M193" s="262">
        <f t="shared" si="67"/>
        <v>-6.9618250338022492E-2</v>
      </c>
      <c r="N193" s="256">
        <v>347.61</v>
      </c>
      <c r="O193" s="5"/>
    </row>
    <row r="194" spans="1:15">
      <c r="A194" s="13" t="s">
        <v>93</v>
      </c>
      <c r="B194" s="407"/>
      <c r="C194" s="407"/>
      <c r="D194" s="407"/>
      <c r="E194" s="464">
        <v>1134.02</v>
      </c>
      <c r="F194" s="472">
        <f t="shared" si="65"/>
        <v>0.56704022551715538</v>
      </c>
      <c r="G194" s="464">
        <v>723.67000000000007</v>
      </c>
      <c r="H194" s="464">
        <v>1224.69</v>
      </c>
      <c r="I194" s="247">
        <f t="shared" si="61"/>
        <v>3.5670122315035799</v>
      </c>
      <c r="J194" s="256">
        <v>268.16000000000003</v>
      </c>
      <c r="K194" s="262">
        <f t="shared" si="66"/>
        <v>0.96195493122622189</v>
      </c>
      <c r="L194" s="256">
        <v>136.68</v>
      </c>
      <c r="M194" s="262">
        <f t="shared" si="67"/>
        <v>-0.7308972061979484</v>
      </c>
      <c r="N194" s="256">
        <v>507.91</v>
      </c>
    </row>
    <row r="195" spans="1:15">
      <c r="A195" s="13" t="s">
        <v>137</v>
      </c>
      <c r="B195" s="407"/>
      <c r="C195" s="407"/>
      <c r="D195" s="407"/>
      <c r="E195" s="464">
        <v>110.59</v>
      </c>
      <c r="F195" s="472">
        <f t="shared" si="65"/>
        <v>-0.50312261311048201</v>
      </c>
      <c r="G195" s="464">
        <v>222.57</v>
      </c>
      <c r="H195" s="464">
        <v>186.61999999999998</v>
      </c>
      <c r="I195" s="247">
        <f t="shared" si="61"/>
        <v>-0.22631731686082679</v>
      </c>
      <c r="J195" s="256">
        <v>241.21</v>
      </c>
      <c r="K195" s="262">
        <f t="shared" si="66"/>
        <v>-0.38121135938021089</v>
      </c>
      <c r="L195" s="256">
        <v>389.81</v>
      </c>
      <c r="M195" s="262">
        <f t="shared" si="67"/>
        <v>-0.46118652033284502</v>
      </c>
      <c r="N195" s="256">
        <v>723.46</v>
      </c>
    </row>
    <row r="196" spans="1:15">
      <c r="A196" s="13" t="s">
        <v>94</v>
      </c>
      <c r="B196" s="407"/>
      <c r="C196" s="407"/>
      <c r="D196" s="407"/>
      <c r="E196" s="464">
        <v>329.29</v>
      </c>
      <c r="F196" s="472">
        <f t="shared" si="65"/>
        <v>-0.37133202237537932</v>
      </c>
      <c r="G196" s="464">
        <v>523.79</v>
      </c>
      <c r="H196" s="464">
        <v>476.2</v>
      </c>
      <c r="I196" s="247">
        <f t="shared" si="61"/>
        <v>-7.5411618515066725E-2</v>
      </c>
      <c r="J196" s="256">
        <v>515.04</v>
      </c>
      <c r="K196" s="262">
        <f t="shared" si="66"/>
        <v>0.4500408232213744</v>
      </c>
      <c r="L196" s="256">
        <v>355.19</v>
      </c>
      <c r="M196" s="262">
        <f t="shared" si="67"/>
        <v>-0.35805168986083491</v>
      </c>
      <c r="N196" s="256">
        <v>553.29999999999995</v>
      </c>
    </row>
    <row r="197" spans="1:15">
      <c r="A197" s="13" t="s">
        <v>95</v>
      </c>
      <c r="B197" s="407"/>
      <c r="C197" s="407"/>
      <c r="D197" s="407"/>
      <c r="E197" s="464">
        <v>179.9</v>
      </c>
      <c r="F197" s="472">
        <f t="shared" si="65"/>
        <v>-0.20644022937803264</v>
      </c>
      <c r="G197" s="464">
        <v>226.70000000000002</v>
      </c>
      <c r="H197" s="464">
        <v>137.74</v>
      </c>
      <c r="I197" s="247">
        <f t="shared" si="61"/>
        <v>-0.49244601665561205</v>
      </c>
      <c r="J197" s="256">
        <v>271.38</v>
      </c>
      <c r="K197" s="262">
        <f t="shared" si="66"/>
        <v>-0.30939535830618892</v>
      </c>
      <c r="L197" s="256">
        <v>392.96</v>
      </c>
      <c r="M197" s="262">
        <f t="shared" si="67"/>
        <v>-0.21127212877845136</v>
      </c>
      <c r="N197" s="256">
        <v>498.22</v>
      </c>
    </row>
    <row r="198" spans="1:15">
      <c r="A198" s="13" t="s">
        <v>96</v>
      </c>
      <c r="B198" s="407"/>
      <c r="C198" s="407"/>
      <c r="D198" s="407"/>
      <c r="E198" s="464">
        <v>101.27000000000001</v>
      </c>
      <c r="F198" s="472">
        <f t="shared" si="65"/>
        <v>-0.35750539271666026</v>
      </c>
      <c r="G198" s="464">
        <v>157.62</v>
      </c>
      <c r="H198" s="464">
        <v>152.64000000000001</v>
      </c>
      <c r="I198" s="247">
        <f t="shared" si="61"/>
        <v>0.44040766254600383</v>
      </c>
      <c r="J198" s="256">
        <v>105.97</v>
      </c>
      <c r="K198" s="262">
        <f t="shared" si="66"/>
        <v>0.934465133260314</v>
      </c>
      <c r="L198" s="256">
        <v>54.78</v>
      </c>
      <c r="M198" s="262">
        <f t="shared" si="67"/>
        <v>4.0851225536766123E-2</v>
      </c>
      <c r="N198" s="256">
        <v>52.63</v>
      </c>
    </row>
    <row r="199" spans="1:15">
      <c r="A199" s="13" t="s">
        <v>97</v>
      </c>
      <c r="B199" s="407"/>
      <c r="C199" s="407"/>
      <c r="D199" s="407"/>
      <c r="E199" s="464">
        <v>59.12</v>
      </c>
      <c r="F199" s="472">
        <f t="shared" si="65"/>
        <v>0.20924524442626291</v>
      </c>
      <c r="G199" s="464">
        <v>48.89</v>
      </c>
      <c r="H199" s="464">
        <v>56.56</v>
      </c>
      <c r="I199" s="247">
        <f t="shared" si="61"/>
        <v>0.11602209944751385</v>
      </c>
      <c r="J199" s="256">
        <v>50.68</v>
      </c>
      <c r="K199" s="262">
        <f t="shared" si="66"/>
        <v>-0.10633045318286016</v>
      </c>
      <c r="L199" s="256">
        <v>56.71</v>
      </c>
      <c r="M199" s="262">
        <f t="shared" si="67"/>
        <v>-0.49765258215962438</v>
      </c>
      <c r="N199" s="256">
        <v>112.89</v>
      </c>
    </row>
    <row r="200" spans="1:15">
      <c r="A200" s="13" t="s">
        <v>98</v>
      </c>
      <c r="B200" s="407"/>
      <c r="C200" s="407"/>
      <c r="D200" s="407"/>
      <c r="E200" s="464">
        <v>125.97</v>
      </c>
      <c r="F200" s="472">
        <f t="shared" si="65"/>
        <v>0.70575490859851064</v>
      </c>
      <c r="G200" s="464">
        <v>73.849999999999994</v>
      </c>
      <c r="H200" s="464">
        <v>73.680000000000007</v>
      </c>
      <c r="I200" s="247">
        <f t="shared" si="61"/>
        <v>-0.11303719754423969</v>
      </c>
      <c r="J200" s="256">
        <v>83.07</v>
      </c>
      <c r="K200" s="262">
        <f t="shared" si="66"/>
        <v>-0.11354177782520547</v>
      </c>
      <c r="L200" s="256">
        <v>93.71</v>
      </c>
      <c r="M200" s="262">
        <f t="shared" si="67"/>
        <v>2.909470171047142</v>
      </c>
      <c r="N200" s="256">
        <v>23.97</v>
      </c>
    </row>
    <row r="201" spans="1:15">
      <c r="A201" s="13" t="s">
        <v>99</v>
      </c>
      <c r="B201" s="407"/>
      <c r="C201" s="407"/>
      <c r="D201" s="407"/>
      <c r="E201" s="464">
        <v>82.86</v>
      </c>
      <c r="F201" s="472">
        <f t="shared" si="65"/>
        <v>-0.18146794428529101</v>
      </c>
      <c r="G201" s="464">
        <v>101.23</v>
      </c>
      <c r="H201" s="464">
        <v>95.2</v>
      </c>
      <c r="I201" s="247">
        <f t="shared" si="61"/>
        <v>1.1849896717925179</v>
      </c>
      <c r="J201" s="256">
        <v>43.57</v>
      </c>
      <c r="K201" s="262">
        <f t="shared" si="66"/>
        <v>0.62756817332835269</v>
      </c>
      <c r="L201" s="256">
        <v>26.77</v>
      </c>
      <c r="M201" s="262">
        <f t="shared" si="67"/>
        <v>0.86550522648083628</v>
      </c>
      <c r="N201" s="256">
        <v>14.35</v>
      </c>
    </row>
    <row r="202" spans="1:15">
      <c r="A202" s="13" t="s">
        <v>100</v>
      </c>
      <c r="B202" s="407"/>
      <c r="C202" s="407"/>
      <c r="D202" s="407"/>
      <c r="E202" s="464">
        <v>270.77000000000004</v>
      </c>
      <c r="F202" s="472">
        <f t="shared" si="65"/>
        <v>0.38799466885380385</v>
      </c>
      <c r="G202" s="464">
        <v>195.07999999999998</v>
      </c>
      <c r="H202" s="464">
        <v>197.09</v>
      </c>
      <c r="I202" s="247">
        <f t="shared" si="61"/>
        <v>-0.20222626998583282</v>
      </c>
      <c r="J202" s="256">
        <v>247.05</v>
      </c>
      <c r="K202" s="262">
        <f t="shared" si="66"/>
        <v>-0.19632400780741699</v>
      </c>
      <c r="L202" s="256">
        <v>307.39999999999998</v>
      </c>
      <c r="M202" s="262">
        <f t="shared" si="67"/>
        <v>0.81732190363582591</v>
      </c>
      <c r="N202" s="256">
        <v>169.15</v>
      </c>
    </row>
    <row r="203" spans="1:15">
      <c r="A203" s="8" t="s">
        <v>101</v>
      </c>
      <c r="B203" s="407"/>
      <c r="C203" s="407"/>
      <c r="D203" s="407"/>
      <c r="E203" s="465">
        <v>702.15</v>
      </c>
      <c r="F203" s="472">
        <f t="shared" si="65"/>
        <v>0.20400219486264937</v>
      </c>
      <c r="G203" s="465">
        <v>583.18000000000006</v>
      </c>
      <c r="H203" s="465">
        <v>572.65</v>
      </c>
      <c r="I203" s="247">
        <f t="shared" si="61"/>
        <v>0.39104136808608825</v>
      </c>
      <c r="J203" s="401">
        <v>411.67</v>
      </c>
      <c r="K203" s="262">
        <f t="shared" si="66"/>
        <v>0.18496876888978431</v>
      </c>
      <c r="L203" s="401">
        <v>347.41</v>
      </c>
      <c r="M203" s="262">
        <f t="shared" si="67"/>
        <v>-0.12761469502548772</v>
      </c>
      <c r="N203" s="401">
        <v>398.23</v>
      </c>
    </row>
    <row r="204" spans="1:15">
      <c r="A204" s="8" t="s">
        <v>102</v>
      </c>
      <c r="B204" s="407"/>
      <c r="C204" s="407"/>
      <c r="D204" s="407"/>
      <c r="E204" s="464">
        <v>418.51</v>
      </c>
      <c r="F204" s="472">
        <f t="shared" si="65"/>
        <v>0.21124681639268328</v>
      </c>
      <c r="G204" s="464">
        <v>345.52000000000004</v>
      </c>
      <c r="H204" s="464">
        <v>382.77000000000004</v>
      </c>
      <c r="I204" s="247">
        <f t="shared" si="61"/>
        <v>1.7437069721698117E-2</v>
      </c>
      <c r="J204" s="256">
        <v>376.21</v>
      </c>
      <c r="K204" s="262">
        <f t="shared" si="66"/>
        <v>0.35507690091128485</v>
      </c>
      <c r="L204" s="256">
        <v>277.63</v>
      </c>
      <c r="M204" s="262">
        <f t="shared" si="67"/>
        <v>-0.10747122741593262</v>
      </c>
      <c r="N204" s="256">
        <v>311.06</v>
      </c>
    </row>
    <row r="205" spans="1:15" s="3" customFormat="1">
      <c r="A205" s="8" t="s">
        <v>103</v>
      </c>
      <c r="B205" s="407"/>
      <c r="C205" s="407"/>
      <c r="D205" s="407"/>
      <c r="E205" s="464">
        <v>120.67</v>
      </c>
      <c r="F205" s="472">
        <f t="shared" si="65"/>
        <v>-0.57553906222519258</v>
      </c>
      <c r="G205" s="464">
        <v>284.29000000000002</v>
      </c>
      <c r="H205" s="464">
        <v>273.12</v>
      </c>
      <c r="I205" s="247">
        <f t="shared" si="61"/>
        <v>-0.71645990137555149</v>
      </c>
      <c r="J205" s="256">
        <v>963.25</v>
      </c>
      <c r="K205" s="262">
        <f t="shared" si="66"/>
        <v>-4.7663773159591138E-2</v>
      </c>
      <c r="L205" s="256">
        <v>1011.46</v>
      </c>
      <c r="M205" s="262">
        <f t="shared" si="67"/>
        <v>-0.1823282134195634</v>
      </c>
      <c r="N205" s="256">
        <v>1237</v>
      </c>
      <c r="O205" s="5"/>
    </row>
    <row r="206" spans="1:15">
      <c r="A206" s="8" t="s">
        <v>104</v>
      </c>
      <c r="B206" s="407"/>
      <c r="C206" s="407"/>
      <c r="D206" s="407"/>
      <c r="E206" s="464">
        <v>221.47</v>
      </c>
      <c r="F206" s="472">
        <f t="shared" si="65"/>
        <v>1.5438777854353321</v>
      </c>
      <c r="G206" s="464">
        <v>87.06</v>
      </c>
      <c r="H206" s="464">
        <v>62.870000000000005</v>
      </c>
      <c r="I206" s="247">
        <f t="shared" si="61"/>
        <v>-0.60679216961661142</v>
      </c>
      <c r="J206" s="256">
        <v>159.88999999999999</v>
      </c>
      <c r="K206" s="262">
        <f t="shared" si="66"/>
        <v>-0.50335466235944593</v>
      </c>
      <c r="L206" s="256">
        <v>321.94</v>
      </c>
      <c r="M206" s="262">
        <f t="shared" si="67"/>
        <v>-0.29391380633841424</v>
      </c>
      <c r="N206" s="256">
        <v>455.95</v>
      </c>
    </row>
    <row r="207" spans="1:15">
      <c r="A207" s="8" t="s">
        <v>105</v>
      </c>
      <c r="B207" s="407"/>
      <c r="C207" s="407"/>
      <c r="D207" s="407"/>
      <c r="E207" s="464">
        <v>494.27000000000004</v>
      </c>
      <c r="F207" s="472">
        <f t="shared" si="65"/>
        <v>0.88121336682652052</v>
      </c>
      <c r="G207" s="464">
        <v>262.74</v>
      </c>
      <c r="H207" s="464">
        <v>218.23999999999998</v>
      </c>
      <c r="I207" s="247">
        <f t="shared" si="61"/>
        <v>-0.13259141494435622</v>
      </c>
      <c r="J207" s="256">
        <v>251.6</v>
      </c>
      <c r="K207" s="262">
        <f t="shared" si="66"/>
        <v>-4.8447486857531974E-2</v>
      </c>
      <c r="L207" s="256">
        <v>264.41000000000003</v>
      </c>
      <c r="M207" s="262">
        <f t="shared" si="67"/>
        <v>5.2465498232143748E-3</v>
      </c>
      <c r="N207" s="256">
        <v>263.02999999999997</v>
      </c>
    </row>
    <row r="208" spans="1:15">
      <c r="A208" s="8" t="s">
        <v>106</v>
      </c>
      <c r="B208" s="407"/>
      <c r="C208" s="407"/>
      <c r="D208" s="407"/>
      <c r="E208" s="464">
        <v>231.26</v>
      </c>
      <c r="F208" s="472">
        <f t="shared" si="65"/>
        <v>-0.35896440847100564</v>
      </c>
      <c r="G208" s="464">
        <v>360.76</v>
      </c>
      <c r="H208" s="464">
        <v>327.54000000000002</v>
      </c>
      <c r="I208" s="247">
        <f t="shared" si="61"/>
        <v>-0.18795091111937523</v>
      </c>
      <c r="J208" s="256">
        <v>403.35</v>
      </c>
      <c r="K208" s="262">
        <f t="shared" si="66"/>
        <v>-0.19444388967665904</v>
      </c>
      <c r="L208" s="256">
        <v>500.71</v>
      </c>
      <c r="M208" s="262">
        <f t="shared" si="67"/>
        <v>-4.6575394634118417E-2</v>
      </c>
      <c r="N208" s="256">
        <v>525.16999999999996</v>
      </c>
    </row>
    <row r="209" spans="1:15">
      <c r="A209" s="8" t="s">
        <v>107</v>
      </c>
      <c r="B209" s="407"/>
      <c r="C209" s="407"/>
      <c r="D209" s="407"/>
      <c r="E209" s="464">
        <v>1295.6199999999999</v>
      </c>
      <c r="F209" s="472">
        <f t="shared" si="65"/>
        <v>0.57956207939139759</v>
      </c>
      <c r="G209" s="464">
        <v>820.24</v>
      </c>
      <c r="H209" s="464">
        <v>786.04000000000008</v>
      </c>
      <c r="I209" s="247">
        <f t="shared" si="61"/>
        <v>0.14168687998373253</v>
      </c>
      <c r="J209" s="256">
        <v>688.49</v>
      </c>
      <c r="K209" s="262">
        <f t="shared" si="66"/>
        <v>0.50832493537221235</v>
      </c>
      <c r="L209" s="256">
        <v>456.46</v>
      </c>
      <c r="M209" s="262">
        <f t="shared" si="67"/>
        <v>-0.21758656153582445</v>
      </c>
      <c r="N209" s="256">
        <v>583.4</v>
      </c>
    </row>
    <row r="210" spans="1:15">
      <c r="A210" s="8" t="s">
        <v>108</v>
      </c>
      <c r="E210" s="466">
        <v>139.63</v>
      </c>
      <c r="F210" s="472">
        <f t="shared" si="65"/>
        <v>-0.11233312142403062</v>
      </c>
      <c r="G210" s="466">
        <v>157.30000000000001</v>
      </c>
      <c r="H210" s="466">
        <v>148.52000000000001</v>
      </c>
      <c r="I210" s="247">
        <f t="shared" si="61"/>
        <v>1.7092302079533019</v>
      </c>
      <c r="J210" s="257">
        <v>54.82</v>
      </c>
      <c r="K210" s="262">
        <f t="shared" si="66"/>
        <v>-0.40309233449477355</v>
      </c>
      <c r="L210" s="257">
        <v>91.84</v>
      </c>
      <c r="M210" s="262">
        <f t="shared" si="67"/>
        <v>-0.1461509854964671</v>
      </c>
      <c r="N210" s="257">
        <v>107.56</v>
      </c>
    </row>
    <row r="211" spans="1:15">
      <c r="A211" s="8" t="s">
        <v>109</v>
      </c>
      <c r="E211" s="466">
        <v>418.29</v>
      </c>
      <c r="F211" s="472">
        <f t="shared" si="65"/>
        <v>-0.2151274064622658</v>
      </c>
      <c r="G211" s="466">
        <v>532.93999999999994</v>
      </c>
      <c r="H211" s="466">
        <v>512.67999999999995</v>
      </c>
      <c r="I211" s="247">
        <f t="shared" si="61"/>
        <v>1.9925286014475834</v>
      </c>
      <c r="J211" s="257">
        <v>171.32</v>
      </c>
      <c r="K211" s="262">
        <f t="shared" si="66"/>
        <v>-0.35837609078311672</v>
      </c>
      <c r="L211" s="257">
        <v>267.01</v>
      </c>
      <c r="M211" s="262">
        <f t="shared" si="67"/>
        <v>0.37811612903225811</v>
      </c>
      <c r="N211" s="257">
        <v>193.75</v>
      </c>
    </row>
    <row r="212" spans="1:15">
      <c r="A212" s="18" t="s">
        <v>89</v>
      </c>
      <c r="B212" s="407"/>
      <c r="C212" s="407"/>
      <c r="D212" s="407"/>
      <c r="E212" s="483">
        <f>E190</f>
        <v>7301.5899999999992</v>
      </c>
      <c r="F212" s="472">
        <f t="shared" si="65"/>
        <v>0.10031811859449125</v>
      </c>
      <c r="G212" s="483">
        <f>G190</f>
        <v>6635.89</v>
      </c>
      <c r="H212" s="483">
        <f>H190</f>
        <v>6929</v>
      </c>
      <c r="I212" s="247">
        <f t="shared" si="61"/>
        <v>6.7183753055312101E-2</v>
      </c>
      <c r="J212" s="402">
        <f>J190</f>
        <v>6492.79</v>
      </c>
      <c r="K212" s="262">
        <f t="shared" si="66"/>
        <v>0.33153752132825831</v>
      </c>
      <c r="L212" s="402">
        <f>L190</f>
        <v>4876.16</v>
      </c>
      <c r="M212" s="262">
        <f t="shared" si="67"/>
        <v>-1.2519289264031008E-2</v>
      </c>
      <c r="N212" s="402">
        <v>4937.9799999999996</v>
      </c>
    </row>
    <row r="213" spans="1:15">
      <c r="A213" s="18" t="s">
        <v>90</v>
      </c>
      <c r="B213" s="407"/>
      <c r="C213" s="407"/>
      <c r="D213" s="407"/>
      <c r="E213" s="483">
        <f>E191</f>
        <v>2304.92</v>
      </c>
      <c r="F213" s="472">
        <f t="shared" si="65"/>
        <v>9.3924120321591698E-2</v>
      </c>
      <c r="G213" s="483">
        <f>G191</f>
        <v>2107.02</v>
      </c>
      <c r="H213" s="483">
        <f>H191</f>
        <v>1986.1299999999997</v>
      </c>
      <c r="I213" s="247">
        <f t="shared" si="61"/>
        <v>6.9899858325656927E-2</v>
      </c>
      <c r="J213" s="402">
        <f>J191</f>
        <v>1856.37</v>
      </c>
      <c r="K213" s="262">
        <f t="shared" si="66"/>
        <v>7.113924342788569E-2</v>
      </c>
      <c r="L213" s="402">
        <f>L191</f>
        <v>1733.08</v>
      </c>
      <c r="M213" s="262">
        <f t="shared" si="67"/>
        <v>0.12413569436336513</v>
      </c>
      <c r="N213" s="402">
        <v>1541.7</v>
      </c>
    </row>
    <row r="214" spans="1:15" s="3" customFormat="1">
      <c r="A214" s="18" t="s">
        <v>110</v>
      </c>
      <c r="B214" s="407"/>
      <c r="C214" s="407"/>
      <c r="D214" s="407"/>
      <c r="E214" s="465">
        <f>E192+E193+E194+E195+E196+E197+E198+E199+E200+E201</f>
        <v>4241.87</v>
      </c>
      <c r="F214" s="472">
        <f t="shared" si="65"/>
        <v>0.15700511421752483</v>
      </c>
      <c r="G214" s="465">
        <f>G192+G193+G194+G195+G196+G197+G198+G199+G200+G201</f>
        <v>3666.2499999999995</v>
      </c>
      <c r="H214" s="465">
        <f>H192+H193+H194+H195+H196+H197+H198+H199+H200+H201</f>
        <v>4195.2199999999993</v>
      </c>
      <c r="I214" s="247">
        <f t="shared" si="61"/>
        <v>0.53167237438754533</v>
      </c>
      <c r="J214" s="401">
        <f>J192+J193+J194+J195+J196+J197+J198+J199+J200+J201</f>
        <v>2738.9800000000005</v>
      </c>
      <c r="K214" s="262">
        <f t="shared" si="66"/>
        <v>2.2362237642167049E-2</v>
      </c>
      <c r="L214" s="401">
        <f>L192+L193+L194+L195+L196+L197+L198+L199+L200+L201</f>
        <v>2679.07</v>
      </c>
      <c r="M214" s="262">
        <f t="shared" si="67"/>
        <v>-0.27188500486484435</v>
      </c>
      <c r="N214" s="401">
        <v>3679.4600000000005</v>
      </c>
      <c r="O214" s="5"/>
    </row>
    <row r="215" spans="1:15" s="3" customFormat="1">
      <c r="A215" s="18" t="s">
        <v>111</v>
      </c>
      <c r="B215" s="407"/>
      <c r="C215" s="407"/>
      <c r="D215" s="407"/>
      <c r="E215" s="465">
        <f>E202+E203+E204+E205+E206+E207</f>
        <v>2227.84</v>
      </c>
      <c r="F215" s="472">
        <f t="shared" si="65"/>
        <v>0.26735196573125442</v>
      </c>
      <c r="G215" s="465">
        <f>G202+G203+G204+G205+G206+G207</f>
        <v>1757.87</v>
      </c>
      <c r="H215" s="465">
        <f>H202+H203+H204+H205+H206+H207</f>
        <v>1706.74</v>
      </c>
      <c r="I215" s="247">
        <f t="shared" si="61"/>
        <v>-0.29171214315653182</v>
      </c>
      <c r="J215" s="401">
        <f>J202+J203+J204+J205+J206+J207</f>
        <v>2409.67</v>
      </c>
      <c r="K215" s="262">
        <f t="shared" si="66"/>
        <v>-4.7655370022725019E-2</v>
      </c>
      <c r="L215" s="401">
        <f>L202+L203+L204+L205+L206+L207</f>
        <v>2530.25</v>
      </c>
      <c r="M215" s="262">
        <f t="shared" si="67"/>
        <v>-0.1073129599706466</v>
      </c>
      <c r="N215" s="401">
        <v>2834.42</v>
      </c>
      <c r="O215" s="5"/>
    </row>
    <row r="216" spans="1:15">
      <c r="A216" s="18" t="s">
        <v>112</v>
      </c>
      <c r="B216" s="407"/>
      <c r="C216" s="407"/>
      <c r="D216" s="407"/>
      <c r="E216" s="465">
        <f>E208+E209+E210+E211</f>
        <v>2084.7999999999997</v>
      </c>
      <c r="F216" s="472">
        <f t="shared" si="65"/>
        <v>0.11412753040764412</v>
      </c>
      <c r="G216" s="465">
        <f>G208+G209+G210+G211</f>
        <v>1871.2399999999998</v>
      </c>
      <c r="H216" s="465">
        <f>H208+H209+H210+H211</f>
        <v>1774.7800000000002</v>
      </c>
      <c r="I216" s="247">
        <f t="shared" si="61"/>
        <v>0.34659099531100646</v>
      </c>
      <c r="J216" s="401">
        <f>J208+J209+J210+J211</f>
        <v>1317.98</v>
      </c>
      <c r="K216" s="262">
        <f t="shared" si="66"/>
        <v>1.4893390677952478E-3</v>
      </c>
      <c r="L216" s="401">
        <f>L208+L209+L210+L211</f>
        <v>1316.02</v>
      </c>
      <c r="M216" s="262">
        <f t="shared" si="67"/>
        <v>-6.6573041677305822E-2</v>
      </c>
      <c r="N216" s="172">
        <v>1409.8799999999999</v>
      </c>
    </row>
    <row r="217" spans="1:15" s="3" customFormat="1">
      <c r="A217" s="28" t="s">
        <v>117</v>
      </c>
      <c r="B217" s="28"/>
      <c r="C217" s="28"/>
      <c r="D217" s="28"/>
      <c r="E217" s="486">
        <f>SUM(E212:E216)</f>
        <v>18161.019999999997</v>
      </c>
      <c r="F217" s="461">
        <f t="shared" si="65"/>
        <v>0.13235529767237986</v>
      </c>
      <c r="G217" s="486">
        <f>SUM(G212:G216)</f>
        <v>16038.269999999999</v>
      </c>
      <c r="H217" s="486">
        <f>SUM(H212:H216)</f>
        <v>16591.87</v>
      </c>
      <c r="I217" s="192">
        <f t="shared" si="61"/>
        <v>0.11987750906296601</v>
      </c>
      <c r="J217" s="258">
        <f>SUM(J212:J216)</f>
        <v>14815.789999999999</v>
      </c>
      <c r="K217" s="263">
        <f t="shared" si="66"/>
        <v>0.1279987635691433</v>
      </c>
      <c r="L217" s="258">
        <f>SUM(L212:L216)</f>
        <v>13134.58</v>
      </c>
      <c r="M217" s="263">
        <f t="shared" si="67"/>
        <v>-8.8094233044328174E-2</v>
      </c>
      <c r="N217" s="258">
        <v>14403.439999999999</v>
      </c>
      <c r="O217" s="5"/>
    </row>
    <row r="218" spans="1:15" s="11" customFormat="1">
      <c r="E218" s="29"/>
      <c r="F218" s="29"/>
      <c r="G218" s="173"/>
      <c r="H218" s="29"/>
      <c r="I218" s="29"/>
      <c r="J218" s="173"/>
      <c r="K218" s="173"/>
      <c r="L218" s="173"/>
      <c r="M218" s="173"/>
      <c r="N218" s="173"/>
    </row>
    <row r="219" spans="1:15" s="11" customFormat="1">
      <c r="E219" s="29"/>
      <c r="F219" s="29"/>
      <c r="G219" s="29"/>
      <c r="H219" s="29"/>
      <c r="I219" s="29"/>
      <c r="J219" s="29"/>
      <c r="K219" s="29"/>
      <c r="L219" s="29"/>
      <c r="M219" s="29"/>
      <c r="N219" s="29"/>
    </row>
    <row r="220" spans="1:15" s="11" customFormat="1">
      <c r="E220" s="29"/>
      <c r="F220" s="29"/>
      <c r="G220" s="29"/>
      <c r="H220" s="29"/>
      <c r="I220" s="29"/>
      <c r="J220" s="29"/>
      <c r="K220" s="29"/>
      <c r="L220" s="29"/>
      <c r="M220" s="29"/>
      <c r="N220" s="29"/>
    </row>
    <row r="221" spans="1:15" s="11" customFormat="1">
      <c r="E221" s="29"/>
      <c r="F221" s="29"/>
      <c r="G221" s="29"/>
      <c r="H221" s="29"/>
      <c r="I221" s="29"/>
      <c r="J221" s="29"/>
      <c r="K221" s="29"/>
      <c r="L221" s="29"/>
      <c r="M221" s="29"/>
      <c r="N221" s="29"/>
    </row>
    <row r="222" spans="1:15" s="11" customFormat="1">
      <c r="E222" s="29"/>
      <c r="F222" s="29"/>
      <c r="G222" s="29"/>
      <c r="H222" s="29"/>
      <c r="I222" s="29"/>
      <c r="J222" s="29"/>
      <c r="K222" s="29"/>
      <c r="L222" s="29"/>
      <c r="M222" s="29"/>
      <c r="N222" s="29"/>
    </row>
    <row r="223" spans="1:15" s="11" customFormat="1">
      <c r="E223" s="29"/>
      <c r="F223" s="29"/>
      <c r="G223" s="29"/>
      <c r="H223" s="29"/>
      <c r="I223" s="29"/>
      <c r="J223" s="29"/>
      <c r="K223" s="29"/>
      <c r="L223" s="29"/>
      <c r="M223" s="29"/>
      <c r="N223" s="29"/>
    </row>
    <row r="224" spans="1:15" s="11" customFormat="1">
      <c r="E224" s="29"/>
      <c r="F224" s="29"/>
      <c r="G224" s="29"/>
      <c r="H224" s="29"/>
      <c r="I224" s="29"/>
      <c r="J224" s="29"/>
      <c r="K224" s="29"/>
      <c r="L224" s="29"/>
      <c r="M224" s="29"/>
      <c r="N224" s="29"/>
    </row>
    <row r="225" spans="5:14" s="11" customFormat="1">
      <c r="E225" s="29"/>
      <c r="F225" s="29"/>
      <c r="G225" s="29"/>
      <c r="H225" s="29"/>
      <c r="I225" s="29"/>
      <c r="J225" s="29"/>
      <c r="K225" s="29"/>
      <c r="L225" s="29"/>
      <c r="M225" s="29"/>
      <c r="N225" s="29"/>
    </row>
    <row r="226" spans="5:14" s="11" customFormat="1">
      <c r="E226" s="29"/>
      <c r="F226" s="29"/>
      <c r="G226" s="29"/>
      <c r="H226" s="29"/>
      <c r="I226" s="29"/>
      <c r="J226" s="29"/>
      <c r="K226" s="29"/>
      <c r="L226" s="29"/>
      <c r="M226" s="29"/>
      <c r="N226" s="29"/>
    </row>
    <row r="227" spans="5:14" s="11" customFormat="1">
      <c r="E227" s="29"/>
      <c r="F227" s="29"/>
      <c r="G227" s="29"/>
      <c r="H227" s="29"/>
      <c r="I227" s="29"/>
      <c r="J227" s="29"/>
      <c r="K227" s="29"/>
      <c r="L227" s="29"/>
      <c r="M227" s="29"/>
      <c r="N227" s="29"/>
    </row>
    <row r="228" spans="5:14" s="11" customFormat="1">
      <c r="E228" s="29"/>
      <c r="F228" s="29"/>
      <c r="G228" s="29"/>
      <c r="H228" s="29"/>
      <c r="I228" s="29"/>
      <c r="J228" s="29"/>
      <c r="K228" s="29"/>
      <c r="L228" s="29"/>
      <c r="M228" s="29"/>
      <c r="N228" s="29"/>
    </row>
    <row r="229" spans="5:14" s="11" customFormat="1">
      <c r="E229" s="29"/>
      <c r="F229" s="29"/>
      <c r="G229" s="29"/>
      <c r="H229" s="29"/>
      <c r="I229" s="29"/>
      <c r="J229" s="29"/>
      <c r="K229" s="29"/>
      <c r="L229" s="29"/>
      <c r="M229" s="29"/>
      <c r="N229" s="29"/>
    </row>
    <row r="230" spans="5:14" s="11" customFormat="1">
      <c r="E230" s="29"/>
      <c r="F230" s="29"/>
      <c r="G230" s="29"/>
      <c r="H230" s="29"/>
      <c r="I230" s="29"/>
      <c r="J230" s="29"/>
      <c r="K230" s="29"/>
      <c r="L230" s="29"/>
      <c r="M230" s="29"/>
      <c r="N230" s="29"/>
    </row>
    <row r="231" spans="5:14" s="11" customFormat="1">
      <c r="E231" s="29"/>
      <c r="F231" s="29"/>
      <c r="G231" s="29"/>
      <c r="H231" s="29"/>
      <c r="I231" s="29"/>
      <c r="J231" s="29"/>
      <c r="K231" s="29"/>
      <c r="L231" s="29"/>
      <c r="M231" s="29"/>
      <c r="N231" s="29"/>
    </row>
    <row r="232" spans="5:14" s="11" customFormat="1">
      <c r="E232" s="29"/>
      <c r="F232" s="29"/>
      <c r="G232" s="29"/>
      <c r="H232" s="29"/>
      <c r="I232" s="29"/>
      <c r="J232" s="29"/>
      <c r="K232" s="29"/>
      <c r="L232" s="29"/>
      <c r="M232" s="29"/>
      <c r="N232" s="29"/>
    </row>
    <row r="233" spans="5:14" s="11" customFormat="1">
      <c r="E233" s="29"/>
      <c r="F233" s="29"/>
      <c r="G233" s="29"/>
      <c r="H233" s="29"/>
      <c r="I233" s="29"/>
      <c r="J233" s="29"/>
      <c r="K233" s="29"/>
      <c r="L233" s="29"/>
      <c r="M233" s="29"/>
      <c r="N233" s="29"/>
    </row>
    <row r="234" spans="5:14" s="11" customFormat="1">
      <c r="E234" s="29"/>
      <c r="F234" s="29"/>
      <c r="G234" s="29"/>
      <c r="H234" s="29"/>
      <c r="I234" s="29"/>
      <c r="J234" s="29"/>
      <c r="K234" s="29"/>
      <c r="L234" s="29"/>
      <c r="M234" s="29"/>
      <c r="N234" s="29"/>
    </row>
    <row r="235" spans="5:14" s="11" customFormat="1">
      <c r="E235" s="29"/>
      <c r="F235" s="29"/>
      <c r="G235" s="29"/>
      <c r="H235" s="29"/>
      <c r="I235" s="29"/>
      <c r="J235" s="29"/>
      <c r="K235" s="29"/>
      <c r="L235" s="29"/>
      <c r="M235" s="29"/>
      <c r="N235" s="29"/>
    </row>
    <row r="236" spans="5:14" s="11" customFormat="1">
      <c r="E236" s="29"/>
      <c r="F236" s="29"/>
      <c r="G236" s="29"/>
      <c r="H236" s="29"/>
      <c r="I236" s="29"/>
      <c r="J236" s="29"/>
      <c r="K236" s="29"/>
      <c r="L236" s="29"/>
      <c r="M236" s="29"/>
      <c r="N236" s="29"/>
    </row>
    <row r="237" spans="5:14" s="11" customFormat="1">
      <c r="E237" s="29"/>
      <c r="F237" s="29"/>
      <c r="G237" s="29"/>
      <c r="H237" s="29"/>
      <c r="I237" s="29"/>
      <c r="J237" s="29"/>
      <c r="K237" s="29"/>
      <c r="L237" s="29"/>
      <c r="M237" s="29"/>
      <c r="N237" s="29"/>
    </row>
    <row r="238" spans="5:14" s="11" customFormat="1">
      <c r="E238" s="29"/>
      <c r="F238" s="29"/>
      <c r="G238" s="29"/>
      <c r="H238" s="29"/>
      <c r="I238" s="29"/>
      <c r="J238" s="29"/>
      <c r="K238" s="29"/>
      <c r="L238" s="29"/>
      <c r="M238" s="29"/>
      <c r="N238" s="29"/>
    </row>
    <row r="239" spans="5:14" s="11" customFormat="1">
      <c r="E239" s="29"/>
      <c r="F239" s="29"/>
      <c r="G239" s="29"/>
      <c r="H239" s="29"/>
      <c r="I239" s="29"/>
      <c r="J239" s="29"/>
      <c r="K239" s="29"/>
      <c r="L239" s="29"/>
      <c r="M239" s="29"/>
      <c r="N239" s="29"/>
    </row>
    <row r="240" spans="5:14" s="11" customFormat="1">
      <c r="E240" s="29"/>
      <c r="F240" s="29"/>
      <c r="G240" s="29"/>
      <c r="H240" s="29"/>
      <c r="I240" s="29"/>
      <c r="J240" s="29"/>
      <c r="K240" s="29"/>
      <c r="L240" s="29"/>
      <c r="M240" s="29"/>
      <c r="N240" s="29"/>
    </row>
    <row r="241" spans="5:14" s="11" customFormat="1">
      <c r="E241" s="29"/>
      <c r="F241" s="29"/>
      <c r="G241" s="29"/>
      <c r="H241" s="29"/>
      <c r="I241" s="29"/>
      <c r="J241" s="29"/>
      <c r="K241" s="29"/>
      <c r="L241" s="29"/>
      <c r="M241" s="29"/>
      <c r="N241" s="29"/>
    </row>
    <row r="242" spans="5:14" s="11" customFormat="1">
      <c r="E242" s="29"/>
      <c r="F242" s="29"/>
      <c r="G242" s="29"/>
      <c r="H242" s="29"/>
      <c r="I242" s="29"/>
      <c r="J242" s="29"/>
      <c r="K242" s="29"/>
      <c r="L242" s="29"/>
      <c r="M242" s="29"/>
      <c r="N242" s="29"/>
    </row>
    <row r="243" spans="5:14" s="11" customFormat="1">
      <c r="E243" s="29"/>
      <c r="F243" s="29"/>
      <c r="G243" s="29"/>
      <c r="H243" s="29"/>
      <c r="I243" s="29"/>
      <c r="J243" s="29"/>
      <c r="K243" s="29"/>
      <c r="L243" s="29"/>
      <c r="M243" s="29"/>
      <c r="N243" s="29"/>
    </row>
    <row r="244" spans="5:14" s="11" customFormat="1">
      <c r="E244" s="29"/>
      <c r="F244" s="29"/>
      <c r="G244" s="29"/>
      <c r="H244" s="29"/>
      <c r="I244" s="29"/>
      <c r="J244" s="29"/>
      <c r="K244" s="29"/>
      <c r="L244" s="29"/>
      <c r="M244" s="29"/>
      <c r="N244" s="29"/>
    </row>
    <row r="245" spans="5:14" s="11" customFormat="1">
      <c r="E245" s="29"/>
      <c r="F245" s="29"/>
      <c r="G245" s="29"/>
      <c r="H245" s="29"/>
      <c r="I245" s="29"/>
      <c r="J245" s="29"/>
      <c r="K245" s="29"/>
      <c r="L245" s="29"/>
      <c r="M245" s="29"/>
      <c r="N245" s="29"/>
    </row>
    <row r="246" spans="5:14" s="11" customFormat="1">
      <c r="E246" s="29"/>
      <c r="F246" s="29"/>
      <c r="G246" s="29"/>
      <c r="H246" s="29"/>
      <c r="I246" s="29"/>
      <c r="J246" s="29"/>
      <c r="K246" s="29"/>
      <c r="L246" s="29"/>
      <c r="M246" s="29"/>
      <c r="N246" s="29"/>
    </row>
    <row r="247" spans="5:14" s="11" customFormat="1">
      <c r="E247" s="29"/>
      <c r="F247" s="29"/>
      <c r="G247" s="29"/>
      <c r="H247" s="29"/>
      <c r="I247" s="29"/>
      <c r="J247" s="29"/>
      <c r="K247" s="29"/>
      <c r="L247" s="29"/>
      <c r="M247" s="29"/>
      <c r="N247" s="29"/>
    </row>
    <row r="248" spans="5:14" s="11" customFormat="1">
      <c r="E248" s="29"/>
      <c r="F248" s="29"/>
      <c r="G248" s="29"/>
      <c r="H248" s="29"/>
      <c r="I248" s="29"/>
      <c r="J248" s="29"/>
      <c r="K248" s="29"/>
      <c r="L248" s="29"/>
      <c r="M248" s="29"/>
      <c r="N248" s="29"/>
    </row>
    <row r="249" spans="5:14" s="11" customFormat="1">
      <c r="E249" s="29"/>
      <c r="F249" s="29"/>
      <c r="G249" s="29"/>
      <c r="H249" s="29"/>
      <c r="I249" s="29"/>
      <c r="J249" s="29"/>
      <c r="K249" s="29"/>
      <c r="L249" s="29"/>
      <c r="M249" s="29"/>
      <c r="N249" s="29"/>
    </row>
    <row r="250" spans="5:14" s="11" customFormat="1">
      <c r="E250" s="29"/>
      <c r="F250" s="29"/>
      <c r="G250" s="29"/>
      <c r="H250" s="29"/>
      <c r="I250" s="29"/>
      <c r="J250" s="29"/>
      <c r="K250" s="29"/>
      <c r="L250" s="29"/>
      <c r="M250" s="29"/>
      <c r="N250" s="29"/>
    </row>
    <row r="251" spans="5:14" s="11" customFormat="1">
      <c r="E251" s="29"/>
      <c r="F251" s="29"/>
      <c r="G251" s="29"/>
      <c r="H251" s="29"/>
      <c r="I251" s="29"/>
      <c r="J251" s="29"/>
      <c r="K251" s="29"/>
      <c r="L251" s="29"/>
      <c r="M251" s="29"/>
      <c r="N251" s="29"/>
    </row>
    <row r="252" spans="5:14" s="11" customFormat="1">
      <c r="E252" s="29"/>
      <c r="F252" s="29"/>
      <c r="G252" s="29"/>
      <c r="H252" s="29"/>
      <c r="I252" s="29"/>
      <c r="J252" s="29"/>
      <c r="K252" s="29"/>
      <c r="L252" s="29"/>
      <c r="M252" s="29"/>
      <c r="N252" s="29"/>
    </row>
    <row r="253" spans="5:14" s="11" customFormat="1">
      <c r="E253" s="29"/>
      <c r="F253" s="29"/>
      <c r="G253" s="29"/>
      <c r="H253" s="29"/>
      <c r="I253" s="29"/>
      <c r="J253" s="29"/>
      <c r="K253" s="29"/>
      <c r="L253" s="29"/>
      <c r="M253" s="29"/>
      <c r="N253" s="29"/>
    </row>
    <row r="254" spans="5:14" s="11" customFormat="1">
      <c r="E254" s="29"/>
      <c r="F254" s="29"/>
      <c r="G254" s="29"/>
      <c r="H254" s="29"/>
      <c r="I254" s="29"/>
      <c r="J254" s="29"/>
      <c r="K254" s="29"/>
      <c r="L254" s="29"/>
      <c r="M254" s="29"/>
      <c r="N254" s="29"/>
    </row>
    <row r="255" spans="5:14" s="11" customFormat="1">
      <c r="E255" s="29"/>
      <c r="F255" s="29"/>
      <c r="G255" s="29"/>
      <c r="H255" s="29"/>
      <c r="I255" s="29"/>
      <c r="J255" s="29"/>
      <c r="K255" s="29"/>
      <c r="L255" s="29"/>
      <c r="M255" s="29"/>
      <c r="N255" s="29"/>
    </row>
    <row r="256" spans="5:14" s="11" customFormat="1">
      <c r="E256" s="29"/>
      <c r="F256" s="29"/>
      <c r="G256" s="29"/>
      <c r="H256" s="29"/>
      <c r="I256" s="29"/>
      <c r="J256" s="29"/>
      <c r="K256" s="29"/>
      <c r="L256" s="29"/>
      <c r="M256" s="29"/>
      <c r="N256" s="29"/>
    </row>
    <row r="257" spans="5:14" s="11" customFormat="1">
      <c r="E257" s="29"/>
      <c r="F257" s="29"/>
      <c r="G257" s="29"/>
      <c r="H257" s="29"/>
      <c r="I257" s="29"/>
      <c r="J257" s="29"/>
      <c r="K257" s="29"/>
      <c r="L257" s="29"/>
      <c r="M257" s="29"/>
      <c r="N257" s="29"/>
    </row>
    <row r="258" spans="5:14" s="11" customFormat="1">
      <c r="E258" s="29"/>
      <c r="F258" s="29"/>
      <c r="G258" s="29"/>
      <c r="H258" s="29"/>
      <c r="I258" s="29"/>
      <c r="J258" s="29"/>
      <c r="K258" s="29"/>
      <c r="L258" s="29"/>
      <c r="M258" s="29"/>
      <c r="N258" s="29"/>
    </row>
    <row r="259" spans="5:14" s="11" customFormat="1">
      <c r="E259" s="29"/>
      <c r="F259" s="29"/>
      <c r="G259" s="29"/>
      <c r="H259" s="29"/>
      <c r="I259" s="29"/>
      <c r="J259" s="29"/>
      <c r="K259" s="29"/>
      <c r="L259" s="29"/>
      <c r="M259" s="29"/>
      <c r="N259" s="29"/>
    </row>
    <row r="260" spans="5:14" s="11" customFormat="1">
      <c r="E260" s="29"/>
      <c r="F260" s="29"/>
      <c r="G260" s="29"/>
      <c r="H260" s="29"/>
      <c r="I260" s="29"/>
      <c r="J260" s="29"/>
      <c r="K260" s="29"/>
      <c r="L260" s="29"/>
      <c r="M260" s="29"/>
      <c r="N260" s="29"/>
    </row>
    <row r="261" spans="5:14" s="11" customFormat="1">
      <c r="E261" s="29"/>
      <c r="F261" s="29"/>
      <c r="G261" s="29"/>
      <c r="H261" s="29"/>
      <c r="I261" s="29"/>
      <c r="J261" s="29"/>
      <c r="K261" s="29"/>
      <c r="L261" s="29"/>
      <c r="M261" s="29"/>
      <c r="N261" s="29"/>
    </row>
    <row r="262" spans="5:14" s="11" customFormat="1">
      <c r="E262" s="29"/>
      <c r="F262" s="29"/>
      <c r="G262" s="29"/>
      <c r="H262" s="29"/>
      <c r="I262" s="29"/>
      <c r="J262" s="29"/>
      <c r="K262" s="29"/>
      <c r="L262" s="29"/>
      <c r="M262" s="29"/>
      <c r="N262" s="29"/>
    </row>
    <row r="263" spans="5:14" s="11" customFormat="1">
      <c r="E263" s="29"/>
      <c r="F263" s="29"/>
      <c r="G263" s="29"/>
      <c r="H263" s="29"/>
      <c r="I263" s="29"/>
      <c r="J263" s="29"/>
      <c r="K263" s="29"/>
      <c r="L263" s="29"/>
      <c r="M263" s="29"/>
      <c r="N263" s="29"/>
    </row>
    <row r="264" spans="5:14" s="11" customFormat="1">
      <c r="E264" s="29"/>
      <c r="F264" s="29"/>
      <c r="G264" s="29"/>
      <c r="H264" s="29"/>
      <c r="I264" s="29"/>
      <c r="J264" s="29"/>
      <c r="K264" s="29"/>
      <c r="L264" s="29"/>
      <c r="M264" s="29"/>
      <c r="N264" s="29"/>
    </row>
    <row r="265" spans="5:14" s="11" customFormat="1">
      <c r="E265" s="29"/>
      <c r="F265" s="29"/>
      <c r="G265" s="29"/>
      <c r="H265" s="29"/>
      <c r="I265" s="29"/>
      <c r="J265" s="29"/>
      <c r="K265" s="29"/>
      <c r="L265" s="29"/>
      <c r="M265" s="29"/>
      <c r="N265" s="29"/>
    </row>
    <row r="266" spans="5:14" s="11" customFormat="1">
      <c r="E266" s="29"/>
      <c r="F266" s="29"/>
      <c r="G266" s="29"/>
      <c r="H266" s="29"/>
      <c r="I266" s="29"/>
      <c r="J266" s="29"/>
      <c r="K266" s="29"/>
      <c r="L266" s="29"/>
      <c r="M266" s="29"/>
      <c r="N266" s="29"/>
    </row>
    <row r="267" spans="5:14" s="11" customFormat="1">
      <c r="E267" s="29"/>
      <c r="F267" s="29"/>
      <c r="G267" s="29"/>
      <c r="H267" s="29"/>
      <c r="I267" s="29"/>
      <c r="J267" s="29"/>
      <c r="K267" s="29"/>
      <c r="L267" s="29"/>
      <c r="M267" s="29"/>
      <c r="N267" s="29"/>
    </row>
    <row r="268" spans="5:14" s="11" customFormat="1">
      <c r="E268" s="29"/>
      <c r="F268" s="29"/>
      <c r="G268" s="29"/>
      <c r="H268" s="29"/>
      <c r="I268" s="29"/>
      <c r="J268" s="29"/>
      <c r="K268" s="29"/>
      <c r="L268" s="29"/>
      <c r="M268" s="29"/>
      <c r="N268" s="29"/>
    </row>
    <row r="269" spans="5:14" s="11" customFormat="1">
      <c r="E269" s="29"/>
      <c r="F269" s="29"/>
      <c r="G269" s="29"/>
      <c r="H269" s="29"/>
      <c r="I269" s="29"/>
      <c r="J269" s="29"/>
      <c r="K269" s="29"/>
      <c r="L269" s="29"/>
      <c r="M269" s="29"/>
      <c r="N269" s="29"/>
    </row>
    <row r="270" spans="5:14" s="11" customFormat="1">
      <c r="E270" s="29"/>
      <c r="F270" s="29"/>
      <c r="G270" s="29"/>
      <c r="H270" s="29"/>
      <c r="I270" s="29"/>
      <c r="J270" s="29"/>
      <c r="K270" s="29"/>
      <c r="L270" s="29"/>
      <c r="M270" s="29"/>
      <c r="N270" s="29"/>
    </row>
    <row r="271" spans="5:14" s="11" customFormat="1">
      <c r="E271" s="29"/>
      <c r="F271" s="29"/>
      <c r="G271" s="29"/>
      <c r="H271" s="29"/>
      <c r="I271" s="29"/>
      <c r="J271" s="29"/>
      <c r="K271" s="29"/>
      <c r="L271" s="29"/>
      <c r="M271" s="29"/>
      <c r="N271" s="29"/>
    </row>
    <row r="272" spans="5:14" s="11" customFormat="1">
      <c r="E272" s="29"/>
      <c r="F272" s="29"/>
      <c r="G272" s="29"/>
      <c r="H272" s="29"/>
      <c r="I272" s="29"/>
      <c r="J272" s="29"/>
      <c r="K272" s="29"/>
      <c r="L272" s="29"/>
      <c r="M272" s="29"/>
      <c r="N272" s="29"/>
    </row>
    <row r="273" spans="5:14" s="11" customFormat="1">
      <c r="E273" s="29"/>
      <c r="F273" s="29"/>
      <c r="G273" s="29"/>
      <c r="H273" s="29"/>
      <c r="I273" s="29"/>
      <c r="J273" s="29"/>
      <c r="K273" s="29"/>
      <c r="L273" s="29"/>
      <c r="M273" s="29"/>
      <c r="N273" s="29"/>
    </row>
    <row r="274" spans="5:14" s="11" customFormat="1">
      <c r="E274" s="29"/>
      <c r="F274" s="29"/>
      <c r="G274" s="29"/>
      <c r="H274" s="29"/>
      <c r="I274" s="29"/>
      <c r="J274" s="29"/>
      <c r="K274" s="29"/>
      <c r="L274" s="29"/>
      <c r="M274" s="29"/>
      <c r="N274" s="29"/>
    </row>
    <row r="275" spans="5:14" s="11" customFormat="1">
      <c r="E275" s="29"/>
      <c r="F275" s="29"/>
      <c r="G275" s="29"/>
      <c r="H275" s="29"/>
      <c r="I275" s="29"/>
      <c r="J275" s="29"/>
      <c r="K275" s="29"/>
      <c r="L275" s="29"/>
      <c r="M275" s="29"/>
      <c r="N275" s="29"/>
    </row>
    <row r="276" spans="5:14" s="11" customFormat="1">
      <c r="E276" s="29"/>
      <c r="F276" s="29"/>
      <c r="G276" s="29"/>
      <c r="H276" s="29"/>
      <c r="I276" s="29"/>
      <c r="J276" s="29"/>
      <c r="K276" s="29"/>
      <c r="L276" s="29"/>
      <c r="M276" s="29"/>
      <c r="N276" s="29"/>
    </row>
    <row r="277" spans="5:14" s="11" customFormat="1">
      <c r="E277" s="29"/>
      <c r="F277" s="29"/>
      <c r="G277" s="29"/>
      <c r="H277" s="29"/>
      <c r="I277" s="29"/>
      <c r="J277" s="29"/>
      <c r="K277" s="29"/>
      <c r="L277" s="29"/>
      <c r="M277" s="29"/>
      <c r="N277" s="29"/>
    </row>
    <row r="278" spans="5:14" s="11" customFormat="1">
      <c r="E278" s="29"/>
      <c r="F278" s="29"/>
      <c r="G278" s="29"/>
      <c r="H278" s="29"/>
      <c r="I278" s="29"/>
      <c r="J278" s="29"/>
      <c r="K278" s="29"/>
      <c r="L278" s="29"/>
      <c r="M278" s="29"/>
      <c r="N278" s="29"/>
    </row>
    <row r="279" spans="5:14" s="11" customFormat="1">
      <c r="E279" s="29"/>
      <c r="F279" s="29"/>
      <c r="G279" s="29"/>
      <c r="H279" s="29"/>
      <c r="I279" s="29"/>
      <c r="J279" s="29"/>
      <c r="K279" s="29"/>
      <c r="L279" s="29"/>
      <c r="M279" s="29"/>
      <c r="N279" s="29"/>
    </row>
    <row r="280" spans="5:14" s="11" customFormat="1">
      <c r="E280" s="29"/>
      <c r="F280" s="29"/>
      <c r="G280" s="29"/>
      <c r="H280" s="29"/>
      <c r="I280" s="29"/>
      <c r="J280" s="29"/>
      <c r="K280" s="29"/>
      <c r="L280" s="29"/>
      <c r="M280" s="29"/>
      <c r="N280" s="29"/>
    </row>
    <row r="281" spans="5:14" s="11" customFormat="1">
      <c r="E281" s="29"/>
      <c r="F281" s="29"/>
      <c r="G281" s="29"/>
      <c r="H281" s="29"/>
      <c r="I281" s="29"/>
      <c r="J281" s="29"/>
      <c r="K281" s="29"/>
      <c r="L281" s="29"/>
      <c r="M281" s="29"/>
      <c r="N281" s="29"/>
    </row>
    <row r="282" spans="5:14" s="11" customFormat="1">
      <c r="E282" s="29"/>
      <c r="F282" s="29"/>
      <c r="G282" s="29"/>
      <c r="H282" s="29"/>
      <c r="I282" s="29"/>
      <c r="J282" s="29"/>
      <c r="K282" s="29"/>
      <c r="L282" s="29"/>
      <c r="M282" s="29"/>
      <c r="N282" s="29"/>
    </row>
    <row r="283" spans="5:14" s="11" customFormat="1">
      <c r="E283" s="29"/>
      <c r="F283" s="29"/>
      <c r="G283" s="29"/>
      <c r="H283" s="29"/>
      <c r="I283" s="29"/>
      <c r="J283" s="29"/>
      <c r="K283" s="29"/>
      <c r="L283" s="29"/>
      <c r="M283" s="29"/>
      <c r="N283" s="29"/>
    </row>
    <row r="284" spans="5:14" s="11" customFormat="1">
      <c r="E284" s="29"/>
      <c r="F284" s="29"/>
      <c r="G284" s="29"/>
      <c r="H284" s="29"/>
      <c r="I284" s="29"/>
      <c r="J284" s="29"/>
      <c r="K284" s="29"/>
      <c r="L284" s="29"/>
      <c r="M284" s="29"/>
      <c r="N284" s="29"/>
    </row>
    <row r="285" spans="5:14" s="11" customFormat="1">
      <c r="E285" s="29"/>
      <c r="F285" s="29"/>
      <c r="G285" s="29"/>
      <c r="H285" s="29"/>
      <c r="I285" s="29"/>
      <c r="J285" s="29"/>
      <c r="K285" s="29"/>
      <c r="L285" s="29"/>
      <c r="M285" s="29"/>
      <c r="N285" s="29"/>
    </row>
    <row r="286" spans="5:14" s="11" customFormat="1">
      <c r="E286" s="29"/>
      <c r="F286" s="29"/>
      <c r="G286" s="29"/>
      <c r="H286" s="29"/>
      <c r="I286" s="29"/>
      <c r="J286" s="29"/>
      <c r="K286" s="29"/>
      <c r="L286" s="29"/>
      <c r="M286" s="29"/>
      <c r="N286" s="29"/>
    </row>
    <row r="287" spans="5:14" s="11" customFormat="1">
      <c r="E287" s="29"/>
      <c r="F287" s="29"/>
      <c r="G287" s="29"/>
      <c r="H287" s="29"/>
      <c r="I287" s="29"/>
      <c r="J287" s="29"/>
      <c r="K287" s="29"/>
      <c r="L287" s="29"/>
      <c r="M287" s="29"/>
      <c r="N287" s="29"/>
    </row>
    <row r="288" spans="5:14" s="11" customFormat="1">
      <c r="E288" s="29"/>
      <c r="F288" s="29"/>
      <c r="G288" s="29"/>
      <c r="H288" s="29"/>
      <c r="I288" s="29"/>
      <c r="J288" s="29"/>
      <c r="K288" s="29"/>
      <c r="L288" s="29"/>
      <c r="M288" s="29"/>
      <c r="N288" s="29"/>
    </row>
    <row r="289" spans="5:14" s="11" customFormat="1">
      <c r="E289" s="29"/>
      <c r="F289" s="29"/>
      <c r="G289" s="29"/>
      <c r="H289" s="29"/>
      <c r="I289" s="29"/>
      <c r="J289" s="29"/>
      <c r="K289" s="29"/>
      <c r="L289" s="29"/>
      <c r="M289" s="29"/>
      <c r="N289" s="29"/>
    </row>
    <row r="290" spans="5:14" s="11" customFormat="1">
      <c r="E290" s="29"/>
      <c r="F290" s="29"/>
      <c r="G290" s="29"/>
      <c r="H290" s="29"/>
      <c r="I290" s="29"/>
      <c r="J290" s="29"/>
      <c r="K290" s="29"/>
      <c r="L290" s="29"/>
      <c r="M290" s="29"/>
      <c r="N290" s="29"/>
    </row>
    <row r="291" spans="5:14" s="11" customFormat="1">
      <c r="E291" s="29"/>
      <c r="F291" s="29"/>
      <c r="G291" s="29"/>
      <c r="H291" s="29"/>
      <c r="I291" s="29"/>
      <c r="J291" s="29"/>
      <c r="K291" s="29"/>
      <c r="L291" s="29"/>
      <c r="M291" s="29"/>
      <c r="N291" s="29"/>
    </row>
    <row r="292" spans="5:14" s="11" customFormat="1">
      <c r="E292" s="29"/>
      <c r="F292" s="29"/>
      <c r="G292" s="29"/>
      <c r="H292" s="29"/>
      <c r="I292" s="29"/>
      <c r="J292" s="29"/>
      <c r="K292" s="29"/>
      <c r="L292" s="29"/>
      <c r="M292" s="29"/>
      <c r="N292" s="29"/>
    </row>
    <row r="293" spans="5:14" s="11" customFormat="1">
      <c r="E293" s="29"/>
      <c r="F293" s="29"/>
      <c r="G293" s="29"/>
      <c r="H293" s="29"/>
      <c r="I293" s="29"/>
      <c r="J293" s="29"/>
      <c r="K293" s="29"/>
      <c r="L293" s="29"/>
      <c r="M293" s="29"/>
      <c r="N293" s="29"/>
    </row>
    <row r="294" spans="5:14" s="11" customFormat="1">
      <c r="E294" s="29"/>
      <c r="F294" s="29"/>
      <c r="G294" s="29"/>
      <c r="H294" s="29"/>
      <c r="I294" s="29"/>
      <c r="J294" s="29"/>
      <c r="K294" s="29"/>
      <c r="L294" s="29"/>
      <c r="M294" s="29"/>
      <c r="N294" s="29"/>
    </row>
    <row r="295" spans="5:14" s="11" customFormat="1">
      <c r="E295" s="29"/>
      <c r="F295" s="29"/>
      <c r="G295" s="29"/>
      <c r="H295" s="29"/>
      <c r="I295" s="29"/>
      <c r="J295" s="29"/>
      <c r="K295" s="29"/>
      <c r="L295" s="29"/>
      <c r="M295" s="29"/>
      <c r="N295" s="29"/>
    </row>
    <row r="296" spans="5:14" s="11" customFormat="1">
      <c r="E296" s="29"/>
      <c r="F296" s="29"/>
      <c r="G296" s="29"/>
      <c r="H296" s="29"/>
      <c r="I296" s="29"/>
      <c r="J296" s="29"/>
      <c r="K296" s="29"/>
      <c r="L296" s="29"/>
      <c r="M296" s="29"/>
      <c r="N296" s="29"/>
    </row>
    <row r="297" spans="5:14" s="11" customFormat="1">
      <c r="E297" s="29"/>
      <c r="F297" s="29"/>
      <c r="G297" s="29"/>
      <c r="H297" s="29"/>
      <c r="I297" s="29"/>
      <c r="J297" s="29"/>
      <c r="K297" s="29"/>
      <c r="L297" s="29"/>
      <c r="M297" s="29"/>
      <c r="N297" s="29"/>
    </row>
    <row r="298" spans="5:14" s="11" customFormat="1">
      <c r="E298" s="29"/>
      <c r="F298" s="29"/>
      <c r="G298" s="29"/>
      <c r="H298" s="29"/>
      <c r="I298" s="29"/>
      <c r="J298" s="29"/>
      <c r="K298" s="29"/>
      <c r="L298" s="29"/>
      <c r="M298" s="29"/>
      <c r="N298" s="29"/>
    </row>
    <row r="299" spans="5:14" s="11" customFormat="1">
      <c r="E299" s="29"/>
      <c r="F299" s="29"/>
      <c r="G299" s="29"/>
      <c r="H299" s="29"/>
      <c r="I299" s="29"/>
      <c r="J299" s="29"/>
      <c r="K299" s="29"/>
      <c r="L299" s="29"/>
      <c r="M299" s="29"/>
      <c r="N299" s="29"/>
    </row>
    <row r="300" spans="5:14" s="11" customFormat="1">
      <c r="E300" s="29"/>
      <c r="F300" s="29"/>
      <c r="G300" s="29"/>
      <c r="H300" s="29"/>
      <c r="I300" s="29"/>
      <c r="J300" s="29"/>
      <c r="K300" s="29"/>
      <c r="L300" s="29"/>
      <c r="M300" s="29"/>
      <c r="N300" s="29"/>
    </row>
    <row r="301" spans="5:14" s="11" customFormat="1">
      <c r="E301" s="29"/>
      <c r="F301" s="29"/>
      <c r="G301" s="29"/>
      <c r="H301" s="29"/>
      <c r="I301" s="29"/>
      <c r="J301" s="29"/>
      <c r="K301" s="29"/>
      <c r="L301" s="29"/>
      <c r="M301" s="29"/>
      <c r="N301" s="29"/>
    </row>
    <row r="302" spans="5:14" s="11" customFormat="1">
      <c r="E302" s="29"/>
      <c r="F302" s="29"/>
      <c r="G302" s="29"/>
      <c r="H302" s="29"/>
      <c r="I302" s="29"/>
      <c r="J302" s="29"/>
      <c r="K302" s="29"/>
      <c r="L302" s="29"/>
      <c r="M302" s="29"/>
      <c r="N302" s="29"/>
    </row>
    <row r="303" spans="5:14" s="11" customFormat="1">
      <c r="E303" s="29"/>
      <c r="F303" s="29"/>
      <c r="G303" s="29"/>
      <c r="H303" s="29"/>
      <c r="I303" s="29"/>
      <c r="J303" s="29"/>
      <c r="K303" s="29"/>
      <c r="L303" s="29"/>
      <c r="M303" s="29"/>
      <c r="N303" s="29"/>
    </row>
    <row r="304" spans="5:14" s="11" customFormat="1">
      <c r="E304" s="29"/>
      <c r="F304" s="29"/>
      <c r="G304" s="29"/>
      <c r="H304" s="29"/>
      <c r="I304" s="29"/>
      <c r="J304" s="29"/>
      <c r="K304" s="29"/>
      <c r="L304" s="29"/>
      <c r="M304" s="29"/>
      <c r="N304" s="29"/>
    </row>
    <row r="305" spans="5:14" s="11" customFormat="1">
      <c r="E305" s="29"/>
      <c r="F305" s="29"/>
      <c r="G305" s="29"/>
      <c r="H305" s="29"/>
      <c r="I305" s="29"/>
      <c r="J305" s="29"/>
      <c r="K305" s="29"/>
      <c r="L305" s="29"/>
      <c r="M305" s="29"/>
      <c r="N305" s="29"/>
    </row>
    <row r="306" spans="5:14" s="11" customFormat="1">
      <c r="E306" s="29"/>
      <c r="F306" s="29"/>
      <c r="G306" s="29"/>
      <c r="H306" s="29"/>
      <c r="I306" s="29"/>
      <c r="J306" s="29"/>
      <c r="K306" s="29"/>
      <c r="L306" s="29"/>
      <c r="M306" s="29"/>
      <c r="N306" s="29"/>
    </row>
    <row r="307" spans="5:14" s="11" customFormat="1">
      <c r="E307" s="29"/>
      <c r="F307" s="29"/>
      <c r="G307" s="29"/>
      <c r="H307" s="29"/>
      <c r="I307" s="29"/>
      <c r="J307" s="29"/>
      <c r="K307" s="29"/>
      <c r="L307" s="29"/>
      <c r="M307" s="29"/>
      <c r="N307" s="29"/>
    </row>
    <row r="308" spans="5:14" s="11" customFormat="1">
      <c r="E308" s="29"/>
      <c r="F308" s="29"/>
      <c r="G308" s="29"/>
      <c r="H308" s="29"/>
      <c r="I308" s="29"/>
      <c r="J308" s="29"/>
      <c r="K308" s="29"/>
      <c r="L308" s="29"/>
      <c r="M308" s="29"/>
      <c r="N308" s="29"/>
    </row>
    <row r="309" spans="5:14" s="11" customFormat="1">
      <c r="E309" s="29"/>
      <c r="F309" s="29"/>
      <c r="G309" s="29"/>
      <c r="H309" s="29"/>
      <c r="I309" s="29"/>
      <c r="J309" s="29"/>
      <c r="K309" s="29"/>
      <c r="L309" s="29"/>
      <c r="M309" s="29"/>
      <c r="N309" s="29"/>
    </row>
    <row r="310" spans="5:14" s="11" customFormat="1">
      <c r="E310" s="29"/>
      <c r="F310" s="29"/>
      <c r="G310" s="29"/>
      <c r="H310" s="29"/>
      <c r="I310" s="29"/>
      <c r="J310" s="29"/>
      <c r="K310" s="29"/>
      <c r="L310" s="29"/>
      <c r="M310" s="29"/>
      <c r="N310" s="29"/>
    </row>
    <row r="311" spans="5:14" s="11" customFormat="1">
      <c r="E311" s="29"/>
      <c r="F311" s="29"/>
      <c r="G311" s="29"/>
      <c r="H311" s="29"/>
      <c r="I311" s="29"/>
      <c r="J311" s="29"/>
      <c r="K311" s="29"/>
      <c r="L311" s="29"/>
      <c r="M311" s="29"/>
      <c r="N311" s="29"/>
    </row>
    <row r="312" spans="5:14" s="11" customFormat="1">
      <c r="E312" s="29"/>
      <c r="F312" s="29"/>
      <c r="G312" s="29"/>
      <c r="H312" s="29"/>
      <c r="I312" s="29"/>
      <c r="J312" s="29"/>
      <c r="K312" s="29"/>
      <c r="L312" s="29"/>
      <c r="M312" s="29"/>
      <c r="N312" s="29"/>
    </row>
    <row r="313" spans="5:14" s="11" customFormat="1">
      <c r="E313" s="29"/>
      <c r="F313" s="29"/>
      <c r="G313" s="29"/>
      <c r="H313" s="29"/>
      <c r="I313" s="29"/>
      <c r="J313" s="29"/>
      <c r="K313" s="29"/>
      <c r="L313" s="29"/>
      <c r="M313" s="29"/>
      <c r="N313" s="29"/>
    </row>
    <row r="314" spans="5:14" s="11" customFormat="1">
      <c r="E314" s="29"/>
      <c r="F314" s="29"/>
      <c r="G314" s="29"/>
      <c r="H314" s="29"/>
      <c r="I314" s="29"/>
      <c r="J314" s="29"/>
      <c r="K314" s="29"/>
      <c r="L314" s="29"/>
      <c r="M314" s="29"/>
      <c r="N314" s="29"/>
    </row>
    <row r="315" spans="5:14" s="11" customFormat="1">
      <c r="E315" s="29"/>
      <c r="F315" s="29"/>
      <c r="G315" s="29"/>
      <c r="H315" s="29"/>
      <c r="I315" s="29"/>
      <c r="J315" s="29"/>
      <c r="K315" s="29"/>
      <c r="L315" s="29"/>
      <c r="M315" s="29"/>
      <c r="N315" s="29"/>
    </row>
    <row r="316" spans="5:14" s="11" customFormat="1">
      <c r="E316" s="29"/>
      <c r="F316" s="29"/>
      <c r="G316" s="29"/>
      <c r="H316" s="29"/>
      <c r="I316" s="29"/>
      <c r="J316" s="29"/>
      <c r="K316" s="29"/>
      <c r="L316" s="29"/>
      <c r="M316" s="29"/>
      <c r="N316" s="29"/>
    </row>
    <row r="317" spans="5:14" s="11" customFormat="1">
      <c r="E317" s="29"/>
      <c r="F317" s="29"/>
      <c r="G317" s="29"/>
      <c r="H317" s="29"/>
      <c r="I317" s="29"/>
      <c r="J317" s="29"/>
      <c r="K317" s="29"/>
      <c r="L317" s="29"/>
      <c r="M317" s="29"/>
      <c r="N317" s="29"/>
    </row>
    <row r="318" spans="5:14" s="11" customFormat="1">
      <c r="E318" s="29"/>
      <c r="F318" s="29"/>
      <c r="G318" s="29"/>
      <c r="H318" s="29"/>
      <c r="I318" s="29"/>
      <c r="J318" s="29"/>
      <c r="K318" s="29"/>
      <c r="L318" s="29"/>
      <c r="M318" s="29"/>
      <c r="N318" s="29"/>
    </row>
    <row r="319" spans="5:14" s="11" customFormat="1">
      <c r="E319" s="29"/>
      <c r="F319" s="29"/>
      <c r="G319" s="29"/>
      <c r="H319" s="29"/>
      <c r="I319" s="29"/>
      <c r="J319" s="29"/>
      <c r="K319" s="29"/>
      <c r="L319" s="29"/>
      <c r="M319" s="29"/>
      <c r="N319" s="29"/>
    </row>
    <row r="320" spans="5:14" s="11" customFormat="1">
      <c r="E320" s="29"/>
      <c r="F320" s="29"/>
      <c r="G320" s="29"/>
      <c r="H320" s="29"/>
      <c r="I320" s="29"/>
      <c r="J320" s="29"/>
      <c r="K320" s="29"/>
      <c r="L320" s="29"/>
      <c r="M320" s="29"/>
      <c r="N320" s="29"/>
    </row>
    <row r="321" spans="5:14" s="11" customFormat="1">
      <c r="E321" s="29"/>
      <c r="F321" s="29"/>
      <c r="G321" s="29"/>
      <c r="H321" s="29"/>
      <c r="I321" s="29"/>
      <c r="J321" s="29"/>
      <c r="K321" s="29"/>
      <c r="L321" s="29"/>
      <c r="M321" s="29"/>
      <c r="N321" s="29"/>
    </row>
    <row r="322" spans="5:14" s="11" customFormat="1">
      <c r="E322" s="29"/>
      <c r="F322" s="29"/>
      <c r="G322" s="29"/>
      <c r="H322" s="29"/>
      <c r="I322" s="29"/>
      <c r="J322" s="29"/>
      <c r="K322" s="29"/>
      <c r="L322" s="29"/>
      <c r="M322" s="29"/>
      <c r="N322" s="29"/>
    </row>
    <row r="323" spans="5:14" s="11" customFormat="1">
      <c r="E323" s="29"/>
      <c r="F323" s="29"/>
      <c r="G323" s="29"/>
      <c r="H323" s="29"/>
      <c r="I323" s="29"/>
      <c r="J323" s="29"/>
      <c r="K323" s="29"/>
      <c r="L323" s="29"/>
      <c r="M323" s="29"/>
      <c r="N323" s="29"/>
    </row>
    <row r="324" spans="5:14" s="11" customFormat="1">
      <c r="E324" s="29"/>
      <c r="F324" s="29"/>
      <c r="G324" s="29"/>
      <c r="H324" s="29"/>
      <c r="I324" s="29"/>
      <c r="J324" s="29"/>
      <c r="K324" s="29"/>
      <c r="L324" s="29"/>
      <c r="M324" s="29"/>
      <c r="N324" s="29"/>
    </row>
    <row r="325" spans="5:14" s="11" customFormat="1">
      <c r="E325" s="29"/>
      <c r="F325" s="29"/>
      <c r="G325" s="29"/>
      <c r="H325" s="29"/>
      <c r="I325" s="29"/>
      <c r="J325" s="29"/>
      <c r="K325" s="29"/>
      <c r="L325" s="29"/>
      <c r="M325" s="29"/>
      <c r="N325" s="29"/>
    </row>
    <row r="326" spans="5:14" s="11" customFormat="1">
      <c r="E326" s="29"/>
      <c r="F326" s="29"/>
      <c r="G326" s="29"/>
      <c r="H326" s="29"/>
      <c r="I326" s="29"/>
      <c r="J326" s="29"/>
      <c r="K326" s="29"/>
      <c r="L326" s="29"/>
      <c r="M326" s="29"/>
      <c r="N326" s="29"/>
    </row>
    <row r="327" spans="5:14" s="11" customFormat="1">
      <c r="E327" s="29"/>
      <c r="F327" s="29"/>
      <c r="G327" s="29"/>
      <c r="H327" s="29"/>
      <c r="I327" s="29"/>
      <c r="J327" s="29"/>
      <c r="K327" s="29"/>
      <c r="L327" s="29"/>
      <c r="M327" s="29"/>
      <c r="N327" s="29"/>
    </row>
    <row r="328" spans="5:14" s="11" customFormat="1">
      <c r="E328" s="29"/>
      <c r="F328" s="29"/>
      <c r="G328" s="29"/>
      <c r="H328" s="29"/>
      <c r="I328" s="29"/>
      <c r="J328" s="29"/>
      <c r="K328" s="29"/>
      <c r="L328" s="29"/>
      <c r="M328" s="29"/>
      <c r="N328" s="29"/>
    </row>
    <row r="329" spans="5:14" s="11" customFormat="1">
      <c r="E329" s="29"/>
      <c r="F329" s="29"/>
      <c r="G329" s="29"/>
      <c r="H329" s="29"/>
      <c r="I329" s="29"/>
      <c r="J329" s="29"/>
      <c r="K329" s="29"/>
      <c r="L329" s="29"/>
      <c r="M329" s="29"/>
      <c r="N329" s="29"/>
    </row>
    <row r="330" spans="5:14" s="11" customFormat="1">
      <c r="E330" s="29"/>
      <c r="F330" s="29"/>
      <c r="G330" s="29"/>
      <c r="H330" s="29"/>
      <c r="I330" s="29"/>
      <c r="J330" s="29"/>
      <c r="K330" s="29"/>
      <c r="L330" s="29"/>
      <c r="M330" s="29"/>
      <c r="N330" s="29"/>
    </row>
    <row r="331" spans="5:14" s="11" customFormat="1">
      <c r="E331" s="29"/>
      <c r="F331" s="29"/>
      <c r="G331" s="29"/>
      <c r="H331" s="29"/>
      <c r="I331" s="29"/>
      <c r="J331" s="29"/>
      <c r="K331" s="29"/>
      <c r="L331" s="29"/>
      <c r="M331" s="29"/>
      <c r="N331" s="29"/>
    </row>
    <row r="332" spans="5:14" s="11" customFormat="1">
      <c r="E332" s="29"/>
      <c r="F332" s="29"/>
      <c r="G332" s="29"/>
      <c r="H332" s="29"/>
      <c r="I332" s="29"/>
      <c r="J332" s="29"/>
      <c r="K332" s="29"/>
      <c r="L332" s="29"/>
      <c r="M332" s="29"/>
      <c r="N332" s="29"/>
    </row>
    <row r="333" spans="5:14" s="11" customFormat="1">
      <c r="E333" s="29"/>
      <c r="F333" s="29"/>
      <c r="G333" s="29"/>
      <c r="H333" s="29"/>
      <c r="I333" s="29"/>
      <c r="J333" s="29"/>
      <c r="K333" s="29"/>
      <c r="L333" s="29"/>
      <c r="M333" s="29"/>
      <c r="N333" s="29"/>
    </row>
    <row r="334" spans="5:14" s="11" customFormat="1">
      <c r="E334" s="29"/>
      <c r="F334" s="29"/>
      <c r="G334" s="29"/>
      <c r="H334" s="29"/>
      <c r="I334" s="29"/>
      <c r="J334" s="29"/>
      <c r="K334" s="29"/>
      <c r="L334" s="29"/>
      <c r="M334" s="29"/>
      <c r="N334" s="29"/>
    </row>
    <row r="335" spans="5:14" s="11" customFormat="1">
      <c r="E335" s="29"/>
      <c r="F335" s="29"/>
      <c r="G335" s="29"/>
      <c r="H335" s="29"/>
      <c r="I335" s="29"/>
      <c r="J335" s="29"/>
      <c r="K335" s="29"/>
      <c r="L335" s="29"/>
      <c r="M335" s="29"/>
      <c r="N335" s="29"/>
    </row>
    <row r="336" spans="5:14" s="11" customFormat="1">
      <c r="E336" s="29"/>
      <c r="F336" s="29"/>
      <c r="G336" s="29"/>
      <c r="H336" s="29"/>
      <c r="I336" s="29"/>
      <c r="J336" s="29"/>
      <c r="K336" s="29"/>
      <c r="L336" s="29"/>
      <c r="M336" s="29"/>
      <c r="N336" s="29"/>
    </row>
    <row r="337" spans="5:14" s="11" customFormat="1">
      <c r="E337" s="29"/>
      <c r="F337" s="29"/>
      <c r="G337" s="29"/>
      <c r="H337" s="29"/>
      <c r="I337" s="29"/>
      <c r="J337" s="29"/>
      <c r="K337" s="29"/>
      <c r="L337" s="29"/>
      <c r="M337" s="29"/>
      <c r="N337" s="29"/>
    </row>
    <row r="338" spans="5:14" s="11" customFormat="1">
      <c r="E338" s="29"/>
      <c r="F338" s="29"/>
      <c r="G338" s="29"/>
      <c r="H338" s="29"/>
      <c r="I338" s="29"/>
      <c r="J338" s="29"/>
      <c r="K338" s="29"/>
      <c r="L338" s="29"/>
      <c r="M338" s="29"/>
      <c r="N338" s="29"/>
    </row>
    <row r="339" spans="5:14" s="11" customFormat="1">
      <c r="E339" s="29"/>
      <c r="F339" s="29"/>
      <c r="G339" s="29"/>
      <c r="H339" s="29"/>
      <c r="I339" s="29"/>
      <c r="J339" s="29"/>
      <c r="K339" s="29"/>
      <c r="L339" s="29"/>
      <c r="M339" s="29"/>
      <c r="N339" s="29"/>
    </row>
    <row r="340" spans="5:14" s="11" customFormat="1">
      <c r="E340" s="29"/>
      <c r="F340" s="29"/>
      <c r="G340" s="29"/>
      <c r="H340" s="29"/>
      <c r="I340" s="29"/>
      <c r="J340" s="29"/>
      <c r="K340" s="29"/>
      <c r="L340" s="29"/>
      <c r="M340" s="29"/>
      <c r="N340" s="29"/>
    </row>
    <row r="341" spans="5:14" s="11" customFormat="1">
      <c r="E341" s="29"/>
      <c r="F341" s="29"/>
      <c r="G341" s="29"/>
      <c r="H341" s="29"/>
      <c r="I341" s="29"/>
      <c r="J341" s="29"/>
      <c r="K341" s="29"/>
      <c r="L341" s="29"/>
      <c r="M341" s="29"/>
      <c r="N341" s="29"/>
    </row>
    <row r="342" spans="5:14" s="11" customFormat="1">
      <c r="E342" s="29"/>
      <c r="F342" s="29"/>
      <c r="G342" s="29"/>
      <c r="H342" s="29"/>
      <c r="I342" s="29"/>
      <c r="J342" s="29"/>
      <c r="K342" s="29"/>
      <c r="L342" s="29"/>
      <c r="M342" s="29"/>
      <c r="N342" s="29"/>
    </row>
    <row r="343" spans="5:14" s="11" customFormat="1">
      <c r="E343" s="29"/>
      <c r="F343" s="29"/>
      <c r="G343" s="29"/>
      <c r="H343" s="29"/>
      <c r="I343" s="29"/>
      <c r="J343" s="29"/>
      <c r="K343" s="29"/>
      <c r="L343" s="29"/>
      <c r="M343" s="29"/>
      <c r="N343" s="29"/>
    </row>
    <row r="344" spans="5:14" s="11" customFormat="1">
      <c r="E344" s="29"/>
      <c r="F344" s="29"/>
      <c r="G344" s="29"/>
      <c r="H344" s="29"/>
      <c r="I344" s="29"/>
      <c r="J344" s="29"/>
      <c r="K344" s="29"/>
      <c r="L344" s="29"/>
      <c r="M344" s="29"/>
      <c r="N344" s="29"/>
    </row>
    <row r="345" spans="5:14" s="11" customFormat="1">
      <c r="E345" s="29"/>
      <c r="F345" s="29"/>
      <c r="G345" s="29"/>
      <c r="H345" s="29"/>
      <c r="I345" s="29"/>
      <c r="J345" s="29"/>
      <c r="K345" s="29"/>
      <c r="L345" s="29"/>
      <c r="M345" s="29"/>
      <c r="N345" s="29"/>
    </row>
    <row r="346" spans="5:14" s="11" customFormat="1">
      <c r="E346" s="29"/>
      <c r="F346" s="29"/>
      <c r="G346" s="29"/>
      <c r="H346" s="29"/>
      <c r="I346" s="29"/>
      <c r="J346" s="29"/>
      <c r="K346" s="29"/>
      <c r="L346" s="29"/>
      <c r="M346" s="29"/>
      <c r="N346" s="29"/>
    </row>
    <row r="347" spans="5:14" s="11" customFormat="1">
      <c r="E347" s="29"/>
      <c r="F347" s="29"/>
      <c r="G347" s="29"/>
      <c r="H347" s="29"/>
      <c r="I347" s="29"/>
      <c r="J347" s="29"/>
      <c r="K347" s="29"/>
      <c r="L347" s="29"/>
      <c r="M347" s="29"/>
      <c r="N347" s="29"/>
    </row>
    <row r="348" spans="5:14" s="11" customFormat="1">
      <c r="E348" s="29"/>
      <c r="F348" s="29"/>
      <c r="G348" s="29"/>
      <c r="H348" s="29"/>
      <c r="I348" s="29"/>
      <c r="J348" s="29"/>
      <c r="K348" s="29"/>
      <c r="L348" s="29"/>
      <c r="M348" s="29"/>
      <c r="N348" s="29"/>
    </row>
    <row r="349" spans="5:14" s="11" customFormat="1">
      <c r="E349" s="29"/>
      <c r="F349" s="29"/>
      <c r="G349" s="29"/>
      <c r="H349" s="29"/>
      <c r="I349" s="29"/>
      <c r="J349" s="29"/>
      <c r="K349" s="29"/>
      <c r="L349" s="29"/>
      <c r="M349" s="29"/>
      <c r="N349" s="29"/>
    </row>
    <row r="350" spans="5:14" s="11" customFormat="1">
      <c r="E350" s="29"/>
      <c r="F350" s="29"/>
      <c r="G350" s="29"/>
      <c r="H350" s="29"/>
      <c r="I350" s="29"/>
      <c r="J350" s="29"/>
      <c r="K350" s="29"/>
      <c r="L350" s="29"/>
      <c r="M350" s="29"/>
      <c r="N350" s="29"/>
    </row>
    <row r="351" spans="5:14" s="11" customFormat="1">
      <c r="E351" s="29"/>
      <c r="F351" s="29"/>
      <c r="G351" s="29"/>
      <c r="H351" s="29"/>
      <c r="I351" s="29"/>
      <c r="J351" s="29"/>
      <c r="K351" s="29"/>
      <c r="L351" s="29"/>
      <c r="M351" s="29"/>
      <c r="N351" s="29"/>
    </row>
    <row r="352" spans="5:14" s="11" customFormat="1">
      <c r="E352" s="29"/>
      <c r="F352" s="29"/>
      <c r="G352" s="29"/>
      <c r="H352" s="29"/>
      <c r="I352" s="29"/>
      <c r="J352" s="29"/>
      <c r="K352" s="29"/>
      <c r="L352" s="29"/>
      <c r="M352" s="29"/>
      <c r="N352" s="29"/>
    </row>
    <row r="353" spans="5:14" s="11" customFormat="1">
      <c r="E353" s="29"/>
      <c r="F353" s="29"/>
      <c r="G353" s="29"/>
      <c r="H353" s="29"/>
      <c r="I353" s="29"/>
      <c r="J353" s="29"/>
      <c r="K353" s="29"/>
      <c r="L353" s="29"/>
      <c r="M353" s="29"/>
      <c r="N353" s="29"/>
    </row>
    <row r="354" spans="5:14" s="11" customFormat="1">
      <c r="E354" s="29"/>
      <c r="F354" s="29"/>
      <c r="G354" s="29"/>
      <c r="H354" s="29"/>
      <c r="I354" s="29"/>
      <c r="J354" s="29"/>
      <c r="K354" s="29"/>
      <c r="L354" s="29"/>
      <c r="M354" s="29"/>
      <c r="N354" s="29"/>
    </row>
    <row r="355" spans="5:14" s="11" customFormat="1">
      <c r="E355" s="29"/>
      <c r="F355" s="29"/>
      <c r="G355" s="29"/>
      <c r="H355" s="29"/>
      <c r="I355" s="29"/>
      <c r="J355" s="29"/>
      <c r="K355" s="29"/>
      <c r="L355" s="29"/>
      <c r="M355" s="29"/>
      <c r="N355" s="29"/>
    </row>
    <row r="356" spans="5:14" s="11" customFormat="1">
      <c r="E356" s="29"/>
      <c r="F356" s="29"/>
      <c r="G356" s="29"/>
      <c r="H356" s="29"/>
      <c r="I356" s="29"/>
      <c r="J356" s="29"/>
      <c r="K356" s="29"/>
      <c r="L356" s="29"/>
      <c r="M356" s="29"/>
      <c r="N356" s="29"/>
    </row>
    <row r="357" spans="5:14" s="11" customFormat="1">
      <c r="E357" s="29"/>
      <c r="F357" s="29"/>
      <c r="G357" s="29"/>
      <c r="H357" s="29"/>
      <c r="I357" s="29"/>
      <c r="J357" s="29"/>
      <c r="K357" s="29"/>
      <c r="L357" s="29"/>
      <c r="M357" s="29"/>
      <c r="N357" s="29"/>
    </row>
    <row r="358" spans="5:14" s="11" customFormat="1">
      <c r="E358" s="29"/>
      <c r="F358" s="29"/>
      <c r="G358" s="29"/>
      <c r="H358" s="29"/>
      <c r="I358" s="29"/>
      <c r="J358" s="29"/>
      <c r="K358" s="29"/>
      <c r="L358" s="29"/>
      <c r="M358" s="29"/>
      <c r="N358" s="29"/>
    </row>
    <row r="359" spans="5:14" s="11" customFormat="1">
      <c r="E359" s="29"/>
      <c r="F359" s="29"/>
      <c r="G359" s="29"/>
      <c r="H359" s="29"/>
      <c r="I359" s="29"/>
      <c r="J359" s="29"/>
      <c r="K359" s="29"/>
      <c r="L359" s="29"/>
      <c r="M359" s="29"/>
      <c r="N359" s="29"/>
    </row>
    <row r="360" spans="5:14" s="11" customFormat="1">
      <c r="E360" s="29"/>
      <c r="F360" s="29"/>
      <c r="G360" s="29"/>
      <c r="H360" s="29"/>
      <c r="I360" s="29"/>
      <c r="J360" s="29"/>
      <c r="K360" s="29"/>
      <c r="L360" s="29"/>
      <c r="M360" s="29"/>
      <c r="N360" s="29"/>
    </row>
    <row r="361" spans="5:14" s="11" customFormat="1">
      <c r="E361" s="29"/>
      <c r="F361" s="29"/>
      <c r="G361" s="29"/>
      <c r="H361" s="29"/>
      <c r="I361" s="29"/>
      <c r="J361" s="29"/>
      <c r="K361" s="29"/>
      <c r="L361" s="29"/>
      <c r="M361" s="29"/>
      <c r="N361" s="29"/>
    </row>
    <row r="362" spans="5:14" s="11" customFormat="1">
      <c r="E362" s="29"/>
      <c r="F362" s="29"/>
      <c r="G362" s="29"/>
      <c r="H362" s="29"/>
      <c r="I362" s="29"/>
      <c r="J362" s="29"/>
      <c r="K362" s="29"/>
      <c r="L362" s="29"/>
      <c r="M362" s="29"/>
      <c r="N362" s="29"/>
    </row>
    <row r="363" spans="5:14" s="11" customFormat="1">
      <c r="E363" s="29"/>
      <c r="F363" s="29"/>
      <c r="G363" s="29"/>
      <c r="H363" s="29"/>
      <c r="I363" s="29"/>
      <c r="J363" s="29"/>
      <c r="K363" s="29"/>
      <c r="L363" s="29"/>
      <c r="M363" s="29"/>
      <c r="N363" s="29"/>
    </row>
    <row r="364" spans="5:14" s="11" customFormat="1">
      <c r="E364" s="29"/>
      <c r="F364" s="29"/>
      <c r="G364" s="29"/>
      <c r="H364" s="29"/>
      <c r="I364" s="29"/>
      <c r="J364" s="29"/>
      <c r="K364" s="29"/>
      <c r="L364" s="29"/>
      <c r="M364" s="29"/>
      <c r="N364" s="29"/>
    </row>
    <row r="365" spans="5:14" s="11" customFormat="1">
      <c r="E365" s="29"/>
      <c r="F365" s="29"/>
      <c r="G365" s="29"/>
      <c r="H365" s="29"/>
      <c r="I365" s="29"/>
      <c r="J365" s="29"/>
      <c r="K365" s="29"/>
      <c r="L365" s="29"/>
      <c r="M365" s="29"/>
      <c r="N365" s="29"/>
    </row>
    <row r="366" spans="5:14" s="11" customFormat="1">
      <c r="E366" s="29"/>
      <c r="F366" s="29"/>
      <c r="G366" s="29"/>
      <c r="H366" s="29"/>
      <c r="I366" s="29"/>
      <c r="J366" s="29"/>
      <c r="K366" s="29"/>
      <c r="L366" s="29"/>
      <c r="M366" s="29"/>
      <c r="N366" s="29"/>
    </row>
    <row r="367" spans="5:14" s="11" customFormat="1">
      <c r="E367" s="29"/>
      <c r="F367" s="29"/>
      <c r="G367" s="29"/>
      <c r="H367" s="29"/>
      <c r="I367" s="29"/>
      <c r="J367" s="29"/>
      <c r="K367" s="29"/>
      <c r="L367" s="29"/>
      <c r="M367" s="29"/>
      <c r="N367" s="29"/>
    </row>
    <row r="368" spans="5:14" s="11" customFormat="1">
      <c r="E368" s="29"/>
      <c r="F368" s="29"/>
      <c r="G368" s="29"/>
      <c r="H368" s="29"/>
      <c r="I368" s="29"/>
      <c r="J368" s="29"/>
      <c r="K368" s="29"/>
      <c r="L368" s="29"/>
      <c r="M368" s="29"/>
      <c r="N368" s="29"/>
    </row>
    <row r="369" spans="5:14" s="11" customFormat="1">
      <c r="E369" s="29"/>
      <c r="F369" s="29"/>
      <c r="G369" s="29"/>
      <c r="H369" s="29"/>
      <c r="I369" s="29"/>
      <c r="J369" s="29"/>
      <c r="K369" s="29"/>
      <c r="L369" s="29"/>
      <c r="M369" s="29"/>
      <c r="N369" s="29"/>
    </row>
    <row r="370" spans="5:14" s="11" customFormat="1">
      <c r="E370" s="29"/>
      <c r="F370" s="29"/>
      <c r="G370" s="29"/>
      <c r="H370" s="29"/>
      <c r="I370" s="29"/>
      <c r="J370" s="29"/>
      <c r="K370" s="29"/>
      <c r="L370" s="29"/>
      <c r="M370" s="29"/>
      <c r="N370" s="29"/>
    </row>
    <row r="371" spans="5:14" s="11" customFormat="1">
      <c r="E371" s="29"/>
      <c r="F371" s="29"/>
      <c r="G371" s="29"/>
      <c r="H371" s="29"/>
      <c r="I371" s="29"/>
      <c r="J371" s="29"/>
      <c r="K371" s="29"/>
      <c r="L371" s="29"/>
      <c r="M371" s="29"/>
      <c r="N371" s="29"/>
    </row>
    <row r="372" spans="5:14" s="11" customFormat="1">
      <c r="E372" s="29"/>
      <c r="F372" s="29"/>
      <c r="G372" s="29"/>
      <c r="H372" s="29"/>
      <c r="I372" s="29"/>
      <c r="J372" s="29"/>
      <c r="K372" s="29"/>
      <c r="L372" s="29"/>
      <c r="M372" s="29"/>
      <c r="N372" s="29"/>
    </row>
    <row r="373" spans="5:14" s="11" customFormat="1">
      <c r="E373" s="29"/>
      <c r="F373" s="29"/>
      <c r="G373" s="29"/>
      <c r="H373" s="29"/>
      <c r="I373" s="29"/>
      <c r="J373" s="29"/>
      <c r="K373" s="29"/>
      <c r="L373" s="29"/>
      <c r="M373" s="29"/>
      <c r="N373" s="29"/>
    </row>
    <row r="374" spans="5:14" s="11" customFormat="1">
      <c r="E374" s="29"/>
      <c r="F374" s="29"/>
      <c r="G374" s="29"/>
      <c r="H374" s="29"/>
      <c r="I374" s="29"/>
      <c r="J374" s="29"/>
      <c r="K374" s="29"/>
      <c r="L374" s="29"/>
      <c r="M374" s="29"/>
      <c r="N374" s="29"/>
    </row>
    <row r="375" spans="5:14" s="11" customFormat="1">
      <c r="E375" s="29"/>
      <c r="F375" s="29"/>
      <c r="G375" s="29"/>
      <c r="H375" s="29"/>
      <c r="I375" s="29"/>
      <c r="J375" s="29"/>
      <c r="K375" s="29"/>
      <c r="L375" s="29"/>
      <c r="M375" s="29"/>
      <c r="N375" s="29"/>
    </row>
    <row r="376" spans="5:14" s="11" customFormat="1">
      <c r="E376" s="29"/>
      <c r="F376" s="29"/>
      <c r="G376" s="29"/>
      <c r="H376" s="29"/>
      <c r="I376" s="29"/>
      <c r="J376" s="29"/>
      <c r="K376" s="29"/>
      <c r="L376" s="29"/>
      <c r="M376" s="29"/>
      <c r="N376" s="29"/>
    </row>
    <row r="377" spans="5:14" s="11" customFormat="1">
      <c r="E377" s="29"/>
      <c r="F377" s="29"/>
      <c r="G377" s="29"/>
      <c r="H377" s="29"/>
      <c r="I377" s="29"/>
      <c r="J377" s="29"/>
      <c r="K377" s="29"/>
      <c r="L377" s="29"/>
      <c r="M377" s="29"/>
      <c r="N377" s="29"/>
    </row>
    <row r="378" spans="5:14" s="11" customFormat="1">
      <c r="E378" s="29"/>
      <c r="F378" s="29"/>
      <c r="G378" s="29"/>
      <c r="H378" s="29"/>
      <c r="I378" s="29"/>
      <c r="J378" s="29"/>
      <c r="K378" s="29"/>
      <c r="L378" s="29"/>
      <c r="M378" s="29"/>
      <c r="N378" s="29"/>
    </row>
    <row r="379" spans="5:14" s="11" customFormat="1">
      <c r="E379" s="29"/>
      <c r="F379" s="29"/>
      <c r="G379" s="29"/>
      <c r="H379" s="29"/>
      <c r="I379" s="29"/>
      <c r="J379" s="29"/>
      <c r="K379" s="29"/>
      <c r="L379" s="29"/>
      <c r="M379" s="29"/>
      <c r="N379" s="29"/>
    </row>
    <row r="380" spans="5:14" s="11" customFormat="1">
      <c r="E380" s="29"/>
      <c r="F380" s="29"/>
      <c r="G380" s="29"/>
      <c r="H380" s="29"/>
      <c r="I380" s="29"/>
      <c r="J380" s="29"/>
      <c r="K380" s="29"/>
      <c r="L380" s="29"/>
      <c r="M380" s="29"/>
      <c r="N380" s="29"/>
    </row>
    <row r="381" spans="5:14" s="11" customFormat="1">
      <c r="E381" s="29"/>
      <c r="F381" s="29"/>
      <c r="G381" s="29"/>
      <c r="H381" s="29"/>
      <c r="I381" s="29"/>
      <c r="J381" s="29"/>
      <c r="K381" s="29"/>
      <c r="L381" s="29"/>
      <c r="M381" s="29"/>
      <c r="N381" s="29"/>
    </row>
    <row r="382" spans="5:14" s="11" customFormat="1">
      <c r="E382" s="29"/>
      <c r="F382" s="29"/>
      <c r="G382" s="29"/>
      <c r="H382" s="29"/>
      <c r="I382" s="29"/>
      <c r="J382" s="29"/>
      <c r="K382" s="29"/>
      <c r="L382" s="29"/>
      <c r="M382" s="29"/>
      <c r="N382" s="29"/>
    </row>
    <row r="383" spans="5:14" s="11" customFormat="1">
      <c r="E383" s="29"/>
      <c r="F383" s="29"/>
      <c r="G383" s="29"/>
      <c r="H383" s="29"/>
      <c r="I383" s="29"/>
      <c r="J383" s="29"/>
      <c r="K383" s="29"/>
      <c r="L383" s="29"/>
      <c r="M383" s="29"/>
      <c r="N383" s="29"/>
    </row>
    <row r="384" spans="5:14" s="11" customFormat="1">
      <c r="E384" s="29"/>
      <c r="F384" s="29"/>
      <c r="G384" s="29"/>
      <c r="H384" s="29"/>
      <c r="I384" s="29"/>
      <c r="J384" s="29"/>
      <c r="K384" s="29"/>
      <c r="L384" s="29"/>
      <c r="M384" s="29"/>
      <c r="N384" s="29"/>
    </row>
    <row r="385" spans="5:14" s="11" customFormat="1">
      <c r="E385" s="29"/>
      <c r="F385" s="29"/>
      <c r="G385" s="29"/>
      <c r="H385" s="29"/>
      <c r="I385" s="29"/>
      <c r="J385" s="29"/>
      <c r="K385" s="29"/>
      <c r="L385" s="29"/>
      <c r="M385" s="29"/>
      <c r="N385" s="29"/>
    </row>
    <row r="386" spans="5:14" s="11" customFormat="1">
      <c r="E386" s="29"/>
      <c r="F386" s="29"/>
      <c r="G386" s="29"/>
      <c r="H386" s="29"/>
      <c r="I386" s="29"/>
      <c r="J386" s="29"/>
      <c r="K386" s="29"/>
      <c r="L386" s="29"/>
      <c r="M386" s="29"/>
      <c r="N386" s="29"/>
    </row>
    <row r="387" spans="5:14" s="11" customFormat="1">
      <c r="E387" s="29"/>
      <c r="F387" s="29"/>
      <c r="G387" s="29"/>
      <c r="H387" s="29"/>
      <c r="I387" s="29"/>
      <c r="J387" s="29"/>
      <c r="K387" s="29"/>
      <c r="L387" s="29"/>
      <c r="M387" s="29"/>
      <c r="N387" s="29"/>
    </row>
    <row r="388" spans="5:14" s="11" customFormat="1">
      <c r="E388" s="29"/>
      <c r="F388" s="29"/>
      <c r="G388" s="29"/>
      <c r="H388" s="29"/>
      <c r="I388" s="29"/>
      <c r="J388" s="29"/>
      <c r="K388" s="29"/>
      <c r="L388" s="29"/>
      <c r="M388" s="29"/>
      <c r="N388" s="29"/>
    </row>
    <row r="389" spans="5:14" s="11" customFormat="1">
      <c r="E389" s="29"/>
      <c r="F389" s="29"/>
      <c r="G389" s="29"/>
      <c r="H389" s="29"/>
      <c r="I389" s="29"/>
      <c r="J389" s="29"/>
      <c r="K389" s="29"/>
      <c r="L389" s="29"/>
      <c r="M389" s="29"/>
      <c r="N389" s="29"/>
    </row>
    <row r="390" spans="5:14" s="11" customFormat="1">
      <c r="E390" s="29"/>
      <c r="F390" s="29"/>
      <c r="G390" s="29"/>
      <c r="H390" s="29"/>
      <c r="I390" s="29"/>
      <c r="J390" s="29"/>
      <c r="K390" s="29"/>
      <c r="L390" s="29"/>
      <c r="M390" s="29"/>
      <c r="N390" s="29"/>
    </row>
    <row r="391" spans="5:14" s="11" customFormat="1">
      <c r="E391" s="29"/>
      <c r="F391" s="29"/>
      <c r="G391" s="29"/>
      <c r="H391" s="29"/>
      <c r="I391" s="29"/>
      <c r="J391" s="29"/>
      <c r="K391" s="29"/>
      <c r="L391" s="29"/>
      <c r="M391" s="29"/>
      <c r="N391" s="29"/>
    </row>
    <row r="392" spans="5:14" s="11" customFormat="1">
      <c r="E392" s="29"/>
      <c r="F392" s="29"/>
      <c r="G392" s="29"/>
      <c r="H392" s="29"/>
      <c r="I392" s="29"/>
      <c r="J392" s="29"/>
      <c r="K392" s="29"/>
      <c r="L392" s="29"/>
      <c r="M392" s="29"/>
      <c r="N392" s="29"/>
    </row>
    <row r="393" spans="5:14" s="11" customFormat="1">
      <c r="E393" s="29"/>
      <c r="F393" s="29"/>
      <c r="G393" s="29"/>
      <c r="H393" s="29"/>
      <c r="I393" s="29"/>
      <c r="J393" s="29"/>
      <c r="K393" s="29"/>
      <c r="L393" s="29"/>
      <c r="M393" s="29"/>
      <c r="N393" s="29"/>
    </row>
    <row r="394" spans="5:14" s="11" customFormat="1">
      <c r="E394" s="29"/>
      <c r="F394" s="29"/>
      <c r="G394" s="29"/>
      <c r="H394" s="29"/>
      <c r="I394" s="29"/>
      <c r="J394" s="29"/>
      <c r="K394" s="29"/>
      <c r="L394" s="29"/>
      <c r="M394" s="29"/>
      <c r="N394" s="29"/>
    </row>
    <row r="395" spans="5:14" s="11" customFormat="1">
      <c r="E395" s="29"/>
      <c r="F395" s="29"/>
      <c r="G395" s="29"/>
      <c r="H395" s="29"/>
      <c r="I395" s="29"/>
      <c r="J395" s="29"/>
      <c r="K395" s="29"/>
      <c r="L395" s="29"/>
      <c r="M395" s="29"/>
      <c r="N395" s="29"/>
    </row>
    <row r="396" spans="5:14" s="11" customFormat="1">
      <c r="E396" s="29"/>
      <c r="F396" s="29"/>
      <c r="G396" s="29"/>
      <c r="H396" s="29"/>
      <c r="I396" s="29"/>
      <c r="J396" s="29"/>
      <c r="K396" s="29"/>
      <c r="L396" s="29"/>
      <c r="M396" s="29"/>
      <c r="N396" s="29"/>
    </row>
    <row r="397" spans="5:14" s="11" customFormat="1">
      <c r="E397" s="29"/>
      <c r="F397" s="29"/>
      <c r="G397" s="29"/>
      <c r="H397" s="29"/>
      <c r="I397" s="29"/>
      <c r="J397" s="29"/>
      <c r="K397" s="29"/>
      <c r="L397" s="29"/>
      <c r="M397" s="29"/>
      <c r="N397" s="29"/>
    </row>
    <row r="398" spans="5:14" s="11" customFormat="1">
      <c r="E398" s="29"/>
      <c r="F398" s="29"/>
      <c r="G398" s="29"/>
      <c r="H398" s="29"/>
      <c r="I398" s="29"/>
      <c r="J398" s="29"/>
      <c r="K398" s="29"/>
      <c r="L398" s="29"/>
      <c r="M398" s="29"/>
      <c r="N398" s="29"/>
    </row>
    <row r="399" spans="5:14" s="11" customFormat="1">
      <c r="E399" s="29"/>
      <c r="F399" s="29"/>
      <c r="G399" s="29"/>
      <c r="H399" s="29"/>
      <c r="I399" s="29"/>
      <c r="J399" s="29"/>
      <c r="K399" s="29"/>
      <c r="L399" s="29"/>
      <c r="M399" s="29"/>
      <c r="N399" s="29"/>
    </row>
    <row r="400" spans="5:14" s="11" customFormat="1">
      <c r="E400" s="29"/>
      <c r="F400" s="29"/>
      <c r="G400" s="29"/>
      <c r="H400" s="29"/>
      <c r="I400" s="29"/>
      <c r="J400" s="29"/>
      <c r="K400" s="29"/>
      <c r="L400" s="29"/>
      <c r="M400" s="29"/>
      <c r="N400" s="29"/>
    </row>
    <row r="401" spans="5:14" s="11" customFormat="1">
      <c r="E401" s="29"/>
      <c r="F401" s="29"/>
      <c r="G401" s="29"/>
      <c r="H401" s="29"/>
      <c r="I401" s="29"/>
      <c r="J401" s="29"/>
      <c r="K401" s="29"/>
      <c r="L401" s="29"/>
      <c r="M401" s="29"/>
      <c r="N401" s="29"/>
    </row>
    <row r="402" spans="5:14" s="11" customFormat="1">
      <c r="E402" s="29"/>
      <c r="F402" s="29"/>
      <c r="G402" s="29"/>
      <c r="H402" s="29"/>
      <c r="I402" s="29"/>
      <c r="J402" s="29"/>
      <c r="K402" s="29"/>
      <c r="L402" s="29"/>
      <c r="M402" s="29"/>
      <c r="N402" s="29"/>
    </row>
    <row r="403" spans="5:14" s="11" customFormat="1">
      <c r="E403" s="29"/>
      <c r="F403" s="29"/>
      <c r="G403" s="29"/>
      <c r="H403" s="29"/>
      <c r="I403" s="29"/>
      <c r="J403" s="29"/>
      <c r="K403" s="29"/>
      <c r="L403" s="29"/>
      <c r="M403" s="29"/>
      <c r="N403" s="29"/>
    </row>
    <row r="404" spans="5:14" s="11" customFormat="1">
      <c r="E404" s="29"/>
      <c r="F404" s="29"/>
      <c r="G404" s="29"/>
      <c r="H404" s="29"/>
      <c r="I404" s="29"/>
      <c r="J404" s="29"/>
      <c r="K404" s="29"/>
      <c r="L404" s="29"/>
      <c r="M404" s="29"/>
      <c r="N404" s="29"/>
    </row>
    <row r="405" spans="5:14" s="11" customFormat="1">
      <c r="E405" s="29"/>
      <c r="F405" s="29"/>
      <c r="G405" s="29"/>
      <c r="H405" s="29"/>
      <c r="I405" s="29"/>
      <c r="J405" s="29"/>
      <c r="K405" s="29"/>
      <c r="L405" s="29"/>
      <c r="M405" s="29"/>
      <c r="N405" s="29"/>
    </row>
    <row r="406" spans="5:14" s="11" customFormat="1">
      <c r="E406" s="29"/>
      <c r="F406" s="29"/>
      <c r="G406" s="29"/>
      <c r="H406" s="29"/>
      <c r="I406" s="29"/>
      <c r="J406" s="29"/>
      <c r="K406" s="29"/>
      <c r="L406" s="29"/>
      <c r="M406" s="29"/>
      <c r="N406" s="29"/>
    </row>
    <row r="407" spans="5:14" s="11" customFormat="1">
      <c r="E407" s="29"/>
      <c r="F407" s="29"/>
      <c r="G407" s="29"/>
      <c r="H407" s="29"/>
      <c r="I407" s="29"/>
      <c r="J407" s="29"/>
      <c r="K407" s="29"/>
      <c r="L407" s="29"/>
      <c r="M407" s="29"/>
      <c r="N407" s="29"/>
    </row>
    <row r="408" spans="5:14" s="11" customFormat="1">
      <c r="E408" s="29"/>
      <c r="F408" s="29"/>
      <c r="G408" s="29"/>
      <c r="H408" s="29"/>
      <c r="I408" s="29"/>
      <c r="J408" s="29"/>
      <c r="K408" s="29"/>
      <c r="L408" s="29"/>
      <c r="M408" s="29"/>
      <c r="N408" s="29"/>
    </row>
    <row r="409" spans="5:14" s="11" customFormat="1">
      <c r="E409" s="29"/>
      <c r="F409" s="29"/>
      <c r="G409" s="29"/>
      <c r="H409" s="29"/>
      <c r="I409" s="29"/>
      <c r="J409" s="29"/>
      <c r="K409" s="29"/>
      <c r="L409" s="29"/>
      <c r="M409" s="29"/>
      <c r="N409" s="29"/>
    </row>
    <row r="410" spans="5:14" s="11" customFormat="1">
      <c r="E410" s="29"/>
      <c r="F410" s="29"/>
      <c r="G410" s="29"/>
      <c r="H410" s="29"/>
      <c r="I410" s="29"/>
      <c r="J410" s="29"/>
      <c r="K410" s="29"/>
      <c r="L410" s="29"/>
      <c r="M410" s="29"/>
      <c r="N410" s="29"/>
    </row>
    <row r="411" spans="5:14" s="11" customFormat="1">
      <c r="E411" s="29"/>
      <c r="F411" s="29"/>
      <c r="G411" s="29"/>
      <c r="H411" s="29"/>
      <c r="I411" s="29"/>
      <c r="J411" s="29"/>
      <c r="K411" s="29"/>
      <c r="L411" s="29"/>
      <c r="M411" s="29"/>
      <c r="N411" s="29"/>
    </row>
    <row r="412" spans="5:14" s="11" customFormat="1">
      <c r="E412" s="29"/>
      <c r="F412" s="29"/>
      <c r="G412" s="29"/>
      <c r="H412" s="29"/>
      <c r="I412" s="29"/>
      <c r="J412" s="29"/>
      <c r="K412" s="29"/>
      <c r="L412" s="29"/>
      <c r="M412" s="29"/>
      <c r="N412" s="29"/>
    </row>
    <row r="413" spans="5:14" s="11" customFormat="1">
      <c r="E413" s="29"/>
      <c r="F413" s="29"/>
      <c r="G413" s="29"/>
      <c r="H413" s="29"/>
      <c r="I413" s="29"/>
      <c r="J413" s="29"/>
      <c r="K413" s="29"/>
      <c r="L413" s="29"/>
      <c r="M413" s="29"/>
      <c r="N413" s="29"/>
    </row>
    <row r="414" spans="5:14" s="11" customFormat="1">
      <c r="E414" s="29"/>
      <c r="F414" s="29"/>
      <c r="G414" s="29"/>
      <c r="H414" s="29"/>
      <c r="I414" s="29"/>
      <c r="J414" s="29"/>
      <c r="K414" s="29"/>
      <c r="L414" s="29"/>
      <c r="M414" s="29"/>
      <c r="N414" s="29"/>
    </row>
    <row r="415" spans="5:14" s="11" customFormat="1">
      <c r="E415" s="29"/>
      <c r="F415" s="29"/>
      <c r="G415" s="29"/>
      <c r="H415" s="29"/>
      <c r="I415" s="29"/>
      <c r="J415" s="29"/>
      <c r="K415" s="29"/>
      <c r="L415" s="29"/>
      <c r="M415" s="29"/>
      <c r="N415" s="29"/>
    </row>
    <row r="416" spans="5:14" s="11" customFormat="1">
      <c r="E416" s="29"/>
      <c r="F416" s="29"/>
      <c r="G416" s="29"/>
      <c r="H416" s="29"/>
      <c r="I416" s="29"/>
      <c r="J416" s="29"/>
      <c r="K416" s="29"/>
      <c r="L416" s="29"/>
      <c r="M416" s="29"/>
      <c r="N416" s="29"/>
    </row>
    <row r="417" spans="5:14" s="11" customFormat="1">
      <c r="E417" s="29"/>
      <c r="F417" s="29"/>
      <c r="G417" s="29"/>
      <c r="H417" s="29"/>
      <c r="I417" s="29"/>
      <c r="J417" s="29"/>
      <c r="K417" s="29"/>
      <c r="L417" s="29"/>
      <c r="M417" s="29"/>
      <c r="N417" s="29"/>
    </row>
    <row r="418" spans="5:14" s="11" customFormat="1">
      <c r="E418" s="29"/>
      <c r="F418" s="29"/>
      <c r="G418" s="29"/>
      <c r="H418" s="29"/>
      <c r="I418" s="29"/>
      <c r="J418" s="29"/>
      <c r="K418" s="29"/>
      <c r="L418" s="29"/>
      <c r="M418" s="29"/>
      <c r="N418" s="29"/>
    </row>
    <row r="419" spans="5:14" s="11" customFormat="1">
      <c r="E419" s="29"/>
      <c r="F419" s="29"/>
      <c r="G419" s="29"/>
      <c r="H419" s="29"/>
      <c r="I419" s="29"/>
      <c r="J419" s="29"/>
      <c r="K419" s="29"/>
      <c r="L419" s="29"/>
      <c r="M419" s="29"/>
      <c r="N419" s="29"/>
    </row>
    <row r="420" spans="5:14" s="11" customFormat="1">
      <c r="E420" s="29"/>
      <c r="F420" s="29"/>
      <c r="G420" s="29"/>
      <c r="H420" s="29"/>
      <c r="I420" s="29"/>
      <c r="J420" s="29"/>
      <c r="K420" s="29"/>
      <c r="L420" s="29"/>
      <c r="M420" s="29"/>
      <c r="N420" s="29"/>
    </row>
    <row r="421" spans="5:14" s="11" customFormat="1">
      <c r="E421" s="29"/>
      <c r="F421" s="29"/>
      <c r="G421" s="29"/>
      <c r="H421" s="29"/>
      <c r="I421" s="29"/>
      <c r="J421" s="29"/>
      <c r="K421" s="29"/>
      <c r="L421" s="29"/>
      <c r="M421" s="29"/>
      <c r="N421" s="29"/>
    </row>
    <row r="422" spans="5:14" s="11" customFormat="1">
      <c r="E422" s="29"/>
      <c r="F422" s="29"/>
      <c r="G422" s="29"/>
      <c r="H422" s="29"/>
      <c r="I422" s="29"/>
      <c r="J422" s="29"/>
      <c r="K422" s="29"/>
      <c r="L422" s="29"/>
      <c r="M422" s="29"/>
      <c r="N422" s="29"/>
    </row>
    <row r="423" spans="5:14" s="11" customFormat="1">
      <c r="E423" s="29"/>
      <c r="F423" s="29"/>
      <c r="G423" s="29"/>
      <c r="H423" s="29"/>
      <c r="I423" s="29"/>
      <c r="J423" s="29"/>
      <c r="K423" s="29"/>
      <c r="L423" s="29"/>
      <c r="M423" s="29"/>
      <c r="N423" s="29"/>
    </row>
    <row r="424" spans="5:14" s="11" customFormat="1">
      <c r="E424" s="29"/>
      <c r="F424" s="29"/>
      <c r="G424" s="29"/>
      <c r="H424" s="29"/>
      <c r="I424" s="29"/>
      <c r="J424" s="29"/>
      <c r="K424" s="29"/>
      <c r="L424" s="29"/>
      <c r="M424" s="29"/>
      <c r="N424" s="29"/>
    </row>
    <row r="425" spans="5:14" s="11" customFormat="1">
      <c r="E425" s="29"/>
      <c r="F425" s="29"/>
      <c r="G425" s="29"/>
      <c r="H425" s="29"/>
      <c r="I425" s="29"/>
      <c r="J425" s="29"/>
      <c r="K425" s="29"/>
      <c r="L425" s="29"/>
      <c r="M425" s="29"/>
      <c r="N425" s="29"/>
    </row>
    <row r="426" spans="5:14" s="11" customFormat="1">
      <c r="E426" s="29"/>
      <c r="F426" s="29"/>
      <c r="G426" s="29"/>
      <c r="H426" s="29"/>
      <c r="I426" s="29"/>
      <c r="J426" s="29"/>
      <c r="K426" s="29"/>
      <c r="L426" s="29"/>
      <c r="M426" s="29"/>
      <c r="N426" s="29"/>
    </row>
    <row r="427" spans="5:14" s="11" customFormat="1">
      <c r="E427" s="29"/>
      <c r="F427" s="29"/>
      <c r="G427" s="29"/>
      <c r="H427" s="29"/>
      <c r="I427" s="29"/>
      <c r="J427" s="29"/>
      <c r="K427" s="29"/>
      <c r="L427" s="29"/>
      <c r="M427" s="29"/>
      <c r="N427" s="29"/>
    </row>
    <row r="428" spans="5:14" s="11" customFormat="1">
      <c r="E428" s="29"/>
      <c r="F428" s="29"/>
      <c r="G428" s="29"/>
      <c r="H428" s="29"/>
      <c r="I428" s="29"/>
      <c r="J428" s="29"/>
      <c r="K428" s="29"/>
      <c r="L428" s="29"/>
      <c r="M428" s="29"/>
      <c r="N428" s="29"/>
    </row>
    <row r="429" spans="5:14" s="11" customFormat="1">
      <c r="E429" s="29"/>
      <c r="F429" s="29"/>
      <c r="G429" s="29"/>
      <c r="H429" s="29"/>
      <c r="I429" s="29"/>
      <c r="J429" s="29"/>
      <c r="K429" s="29"/>
      <c r="L429" s="29"/>
      <c r="M429" s="29"/>
      <c r="N429" s="29"/>
    </row>
    <row r="430" spans="5:14" s="11" customFormat="1">
      <c r="E430" s="29"/>
      <c r="F430" s="29"/>
      <c r="G430" s="29"/>
      <c r="H430" s="29"/>
      <c r="I430" s="29"/>
      <c r="J430" s="29"/>
      <c r="K430" s="29"/>
      <c r="L430" s="29"/>
      <c r="M430" s="29"/>
      <c r="N430" s="29"/>
    </row>
    <row r="431" spans="5:14" s="11" customFormat="1">
      <c r="E431" s="29"/>
      <c r="F431" s="29"/>
      <c r="G431" s="29"/>
      <c r="H431" s="29"/>
      <c r="I431" s="29"/>
      <c r="J431" s="29"/>
      <c r="K431" s="29"/>
      <c r="L431" s="29"/>
      <c r="M431" s="29"/>
      <c r="N431" s="29"/>
    </row>
    <row r="432" spans="5:14" s="11" customFormat="1">
      <c r="E432" s="29"/>
      <c r="F432" s="29"/>
      <c r="G432" s="29"/>
      <c r="H432" s="29"/>
      <c r="I432" s="29"/>
      <c r="J432" s="29"/>
      <c r="K432" s="29"/>
      <c r="L432" s="29"/>
      <c r="M432" s="29"/>
      <c r="N432" s="29"/>
    </row>
    <row r="433" spans="5:14" s="11" customFormat="1">
      <c r="E433" s="29"/>
      <c r="F433" s="29"/>
      <c r="G433" s="29"/>
      <c r="H433" s="29"/>
      <c r="I433" s="29"/>
      <c r="J433" s="29"/>
      <c r="K433" s="29"/>
      <c r="L433" s="29"/>
      <c r="M433" s="29"/>
      <c r="N433" s="29"/>
    </row>
    <row r="434" spans="5:14" s="11" customFormat="1">
      <c r="E434" s="29"/>
      <c r="F434" s="29"/>
      <c r="G434" s="29"/>
      <c r="H434" s="29"/>
      <c r="I434" s="29"/>
      <c r="J434" s="29"/>
      <c r="K434" s="29"/>
      <c r="L434" s="29"/>
      <c r="M434" s="29"/>
      <c r="N434" s="29"/>
    </row>
    <row r="435" spans="5:14" s="11" customFormat="1">
      <c r="E435" s="29"/>
      <c r="F435" s="29"/>
      <c r="G435" s="29"/>
      <c r="H435" s="29"/>
      <c r="I435" s="29"/>
      <c r="J435" s="29"/>
      <c r="K435" s="29"/>
      <c r="L435" s="29"/>
      <c r="M435" s="29"/>
      <c r="N435" s="29"/>
    </row>
    <row r="436" spans="5:14" s="11" customFormat="1">
      <c r="E436" s="29"/>
      <c r="F436" s="29"/>
      <c r="G436" s="29"/>
      <c r="H436" s="29"/>
      <c r="I436" s="29"/>
      <c r="J436" s="29"/>
      <c r="K436" s="29"/>
      <c r="L436" s="29"/>
      <c r="M436" s="29"/>
      <c r="N436" s="29"/>
    </row>
    <row r="437" spans="5:14" s="11" customFormat="1">
      <c r="E437" s="29"/>
      <c r="F437" s="29"/>
      <c r="G437" s="29"/>
      <c r="H437" s="29"/>
      <c r="I437" s="29"/>
      <c r="J437" s="29"/>
      <c r="K437" s="29"/>
      <c r="L437" s="29"/>
      <c r="M437" s="29"/>
      <c r="N437" s="29"/>
    </row>
    <row r="438" spans="5:14" s="11" customFormat="1">
      <c r="E438" s="29"/>
      <c r="F438" s="29"/>
      <c r="G438" s="29"/>
      <c r="H438" s="29"/>
      <c r="I438" s="29"/>
      <c r="J438" s="29"/>
      <c r="K438" s="29"/>
      <c r="L438" s="29"/>
      <c r="M438" s="29"/>
      <c r="N438" s="29"/>
    </row>
    <row r="439" spans="5:14" s="11" customFormat="1">
      <c r="E439" s="29"/>
      <c r="F439" s="29"/>
      <c r="G439" s="29"/>
      <c r="H439" s="29"/>
      <c r="I439" s="29"/>
      <c r="J439" s="29"/>
      <c r="K439" s="29"/>
      <c r="L439" s="29"/>
      <c r="M439" s="29"/>
      <c r="N439" s="29"/>
    </row>
    <row r="440" spans="5:14" s="11" customFormat="1">
      <c r="E440" s="29"/>
      <c r="F440" s="29"/>
      <c r="G440" s="29"/>
      <c r="H440" s="29"/>
      <c r="I440" s="29"/>
      <c r="J440" s="29"/>
      <c r="K440" s="29"/>
      <c r="L440" s="29"/>
      <c r="M440" s="29"/>
      <c r="N440" s="29"/>
    </row>
    <row r="441" spans="5:14" s="11" customFormat="1">
      <c r="E441" s="29"/>
      <c r="F441" s="29"/>
      <c r="G441" s="29"/>
      <c r="H441" s="29"/>
      <c r="I441" s="29"/>
      <c r="J441" s="29"/>
      <c r="K441" s="29"/>
      <c r="L441" s="29"/>
      <c r="M441" s="29"/>
      <c r="N441" s="29"/>
    </row>
    <row r="442" spans="5:14" s="11" customFormat="1">
      <c r="E442" s="29"/>
      <c r="F442" s="29"/>
      <c r="G442" s="29"/>
      <c r="H442" s="29"/>
      <c r="I442" s="29"/>
      <c r="J442" s="29"/>
      <c r="K442" s="29"/>
      <c r="L442" s="29"/>
      <c r="M442" s="29"/>
      <c r="N442" s="29"/>
    </row>
    <row r="443" spans="5:14" s="11" customFormat="1">
      <c r="E443" s="29"/>
      <c r="F443" s="29"/>
      <c r="G443" s="29"/>
      <c r="H443" s="29"/>
      <c r="I443" s="29"/>
      <c r="J443" s="29"/>
      <c r="K443" s="29"/>
      <c r="L443" s="29"/>
      <c r="M443" s="29"/>
      <c r="N443" s="29"/>
    </row>
    <row r="444" spans="5:14" s="11" customFormat="1">
      <c r="E444" s="29"/>
      <c r="F444" s="29"/>
      <c r="G444" s="29"/>
      <c r="H444" s="29"/>
      <c r="I444" s="29"/>
      <c r="J444" s="29"/>
      <c r="K444" s="29"/>
      <c r="L444" s="29"/>
      <c r="M444" s="29"/>
      <c r="N444" s="29"/>
    </row>
    <row r="445" spans="5:14" s="11" customFormat="1">
      <c r="E445" s="29"/>
      <c r="F445" s="29"/>
      <c r="G445" s="29"/>
      <c r="H445" s="29"/>
      <c r="I445" s="29"/>
      <c r="J445" s="29"/>
      <c r="K445" s="29"/>
      <c r="L445" s="29"/>
      <c r="M445" s="29"/>
      <c r="N445" s="29"/>
    </row>
    <row r="446" spans="5:14" s="11" customFormat="1">
      <c r="E446" s="29"/>
      <c r="F446" s="29"/>
      <c r="G446" s="29"/>
      <c r="H446" s="29"/>
      <c r="I446" s="29"/>
      <c r="J446" s="29"/>
      <c r="K446" s="29"/>
      <c r="L446" s="29"/>
      <c r="M446" s="29"/>
      <c r="N446" s="29"/>
    </row>
    <row r="447" spans="5:14" s="11" customFormat="1">
      <c r="E447" s="29"/>
      <c r="F447" s="29"/>
      <c r="G447" s="29"/>
      <c r="H447" s="29"/>
      <c r="I447" s="29"/>
      <c r="J447" s="29"/>
      <c r="K447" s="29"/>
      <c r="L447" s="29"/>
      <c r="M447" s="29"/>
      <c r="N447" s="29"/>
    </row>
    <row r="448" spans="5:14" s="11" customFormat="1">
      <c r="E448" s="29"/>
      <c r="F448" s="29"/>
      <c r="G448" s="29"/>
      <c r="H448" s="29"/>
      <c r="I448" s="29"/>
      <c r="J448" s="29"/>
      <c r="K448" s="29"/>
      <c r="L448" s="29"/>
      <c r="M448" s="29"/>
      <c r="N448" s="29"/>
    </row>
    <row r="449" spans="5:14" s="11" customFormat="1">
      <c r="E449" s="29"/>
      <c r="F449" s="29"/>
      <c r="G449" s="29"/>
      <c r="H449" s="29"/>
      <c r="I449" s="29"/>
      <c r="J449" s="29"/>
      <c r="K449" s="29"/>
      <c r="L449" s="29"/>
      <c r="M449" s="29"/>
      <c r="N449" s="29"/>
    </row>
    <row r="450" spans="5:14" s="11" customFormat="1">
      <c r="E450" s="29"/>
      <c r="F450" s="29"/>
      <c r="G450" s="29"/>
      <c r="H450" s="29"/>
      <c r="I450" s="29"/>
      <c r="J450" s="29"/>
      <c r="K450" s="29"/>
      <c r="L450" s="29"/>
      <c r="M450" s="29"/>
      <c r="N450" s="29"/>
    </row>
    <row r="451" spans="5:14" s="11" customFormat="1">
      <c r="E451" s="29"/>
      <c r="F451" s="29"/>
      <c r="G451" s="29"/>
      <c r="H451" s="29"/>
      <c r="I451" s="29"/>
      <c r="J451" s="29"/>
      <c r="K451" s="29"/>
      <c r="L451" s="29"/>
      <c r="M451" s="29"/>
      <c r="N451" s="29"/>
    </row>
    <row r="452" spans="5:14" s="11" customFormat="1">
      <c r="E452" s="29"/>
      <c r="F452" s="29"/>
      <c r="G452" s="29"/>
      <c r="H452" s="29"/>
      <c r="I452" s="29"/>
      <c r="J452" s="29"/>
      <c r="K452" s="29"/>
      <c r="L452" s="29"/>
      <c r="M452" s="29"/>
      <c r="N452" s="29"/>
    </row>
    <row r="453" spans="5:14" s="11" customFormat="1">
      <c r="E453" s="29"/>
      <c r="F453" s="29"/>
      <c r="G453" s="29"/>
      <c r="H453" s="29"/>
      <c r="I453" s="29"/>
      <c r="J453" s="29"/>
      <c r="K453" s="29"/>
      <c r="L453" s="29"/>
      <c r="M453" s="29"/>
      <c r="N453" s="29"/>
    </row>
    <row r="454" spans="5:14" s="11" customFormat="1">
      <c r="E454" s="29"/>
      <c r="F454" s="29"/>
      <c r="G454" s="29"/>
      <c r="H454" s="29"/>
      <c r="I454" s="29"/>
      <c r="J454" s="29"/>
      <c r="K454" s="29"/>
      <c r="L454" s="29"/>
      <c r="M454" s="29"/>
      <c r="N454" s="29"/>
    </row>
    <row r="455" spans="5:14" s="11" customFormat="1">
      <c r="E455" s="29"/>
      <c r="F455" s="29"/>
      <c r="G455" s="29"/>
      <c r="H455" s="29"/>
      <c r="I455" s="29"/>
      <c r="J455" s="29"/>
      <c r="K455" s="29"/>
      <c r="L455" s="29"/>
      <c r="M455" s="29"/>
      <c r="N455" s="29"/>
    </row>
    <row r="456" spans="5:14" s="11" customFormat="1">
      <c r="E456" s="29"/>
      <c r="F456" s="29"/>
      <c r="G456" s="29"/>
      <c r="H456" s="29"/>
      <c r="I456" s="29"/>
      <c r="J456" s="29"/>
      <c r="K456" s="29"/>
      <c r="L456" s="29"/>
      <c r="M456" s="29"/>
      <c r="N456" s="29"/>
    </row>
    <row r="457" spans="5:14" s="11" customFormat="1">
      <c r="E457" s="29"/>
      <c r="F457" s="29"/>
      <c r="G457" s="29"/>
      <c r="H457" s="29"/>
      <c r="I457" s="29"/>
      <c r="J457" s="29"/>
      <c r="K457" s="29"/>
      <c r="L457" s="29"/>
      <c r="M457" s="29"/>
      <c r="N457" s="29"/>
    </row>
    <row r="458" spans="5:14" s="11" customFormat="1">
      <c r="E458" s="29"/>
      <c r="F458" s="29"/>
      <c r="G458" s="29"/>
      <c r="H458" s="29"/>
      <c r="I458" s="29"/>
      <c r="J458" s="29"/>
      <c r="K458" s="29"/>
      <c r="L458" s="29"/>
      <c r="M458" s="29"/>
      <c r="N458" s="29"/>
    </row>
    <row r="459" spans="5:14" s="11" customFormat="1">
      <c r="E459" s="29"/>
      <c r="F459" s="29"/>
      <c r="G459" s="29"/>
      <c r="H459" s="29"/>
      <c r="I459" s="29"/>
      <c r="J459" s="29"/>
      <c r="K459" s="29"/>
      <c r="L459" s="29"/>
      <c r="M459" s="29"/>
      <c r="N459" s="29"/>
    </row>
    <row r="460" spans="5:14" s="11" customFormat="1">
      <c r="E460" s="29"/>
      <c r="F460" s="29"/>
      <c r="G460" s="29"/>
      <c r="H460" s="29"/>
      <c r="I460" s="29"/>
      <c r="J460" s="29"/>
      <c r="K460" s="29"/>
      <c r="L460" s="29"/>
      <c r="M460" s="29"/>
      <c r="N460" s="29"/>
    </row>
    <row r="461" spans="5:14" s="11" customFormat="1">
      <c r="E461" s="29"/>
      <c r="F461" s="29"/>
      <c r="G461" s="29"/>
      <c r="H461" s="29"/>
      <c r="I461" s="29"/>
      <c r="J461" s="29"/>
      <c r="K461" s="29"/>
      <c r="L461" s="29"/>
      <c r="M461" s="29"/>
      <c r="N461" s="29"/>
    </row>
    <row r="462" spans="5:14" s="11" customFormat="1">
      <c r="E462" s="29"/>
      <c r="F462" s="29"/>
      <c r="G462" s="29"/>
      <c r="H462" s="29"/>
      <c r="I462" s="29"/>
      <c r="J462" s="29"/>
      <c r="K462" s="29"/>
      <c r="L462" s="29"/>
      <c r="M462" s="29"/>
      <c r="N462" s="29"/>
    </row>
    <row r="463" spans="5:14" s="11" customFormat="1">
      <c r="E463" s="29"/>
      <c r="F463" s="29"/>
      <c r="G463" s="29"/>
      <c r="H463" s="29"/>
      <c r="I463" s="29"/>
      <c r="J463" s="29"/>
      <c r="K463" s="29"/>
      <c r="L463" s="29"/>
      <c r="M463" s="29"/>
      <c r="N463" s="29"/>
    </row>
    <row r="464" spans="5:14" s="11" customFormat="1">
      <c r="E464" s="29"/>
      <c r="F464" s="29"/>
      <c r="G464" s="29"/>
      <c r="H464" s="29"/>
      <c r="I464" s="29"/>
      <c r="J464" s="29"/>
      <c r="K464" s="29"/>
      <c r="L464" s="29"/>
      <c r="M464" s="29"/>
      <c r="N464" s="29"/>
    </row>
    <row r="465" spans="5:14" s="11" customFormat="1">
      <c r="E465" s="29"/>
      <c r="F465" s="29"/>
      <c r="G465" s="29"/>
      <c r="H465" s="29"/>
      <c r="I465" s="29"/>
      <c r="J465" s="29"/>
      <c r="K465" s="29"/>
      <c r="L465" s="29"/>
      <c r="M465" s="29"/>
      <c r="N465" s="29"/>
    </row>
    <row r="466" spans="5:14" s="11" customFormat="1">
      <c r="E466" s="29"/>
      <c r="F466" s="29"/>
      <c r="G466" s="29"/>
      <c r="H466" s="29"/>
      <c r="I466" s="29"/>
      <c r="J466" s="29"/>
      <c r="K466" s="29"/>
      <c r="L466" s="29"/>
      <c r="M466" s="29"/>
      <c r="N466" s="29"/>
    </row>
    <row r="467" spans="5:14" s="11" customFormat="1">
      <c r="E467" s="29"/>
      <c r="F467" s="29"/>
      <c r="G467" s="29"/>
      <c r="H467" s="29"/>
      <c r="I467" s="29"/>
      <c r="J467" s="29"/>
      <c r="K467" s="29"/>
      <c r="L467" s="29"/>
      <c r="M467" s="29"/>
      <c r="N467" s="29"/>
    </row>
    <row r="468" spans="5:14" s="11" customFormat="1">
      <c r="E468" s="29"/>
      <c r="F468" s="29"/>
      <c r="G468" s="29"/>
      <c r="H468" s="29"/>
      <c r="I468" s="29"/>
      <c r="J468" s="29"/>
      <c r="K468" s="29"/>
      <c r="L468" s="29"/>
      <c r="M468" s="29"/>
      <c r="N468" s="29"/>
    </row>
    <row r="469" spans="5:14" s="11" customFormat="1">
      <c r="E469" s="29"/>
      <c r="F469" s="29"/>
      <c r="G469" s="29"/>
      <c r="H469" s="29"/>
      <c r="I469" s="29"/>
      <c r="J469" s="29"/>
      <c r="K469" s="29"/>
      <c r="L469" s="29"/>
      <c r="M469" s="29"/>
      <c r="N469" s="29"/>
    </row>
    <row r="470" spans="5:14" s="11" customFormat="1">
      <c r="E470" s="29"/>
      <c r="F470" s="29"/>
      <c r="G470" s="29"/>
      <c r="H470" s="29"/>
      <c r="I470" s="29"/>
      <c r="J470" s="29"/>
      <c r="K470" s="29"/>
      <c r="L470" s="29"/>
      <c r="M470" s="29"/>
      <c r="N470" s="29"/>
    </row>
    <row r="471" spans="5:14" s="11" customFormat="1">
      <c r="E471" s="29"/>
      <c r="F471" s="29"/>
      <c r="G471" s="29"/>
      <c r="H471" s="29"/>
      <c r="I471" s="29"/>
      <c r="J471" s="29"/>
      <c r="K471" s="29"/>
      <c r="L471" s="29"/>
      <c r="M471" s="29"/>
      <c r="N471" s="29"/>
    </row>
    <row r="472" spans="5:14" s="11" customFormat="1">
      <c r="E472" s="29"/>
      <c r="F472" s="29"/>
      <c r="G472" s="29"/>
      <c r="H472" s="29"/>
      <c r="I472" s="29"/>
      <c r="J472" s="29"/>
      <c r="K472" s="29"/>
      <c r="L472" s="29"/>
      <c r="M472" s="29"/>
      <c r="N472" s="29"/>
    </row>
    <row r="473" spans="5:14" s="11" customFormat="1">
      <c r="E473" s="29"/>
      <c r="F473" s="29"/>
      <c r="G473" s="29"/>
      <c r="H473" s="29"/>
      <c r="I473" s="29"/>
      <c r="J473" s="29"/>
      <c r="K473" s="29"/>
      <c r="L473" s="29"/>
      <c r="M473" s="29"/>
      <c r="N473" s="29"/>
    </row>
    <row r="474" spans="5:14" s="11" customFormat="1">
      <c r="E474" s="29"/>
      <c r="F474" s="29"/>
      <c r="G474" s="29"/>
      <c r="H474" s="29"/>
      <c r="I474" s="29"/>
      <c r="J474" s="29"/>
      <c r="K474" s="29"/>
      <c r="L474" s="29"/>
      <c r="M474" s="29"/>
      <c r="N474" s="29"/>
    </row>
    <row r="475" spans="5:14" s="11" customFormat="1">
      <c r="E475" s="29"/>
      <c r="F475" s="29"/>
      <c r="G475" s="29"/>
      <c r="H475" s="29"/>
      <c r="I475" s="29"/>
      <c r="J475" s="29"/>
      <c r="K475" s="29"/>
      <c r="L475" s="29"/>
      <c r="M475" s="29"/>
      <c r="N475" s="29"/>
    </row>
    <row r="476" spans="5:14" s="11" customFormat="1">
      <c r="E476" s="29"/>
      <c r="F476" s="29"/>
      <c r="G476" s="29"/>
      <c r="H476" s="29"/>
      <c r="I476" s="29"/>
      <c r="J476" s="29"/>
      <c r="K476" s="29"/>
      <c r="L476" s="29"/>
      <c r="M476" s="29"/>
      <c r="N476" s="29"/>
    </row>
    <row r="477" spans="5:14" s="11" customFormat="1">
      <c r="E477" s="29"/>
      <c r="F477" s="29"/>
      <c r="G477" s="29"/>
      <c r="H477" s="29"/>
      <c r="I477" s="29"/>
      <c r="J477" s="29"/>
      <c r="K477" s="29"/>
      <c r="L477" s="29"/>
      <c r="M477" s="29"/>
      <c r="N477" s="29"/>
    </row>
    <row r="478" spans="5:14" s="11" customFormat="1">
      <c r="E478" s="29"/>
      <c r="F478" s="29"/>
      <c r="G478" s="29"/>
      <c r="H478" s="29"/>
      <c r="I478" s="29"/>
      <c r="J478" s="29"/>
      <c r="K478" s="29"/>
      <c r="L478" s="29"/>
      <c r="M478" s="29"/>
      <c r="N478" s="29"/>
    </row>
    <row r="479" spans="5:14" s="11" customFormat="1">
      <c r="E479" s="29"/>
      <c r="F479" s="29"/>
      <c r="G479" s="29"/>
      <c r="H479" s="29"/>
      <c r="I479" s="29"/>
      <c r="J479" s="29"/>
      <c r="K479" s="29"/>
      <c r="L479" s="29"/>
      <c r="M479" s="29"/>
      <c r="N479" s="29"/>
    </row>
    <row r="480" spans="5:14" s="11" customFormat="1">
      <c r="E480" s="29"/>
      <c r="F480" s="29"/>
      <c r="G480" s="29"/>
      <c r="H480" s="29"/>
      <c r="I480" s="29"/>
      <c r="J480" s="29"/>
      <c r="K480" s="29"/>
      <c r="L480" s="29"/>
      <c r="M480" s="29"/>
      <c r="N480" s="29"/>
    </row>
    <row r="481" spans="5:14" s="11" customFormat="1">
      <c r="E481" s="29"/>
      <c r="F481" s="29"/>
      <c r="G481" s="29"/>
      <c r="H481" s="29"/>
      <c r="I481" s="29"/>
      <c r="J481" s="29"/>
      <c r="K481" s="29"/>
      <c r="L481" s="29"/>
      <c r="M481" s="29"/>
      <c r="N481" s="29"/>
    </row>
    <row r="482" spans="5:14" s="11" customFormat="1">
      <c r="E482" s="29"/>
      <c r="F482" s="29"/>
      <c r="G482" s="29"/>
      <c r="H482" s="29"/>
      <c r="I482" s="29"/>
      <c r="J482" s="29"/>
      <c r="K482" s="29"/>
      <c r="L482" s="29"/>
      <c r="M482" s="29"/>
      <c r="N482" s="29"/>
    </row>
    <row r="483" spans="5:14" s="11" customFormat="1">
      <c r="E483" s="29"/>
      <c r="F483" s="29"/>
      <c r="G483" s="29"/>
      <c r="H483" s="29"/>
      <c r="I483" s="29"/>
      <c r="J483" s="29"/>
      <c r="K483" s="29"/>
      <c r="L483" s="29"/>
      <c r="M483" s="29"/>
      <c r="N483" s="29"/>
    </row>
    <row r="484" spans="5:14" s="11" customFormat="1">
      <c r="E484" s="29"/>
      <c r="F484" s="29"/>
      <c r="G484" s="29"/>
      <c r="H484" s="29"/>
      <c r="I484" s="29"/>
      <c r="J484" s="29"/>
      <c r="K484" s="29"/>
      <c r="L484" s="29"/>
      <c r="M484" s="29"/>
      <c r="N484" s="29"/>
    </row>
    <row r="485" spans="5:14" s="11" customFormat="1">
      <c r="E485" s="29"/>
      <c r="F485" s="29"/>
      <c r="G485" s="29"/>
      <c r="H485" s="29"/>
      <c r="I485" s="29"/>
      <c r="J485" s="29"/>
      <c r="K485" s="29"/>
      <c r="L485" s="29"/>
      <c r="M485" s="29"/>
      <c r="N485" s="29"/>
    </row>
    <row r="486" spans="5:14" s="11" customFormat="1">
      <c r="E486" s="29"/>
      <c r="F486" s="29"/>
      <c r="G486" s="29"/>
      <c r="H486" s="29"/>
      <c r="I486" s="29"/>
      <c r="J486" s="29"/>
      <c r="K486" s="29"/>
      <c r="L486" s="29"/>
      <c r="M486" s="29"/>
      <c r="N486" s="29"/>
    </row>
    <row r="487" spans="5:14" s="11" customFormat="1">
      <c r="E487" s="29"/>
      <c r="F487" s="29"/>
      <c r="G487" s="29"/>
      <c r="H487" s="29"/>
      <c r="I487" s="29"/>
      <c r="J487" s="29"/>
      <c r="K487" s="29"/>
      <c r="L487" s="29"/>
      <c r="M487" s="29"/>
      <c r="N487" s="29"/>
    </row>
    <row r="488" spans="5:14" s="11" customFormat="1">
      <c r="E488" s="29"/>
      <c r="F488" s="29"/>
      <c r="G488" s="29"/>
      <c r="H488" s="29"/>
      <c r="I488" s="29"/>
      <c r="J488" s="29"/>
      <c r="K488" s="29"/>
      <c r="L488" s="29"/>
      <c r="M488" s="29"/>
      <c r="N488" s="29"/>
    </row>
    <row r="489" spans="5:14" s="11" customFormat="1">
      <c r="E489" s="29"/>
      <c r="F489" s="29"/>
      <c r="G489" s="29"/>
      <c r="H489" s="29"/>
      <c r="I489" s="29"/>
      <c r="J489" s="29"/>
      <c r="K489" s="29"/>
      <c r="L489" s="29"/>
      <c r="M489" s="29"/>
      <c r="N489" s="29"/>
    </row>
    <row r="490" spans="5:14" s="11" customFormat="1">
      <c r="E490" s="29"/>
      <c r="F490" s="29"/>
      <c r="G490" s="29"/>
      <c r="H490" s="29"/>
      <c r="I490" s="29"/>
      <c r="J490" s="29"/>
      <c r="K490" s="29"/>
      <c r="L490" s="29"/>
      <c r="M490" s="29"/>
      <c r="N490" s="29"/>
    </row>
    <row r="491" spans="5:14" s="11" customFormat="1">
      <c r="E491" s="29"/>
      <c r="F491" s="29"/>
      <c r="G491" s="29"/>
      <c r="H491" s="29"/>
      <c r="I491" s="29"/>
      <c r="J491" s="29"/>
      <c r="K491" s="29"/>
      <c r="L491" s="29"/>
      <c r="M491" s="29"/>
      <c r="N491" s="29"/>
    </row>
    <row r="492" spans="5:14" s="11" customFormat="1">
      <c r="E492" s="29"/>
      <c r="F492" s="29"/>
      <c r="G492" s="29"/>
      <c r="H492" s="29"/>
      <c r="I492" s="29"/>
      <c r="J492" s="29"/>
      <c r="K492" s="29"/>
      <c r="L492" s="29"/>
      <c r="M492" s="29"/>
      <c r="N492" s="29"/>
    </row>
    <row r="493" spans="5:14" s="11" customFormat="1">
      <c r="E493" s="29"/>
      <c r="F493" s="29"/>
      <c r="G493" s="29"/>
      <c r="H493" s="29"/>
      <c r="I493" s="29"/>
      <c r="J493" s="29"/>
      <c r="K493" s="29"/>
      <c r="L493" s="29"/>
      <c r="M493" s="29"/>
      <c r="N493" s="29"/>
    </row>
    <row r="494" spans="5:14" s="11" customFormat="1">
      <c r="E494" s="29"/>
      <c r="F494" s="29"/>
      <c r="G494" s="29"/>
      <c r="H494" s="29"/>
      <c r="I494" s="29"/>
      <c r="J494" s="29"/>
      <c r="K494" s="29"/>
      <c r="L494" s="29"/>
      <c r="M494" s="29"/>
      <c r="N494" s="29"/>
    </row>
    <row r="495" spans="5:14" s="11" customFormat="1">
      <c r="E495" s="29"/>
      <c r="F495" s="29"/>
      <c r="G495" s="29"/>
      <c r="H495" s="29"/>
      <c r="I495" s="29"/>
      <c r="J495" s="29"/>
      <c r="K495" s="29"/>
      <c r="L495" s="29"/>
      <c r="M495" s="29"/>
      <c r="N495" s="29"/>
    </row>
    <row r="496" spans="5:14" s="11" customFormat="1">
      <c r="E496" s="29"/>
      <c r="F496" s="29"/>
      <c r="G496" s="29"/>
      <c r="H496" s="29"/>
      <c r="I496" s="29"/>
      <c r="J496" s="29"/>
      <c r="K496" s="29"/>
      <c r="L496" s="29"/>
      <c r="M496" s="29"/>
      <c r="N496" s="29"/>
    </row>
    <row r="497" spans="5:14" s="11" customFormat="1">
      <c r="E497" s="29"/>
      <c r="F497" s="29"/>
      <c r="G497" s="29"/>
      <c r="H497" s="29"/>
      <c r="I497" s="29"/>
      <c r="J497" s="29"/>
      <c r="K497" s="29"/>
      <c r="L497" s="29"/>
      <c r="M497" s="29"/>
      <c r="N497" s="29"/>
    </row>
    <row r="498" spans="5:14" s="11" customFormat="1">
      <c r="E498" s="29"/>
      <c r="F498" s="29"/>
      <c r="G498" s="29"/>
      <c r="H498" s="29"/>
      <c r="I498" s="29"/>
      <c r="J498" s="29"/>
      <c r="K498" s="29"/>
      <c r="L498" s="29"/>
      <c r="M498" s="29"/>
      <c r="N498" s="29"/>
    </row>
    <row r="499" spans="5:14" s="11" customFormat="1">
      <c r="E499" s="29"/>
      <c r="F499" s="29"/>
      <c r="G499" s="29"/>
      <c r="H499" s="29"/>
      <c r="I499" s="29"/>
      <c r="J499" s="29"/>
      <c r="K499" s="29"/>
      <c r="L499" s="29"/>
      <c r="M499" s="29"/>
      <c r="N499" s="29"/>
    </row>
    <row r="500" spans="5:14" s="11" customFormat="1">
      <c r="E500" s="29"/>
      <c r="F500" s="29"/>
      <c r="G500" s="29"/>
      <c r="H500" s="29"/>
      <c r="I500" s="29"/>
      <c r="J500" s="29"/>
      <c r="K500" s="29"/>
      <c r="L500" s="29"/>
      <c r="M500" s="29"/>
      <c r="N500" s="29"/>
    </row>
    <row r="501" spans="5:14" s="11" customFormat="1">
      <c r="E501" s="29"/>
      <c r="F501" s="29"/>
      <c r="G501" s="29"/>
      <c r="H501" s="29"/>
      <c r="I501" s="29"/>
      <c r="J501" s="29"/>
      <c r="K501" s="29"/>
      <c r="L501" s="29"/>
      <c r="M501" s="29"/>
      <c r="N501" s="29"/>
    </row>
    <row r="502" spans="5:14" s="11" customFormat="1">
      <c r="E502" s="29"/>
      <c r="F502" s="29"/>
      <c r="G502" s="29"/>
      <c r="H502" s="29"/>
      <c r="I502" s="29"/>
      <c r="J502" s="29"/>
      <c r="K502" s="29"/>
      <c r="L502" s="29"/>
      <c r="M502" s="29"/>
      <c r="N502" s="29"/>
    </row>
    <row r="503" spans="5:14" s="11" customFormat="1">
      <c r="E503" s="29"/>
      <c r="F503" s="29"/>
      <c r="G503" s="29"/>
      <c r="H503" s="29"/>
      <c r="I503" s="29"/>
      <c r="J503" s="29"/>
      <c r="K503" s="29"/>
      <c r="L503" s="29"/>
      <c r="M503" s="29"/>
      <c r="N503" s="29"/>
    </row>
    <row r="504" spans="5:14" s="11" customFormat="1">
      <c r="E504" s="29"/>
      <c r="F504" s="29"/>
      <c r="G504" s="29"/>
      <c r="H504" s="29"/>
      <c r="I504" s="29"/>
      <c r="J504" s="29"/>
      <c r="K504" s="29"/>
      <c r="L504" s="29"/>
      <c r="M504" s="29"/>
      <c r="N504" s="29"/>
    </row>
    <row r="505" spans="5:14" s="11" customFormat="1">
      <c r="E505" s="29"/>
      <c r="F505" s="29"/>
      <c r="G505" s="29"/>
      <c r="H505" s="29"/>
      <c r="I505" s="29"/>
      <c r="J505" s="29"/>
      <c r="K505" s="29"/>
      <c r="L505" s="29"/>
      <c r="M505" s="29"/>
      <c r="N505" s="29"/>
    </row>
    <row r="506" spans="5:14" s="11" customFormat="1">
      <c r="E506" s="29"/>
      <c r="F506" s="29"/>
      <c r="G506" s="29"/>
      <c r="H506" s="29"/>
      <c r="I506" s="29"/>
      <c r="J506" s="29"/>
      <c r="K506" s="29"/>
      <c r="L506" s="29"/>
      <c r="M506" s="29"/>
      <c r="N506" s="29"/>
    </row>
    <row r="507" spans="5:14" s="11" customFormat="1">
      <c r="E507" s="29"/>
      <c r="F507" s="29"/>
      <c r="G507" s="29"/>
      <c r="H507" s="29"/>
      <c r="I507" s="29"/>
      <c r="J507" s="29"/>
      <c r="K507" s="29"/>
      <c r="L507" s="29"/>
      <c r="M507" s="29"/>
      <c r="N507" s="29"/>
    </row>
    <row r="508" spans="5:14" s="11" customFormat="1">
      <c r="E508" s="29"/>
      <c r="F508" s="29"/>
      <c r="G508" s="29"/>
      <c r="H508" s="29"/>
      <c r="I508" s="29"/>
      <c r="J508" s="29"/>
      <c r="K508" s="29"/>
      <c r="L508" s="29"/>
      <c r="M508" s="29"/>
      <c r="N508" s="29"/>
    </row>
    <row r="509" spans="5:14" s="11" customFormat="1">
      <c r="E509" s="29"/>
      <c r="F509" s="29"/>
      <c r="G509" s="29"/>
      <c r="H509" s="29"/>
      <c r="I509" s="29"/>
      <c r="J509" s="29"/>
      <c r="K509" s="29"/>
      <c r="L509" s="29"/>
      <c r="M509" s="29"/>
      <c r="N509" s="29"/>
    </row>
    <row r="510" spans="5:14" s="11" customFormat="1">
      <c r="E510" s="29"/>
      <c r="F510" s="29"/>
      <c r="G510" s="29"/>
      <c r="H510" s="29"/>
      <c r="I510" s="29"/>
      <c r="J510" s="29"/>
      <c r="K510" s="29"/>
      <c r="L510" s="29"/>
      <c r="M510" s="29"/>
      <c r="N510" s="29"/>
    </row>
    <row r="511" spans="5:14" s="11" customFormat="1">
      <c r="E511" s="29"/>
      <c r="F511" s="29"/>
      <c r="G511" s="29"/>
      <c r="H511" s="29"/>
      <c r="I511" s="29"/>
      <c r="J511" s="29"/>
      <c r="K511" s="29"/>
      <c r="L511" s="29"/>
      <c r="M511" s="29"/>
      <c r="N511" s="29"/>
    </row>
    <row r="512" spans="5:14" s="11" customFormat="1">
      <c r="E512" s="29"/>
      <c r="F512" s="29"/>
      <c r="G512" s="29"/>
      <c r="H512" s="29"/>
      <c r="I512" s="29"/>
      <c r="J512" s="29"/>
      <c r="K512" s="29"/>
      <c r="L512" s="29"/>
      <c r="M512" s="29"/>
      <c r="N512" s="29"/>
    </row>
    <row r="513" spans="5:14" s="11" customFormat="1">
      <c r="E513" s="29"/>
      <c r="F513" s="29"/>
      <c r="G513" s="29"/>
      <c r="H513" s="29"/>
      <c r="I513" s="29"/>
      <c r="J513" s="29"/>
      <c r="K513" s="29"/>
      <c r="L513" s="29"/>
      <c r="M513" s="29"/>
      <c r="N513" s="29"/>
    </row>
    <row r="514" spans="5:14" s="11" customFormat="1">
      <c r="E514" s="29"/>
      <c r="F514" s="29"/>
      <c r="G514" s="29"/>
      <c r="H514" s="29"/>
      <c r="I514" s="29"/>
      <c r="J514" s="29"/>
      <c r="K514" s="29"/>
      <c r="L514" s="29"/>
      <c r="M514" s="29"/>
      <c r="N514" s="29"/>
    </row>
    <row r="515" spans="5:14" s="11" customFormat="1">
      <c r="E515" s="29"/>
      <c r="F515" s="29"/>
      <c r="G515" s="29"/>
      <c r="H515" s="29"/>
      <c r="I515" s="29"/>
      <c r="J515" s="29"/>
      <c r="K515" s="29"/>
      <c r="L515" s="29"/>
      <c r="M515" s="29"/>
      <c r="N515" s="29"/>
    </row>
    <row r="516" spans="5:14" s="11" customFormat="1">
      <c r="E516" s="29"/>
      <c r="F516" s="29"/>
      <c r="G516" s="29"/>
      <c r="H516" s="29"/>
      <c r="I516" s="29"/>
      <c r="J516" s="29"/>
      <c r="K516" s="29"/>
      <c r="L516" s="29"/>
      <c r="M516" s="29"/>
      <c r="N516" s="29"/>
    </row>
    <row r="517" spans="5:14" s="11" customFormat="1">
      <c r="E517" s="29"/>
      <c r="F517" s="29"/>
      <c r="G517" s="29"/>
      <c r="H517" s="29"/>
      <c r="I517" s="29"/>
      <c r="J517" s="29"/>
      <c r="K517" s="29"/>
      <c r="L517" s="29"/>
      <c r="M517" s="29"/>
      <c r="N517" s="29"/>
    </row>
    <row r="518" spans="5:14" s="11" customFormat="1">
      <c r="E518" s="29"/>
      <c r="F518" s="29"/>
      <c r="G518" s="29"/>
      <c r="H518" s="29"/>
      <c r="I518" s="29"/>
      <c r="J518" s="29"/>
      <c r="K518" s="29"/>
      <c r="L518" s="29"/>
      <c r="M518" s="29"/>
      <c r="N518" s="29"/>
    </row>
    <row r="519" spans="5:14" s="11" customFormat="1">
      <c r="E519" s="29"/>
      <c r="F519" s="29"/>
      <c r="G519" s="29"/>
      <c r="H519" s="29"/>
      <c r="I519" s="29"/>
      <c r="J519" s="29"/>
      <c r="K519" s="29"/>
      <c r="L519" s="29"/>
      <c r="M519" s="29"/>
      <c r="N519" s="29"/>
    </row>
    <row r="520" spans="5:14" s="11" customFormat="1">
      <c r="E520" s="29"/>
      <c r="F520" s="29"/>
      <c r="G520" s="29"/>
      <c r="H520" s="29"/>
      <c r="I520" s="29"/>
      <c r="J520" s="29"/>
      <c r="K520" s="29"/>
      <c r="L520" s="29"/>
      <c r="M520" s="29"/>
      <c r="N520" s="29"/>
    </row>
    <row r="521" spans="5:14" s="11" customFormat="1">
      <c r="E521" s="29"/>
      <c r="F521" s="29"/>
      <c r="G521" s="29"/>
      <c r="H521" s="29"/>
      <c r="I521" s="29"/>
      <c r="J521" s="29"/>
      <c r="K521" s="29"/>
      <c r="L521" s="29"/>
      <c r="M521" s="29"/>
      <c r="N521" s="29"/>
    </row>
    <row r="522" spans="5:14" s="11" customFormat="1">
      <c r="E522" s="29"/>
      <c r="F522" s="29"/>
      <c r="G522" s="29"/>
      <c r="H522" s="29"/>
      <c r="I522" s="29"/>
      <c r="J522" s="29"/>
      <c r="K522" s="29"/>
      <c r="L522" s="29"/>
      <c r="M522" s="29"/>
      <c r="N522" s="29"/>
    </row>
    <row r="523" spans="5:14" s="11" customFormat="1">
      <c r="E523" s="29"/>
      <c r="F523" s="29"/>
      <c r="G523" s="29"/>
      <c r="H523" s="29"/>
      <c r="I523" s="29"/>
      <c r="J523" s="29"/>
      <c r="K523" s="29"/>
      <c r="L523" s="29"/>
      <c r="M523" s="29"/>
      <c r="N523" s="29"/>
    </row>
    <row r="524" spans="5:14" s="11" customFormat="1">
      <c r="E524" s="29"/>
      <c r="F524" s="29"/>
      <c r="G524" s="29"/>
      <c r="H524" s="29"/>
      <c r="I524" s="29"/>
      <c r="J524" s="29"/>
      <c r="K524" s="29"/>
      <c r="L524" s="29"/>
      <c r="M524" s="29"/>
      <c r="N524" s="29"/>
    </row>
    <row r="525" spans="5:14" s="11" customFormat="1">
      <c r="E525" s="29"/>
      <c r="F525" s="29"/>
      <c r="G525" s="29"/>
      <c r="H525" s="29"/>
      <c r="I525" s="29"/>
      <c r="J525" s="29"/>
      <c r="K525" s="29"/>
      <c r="L525" s="29"/>
      <c r="M525" s="29"/>
      <c r="N525" s="29"/>
    </row>
    <row r="526" spans="5:14" s="11" customFormat="1">
      <c r="E526" s="29"/>
      <c r="F526" s="29"/>
      <c r="G526" s="29"/>
      <c r="H526" s="29"/>
      <c r="I526" s="29"/>
      <c r="J526" s="29"/>
      <c r="K526" s="29"/>
      <c r="L526" s="29"/>
      <c r="M526" s="29"/>
      <c r="N526" s="29"/>
    </row>
    <row r="527" spans="5:14" s="11" customFormat="1">
      <c r="E527" s="29"/>
      <c r="F527" s="29"/>
      <c r="G527" s="29"/>
      <c r="H527" s="29"/>
      <c r="I527" s="29"/>
      <c r="J527" s="29"/>
      <c r="K527" s="29"/>
      <c r="L527" s="29"/>
      <c r="M527" s="29"/>
      <c r="N527" s="29"/>
    </row>
    <row r="528" spans="5:14" s="11" customFormat="1">
      <c r="E528" s="29"/>
      <c r="F528" s="29"/>
      <c r="G528" s="29"/>
      <c r="H528" s="29"/>
      <c r="I528" s="29"/>
      <c r="J528" s="29"/>
      <c r="K528" s="29"/>
      <c r="L528" s="29"/>
      <c r="M528" s="29"/>
      <c r="N528" s="29"/>
    </row>
    <row r="529" spans="5:14" s="11" customFormat="1">
      <c r="E529" s="29"/>
      <c r="F529" s="29"/>
      <c r="G529" s="29"/>
      <c r="H529" s="29"/>
      <c r="I529" s="29"/>
      <c r="J529" s="29"/>
      <c r="K529" s="29"/>
      <c r="L529" s="29"/>
      <c r="M529" s="29"/>
      <c r="N529" s="29"/>
    </row>
    <row r="530" spans="5:14" s="11" customFormat="1">
      <c r="E530" s="29"/>
      <c r="F530" s="29"/>
      <c r="G530" s="29"/>
      <c r="H530" s="29"/>
      <c r="I530" s="29"/>
      <c r="J530" s="29"/>
      <c r="K530" s="29"/>
      <c r="L530" s="29"/>
      <c r="M530" s="29"/>
      <c r="N530" s="29"/>
    </row>
    <row r="531" spans="5:14" s="11" customFormat="1">
      <c r="E531" s="29"/>
      <c r="F531" s="29"/>
      <c r="G531" s="29"/>
      <c r="H531" s="29"/>
      <c r="I531" s="29"/>
      <c r="J531" s="29"/>
      <c r="K531" s="29"/>
      <c r="L531" s="29"/>
      <c r="M531" s="29"/>
      <c r="N531" s="29"/>
    </row>
    <row r="532" spans="5:14" s="11" customFormat="1">
      <c r="E532" s="29"/>
      <c r="F532" s="29"/>
      <c r="G532" s="29"/>
      <c r="H532" s="29"/>
      <c r="I532" s="29"/>
      <c r="J532" s="29"/>
      <c r="K532" s="29"/>
      <c r="L532" s="29"/>
      <c r="M532" s="29"/>
      <c r="N532" s="29"/>
    </row>
    <row r="533" spans="5:14" s="11" customFormat="1">
      <c r="E533" s="29"/>
      <c r="F533" s="29"/>
      <c r="G533" s="29"/>
      <c r="H533" s="29"/>
      <c r="I533" s="29"/>
      <c r="J533" s="29"/>
      <c r="K533" s="29"/>
      <c r="L533" s="29"/>
      <c r="M533" s="29"/>
      <c r="N533" s="29"/>
    </row>
    <row r="534" spans="5:14" s="11" customFormat="1">
      <c r="E534" s="29"/>
      <c r="F534" s="29"/>
      <c r="G534" s="29"/>
      <c r="H534" s="29"/>
      <c r="I534" s="29"/>
      <c r="J534" s="29"/>
      <c r="K534" s="29"/>
      <c r="L534" s="29"/>
      <c r="M534" s="29"/>
      <c r="N534" s="29"/>
    </row>
    <row r="535" spans="5:14" s="11" customFormat="1">
      <c r="E535" s="29"/>
      <c r="F535" s="29"/>
      <c r="G535" s="29"/>
      <c r="H535" s="29"/>
      <c r="I535" s="29"/>
      <c r="J535" s="29"/>
      <c r="K535" s="29"/>
      <c r="L535" s="29"/>
      <c r="M535" s="29"/>
      <c r="N535" s="29"/>
    </row>
    <row r="536" spans="5:14" s="11" customFormat="1">
      <c r="E536" s="29"/>
      <c r="F536" s="29"/>
      <c r="G536" s="29"/>
      <c r="H536" s="29"/>
      <c r="I536" s="29"/>
      <c r="J536" s="29"/>
      <c r="K536" s="29"/>
      <c r="L536" s="29"/>
      <c r="M536" s="29"/>
      <c r="N536" s="29"/>
    </row>
    <row r="537" spans="5:14" s="11" customFormat="1">
      <c r="E537" s="29"/>
      <c r="F537" s="29"/>
      <c r="G537" s="29"/>
      <c r="H537" s="29"/>
      <c r="I537" s="29"/>
      <c r="J537" s="29"/>
      <c r="K537" s="29"/>
      <c r="L537" s="29"/>
      <c r="M537" s="29"/>
      <c r="N537" s="29"/>
    </row>
    <row r="538" spans="5:14" s="11" customFormat="1">
      <c r="E538" s="29"/>
      <c r="F538" s="29"/>
      <c r="G538" s="29"/>
      <c r="H538" s="29"/>
      <c r="I538" s="29"/>
      <c r="J538" s="29"/>
      <c r="K538" s="29"/>
      <c r="L538" s="29"/>
      <c r="M538" s="29"/>
      <c r="N538" s="29"/>
    </row>
    <row r="539" spans="5:14" s="11" customFormat="1">
      <c r="E539" s="29"/>
      <c r="F539" s="29"/>
      <c r="G539" s="29"/>
      <c r="H539" s="29"/>
      <c r="I539" s="29"/>
      <c r="J539" s="29"/>
      <c r="K539" s="29"/>
      <c r="L539" s="29"/>
      <c r="M539" s="29"/>
      <c r="N539" s="29"/>
    </row>
    <row r="540" spans="5:14" s="11" customFormat="1">
      <c r="E540" s="29"/>
      <c r="F540" s="29"/>
      <c r="G540" s="29"/>
      <c r="H540" s="29"/>
      <c r="I540" s="29"/>
      <c r="J540" s="29"/>
      <c r="K540" s="29"/>
      <c r="L540" s="29"/>
      <c r="M540" s="29"/>
      <c r="N540" s="29"/>
    </row>
    <row r="541" spans="5:14" s="11" customFormat="1">
      <c r="E541" s="29"/>
      <c r="F541" s="29"/>
      <c r="G541" s="29"/>
      <c r="H541" s="29"/>
      <c r="I541" s="29"/>
      <c r="J541" s="29"/>
      <c r="K541" s="29"/>
      <c r="L541" s="29"/>
      <c r="M541" s="29"/>
      <c r="N541" s="29"/>
    </row>
    <row r="542" spans="5:14" s="11" customFormat="1">
      <c r="E542" s="29"/>
      <c r="F542" s="29"/>
      <c r="G542" s="29"/>
      <c r="H542" s="29"/>
      <c r="I542" s="29"/>
      <c r="J542" s="29"/>
      <c r="K542" s="29"/>
      <c r="L542" s="29"/>
      <c r="M542" s="29"/>
      <c r="N542" s="29"/>
    </row>
    <row r="543" spans="5:14" s="11" customFormat="1">
      <c r="E543" s="29"/>
      <c r="F543" s="29"/>
      <c r="G543" s="29"/>
      <c r="H543" s="29"/>
      <c r="I543" s="29"/>
      <c r="J543" s="29"/>
      <c r="K543" s="29"/>
      <c r="L543" s="29"/>
      <c r="M543" s="29"/>
      <c r="N543" s="29"/>
    </row>
    <row r="544" spans="5:14" s="11" customFormat="1">
      <c r="E544" s="29"/>
      <c r="F544" s="29"/>
      <c r="G544" s="29"/>
      <c r="H544" s="29"/>
      <c r="I544" s="29"/>
      <c r="J544" s="29"/>
      <c r="K544" s="29"/>
      <c r="L544" s="29"/>
      <c r="M544" s="29"/>
      <c r="N544" s="29"/>
    </row>
    <row r="545" spans="5:14" s="11" customFormat="1">
      <c r="E545" s="29"/>
      <c r="F545" s="29"/>
      <c r="G545" s="29"/>
      <c r="H545" s="29"/>
      <c r="I545" s="29"/>
      <c r="J545" s="29"/>
      <c r="K545" s="29"/>
      <c r="L545" s="29"/>
      <c r="M545" s="29"/>
      <c r="N545" s="29"/>
    </row>
    <row r="546" spans="5:14" s="11" customFormat="1">
      <c r="E546" s="29"/>
      <c r="F546" s="29"/>
      <c r="G546" s="29"/>
      <c r="H546" s="29"/>
      <c r="I546" s="29"/>
      <c r="J546" s="29"/>
      <c r="K546" s="29"/>
      <c r="L546" s="29"/>
      <c r="M546" s="29"/>
      <c r="N546" s="29"/>
    </row>
    <row r="547" spans="5:14" s="11" customFormat="1">
      <c r="E547" s="29"/>
      <c r="F547" s="29"/>
      <c r="G547" s="29"/>
      <c r="H547" s="29"/>
      <c r="I547" s="29"/>
      <c r="J547" s="29"/>
      <c r="K547" s="29"/>
      <c r="L547" s="29"/>
      <c r="M547" s="29"/>
      <c r="N547" s="29"/>
    </row>
    <row r="548" spans="5:14" s="11" customFormat="1">
      <c r="E548" s="29"/>
      <c r="F548" s="29"/>
      <c r="G548" s="29"/>
      <c r="H548" s="29"/>
      <c r="I548" s="29"/>
      <c r="J548" s="29"/>
      <c r="K548" s="29"/>
      <c r="L548" s="29"/>
      <c r="M548" s="29"/>
      <c r="N548" s="29"/>
    </row>
    <row r="549" spans="5:14" s="11" customFormat="1">
      <c r="E549" s="29"/>
      <c r="F549" s="29"/>
      <c r="G549" s="29"/>
      <c r="H549" s="29"/>
      <c r="I549" s="29"/>
      <c r="J549" s="29"/>
      <c r="K549" s="29"/>
      <c r="L549" s="29"/>
      <c r="M549" s="29"/>
      <c r="N549" s="29"/>
    </row>
    <row r="550" spans="5:14" s="11" customFormat="1">
      <c r="E550" s="29"/>
      <c r="F550" s="29"/>
      <c r="G550" s="29"/>
      <c r="H550" s="29"/>
      <c r="I550" s="29"/>
      <c r="J550" s="29"/>
      <c r="K550" s="29"/>
      <c r="L550" s="29"/>
      <c r="M550" s="29"/>
      <c r="N550" s="29"/>
    </row>
    <row r="551" spans="5:14" s="11" customFormat="1">
      <c r="E551" s="29"/>
      <c r="F551" s="29"/>
      <c r="G551" s="29"/>
      <c r="H551" s="29"/>
      <c r="I551" s="29"/>
      <c r="J551" s="29"/>
      <c r="K551" s="29"/>
      <c r="L551" s="29"/>
      <c r="M551" s="29"/>
      <c r="N551" s="29"/>
    </row>
    <row r="552" spans="5:14" s="11" customFormat="1">
      <c r="E552" s="29"/>
      <c r="F552" s="29"/>
      <c r="G552" s="29"/>
      <c r="H552" s="29"/>
      <c r="I552" s="29"/>
      <c r="J552" s="29"/>
      <c r="K552" s="29"/>
      <c r="L552" s="29"/>
      <c r="M552" s="29"/>
      <c r="N552" s="29"/>
    </row>
    <row r="553" spans="5:14" s="11" customFormat="1">
      <c r="E553" s="29"/>
      <c r="F553" s="29"/>
      <c r="G553" s="29"/>
      <c r="H553" s="29"/>
      <c r="I553" s="29"/>
      <c r="J553" s="29"/>
      <c r="K553" s="29"/>
      <c r="L553" s="29"/>
      <c r="M553" s="29"/>
      <c r="N553" s="29"/>
    </row>
    <row r="554" spans="5:14" s="11" customFormat="1">
      <c r="E554" s="29"/>
      <c r="F554" s="29"/>
      <c r="G554" s="29"/>
      <c r="H554" s="29"/>
      <c r="I554" s="29"/>
      <c r="J554" s="29"/>
      <c r="K554" s="29"/>
      <c r="L554" s="29"/>
      <c r="M554" s="29"/>
      <c r="N554" s="29"/>
    </row>
    <row r="555" spans="5:14" s="11" customFormat="1">
      <c r="E555" s="29"/>
      <c r="F555" s="29"/>
      <c r="G555" s="29"/>
      <c r="H555" s="29"/>
      <c r="I555" s="29"/>
      <c r="J555" s="29"/>
      <c r="K555" s="29"/>
      <c r="L555" s="29"/>
      <c r="M555" s="29"/>
      <c r="N555" s="29"/>
    </row>
    <row r="556" spans="5:14" s="11" customFormat="1">
      <c r="E556" s="29"/>
      <c r="F556" s="29"/>
      <c r="G556" s="29"/>
      <c r="H556" s="29"/>
      <c r="I556" s="29"/>
      <c r="J556" s="29"/>
      <c r="K556" s="29"/>
      <c r="L556" s="29"/>
      <c r="M556" s="29"/>
      <c r="N556" s="29"/>
    </row>
    <row r="557" spans="5:14" s="11" customFormat="1">
      <c r="E557" s="29"/>
      <c r="F557" s="29"/>
      <c r="G557" s="29"/>
      <c r="H557" s="29"/>
      <c r="I557" s="29"/>
      <c r="J557" s="29"/>
      <c r="K557" s="29"/>
      <c r="L557" s="29"/>
      <c r="M557" s="29"/>
      <c r="N557" s="29"/>
    </row>
    <row r="558" spans="5:14" s="11" customFormat="1">
      <c r="E558" s="29"/>
      <c r="F558" s="29"/>
      <c r="G558" s="29"/>
      <c r="H558" s="29"/>
      <c r="I558" s="29"/>
      <c r="J558" s="29"/>
      <c r="K558" s="29"/>
      <c r="L558" s="29"/>
      <c r="M558" s="29"/>
      <c r="N558" s="29"/>
    </row>
    <row r="559" spans="5:14" s="11" customFormat="1">
      <c r="E559" s="29"/>
      <c r="F559" s="29"/>
      <c r="G559" s="29"/>
      <c r="H559" s="29"/>
      <c r="I559" s="29"/>
      <c r="J559" s="29"/>
      <c r="K559" s="29"/>
      <c r="L559" s="29"/>
      <c r="M559" s="29"/>
      <c r="N559" s="29"/>
    </row>
    <row r="560" spans="5:14" s="11" customFormat="1">
      <c r="E560" s="29"/>
      <c r="F560" s="29"/>
      <c r="G560" s="29"/>
      <c r="H560" s="29"/>
      <c r="I560" s="29"/>
      <c r="J560" s="29"/>
      <c r="K560" s="29"/>
      <c r="L560" s="29"/>
      <c r="M560" s="29"/>
      <c r="N560" s="29"/>
    </row>
    <row r="561" spans="5:14" s="11" customFormat="1">
      <c r="E561" s="29"/>
      <c r="F561" s="29"/>
      <c r="G561" s="29"/>
      <c r="H561" s="29"/>
      <c r="I561" s="29"/>
      <c r="J561" s="29"/>
      <c r="K561" s="29"/>
      <c r="L561" s="29"/>
      <c r="M561" s="29"/>
      <c r="N561" s="29"/>
    </row>
    <row r="562" spans="5:14" s="11" customFormat="1">
      <c r="E562" s="29"/>
      <c r="F562" s="29"/>
      <c r="G562" s="29"/>
      <c r="H562" s="29"/>
      <c r="I562" s="29"/>
      <c r="J562" s="29"/>
      <c r="K562" s="29"/>
      <c r="L562" s="29"/>
      <c r="M562" s="29"/>
      <c r="N562" s="29"/>
    </row>
    <row r="563" spans="5:14" s="11" customFormat="1">
      <c r="E563" s="29"/>
      <c r="F563" s="29"/>
      <c r="G563" s="29"/>
      <c r="H563" s="29"/>
      <c r="I563" s="29"/>
      <c r="J563" s="29"/>
      <c r="K563" s="29"/>
      <c r="L563" s="29"/>
      <c r="M563" s="29"/>
      <c r="N563" s="29"/>
    </row>
    <row r="564" spans="5:14" s="11" customFormat="1">
      <c r="E564" s="29"/>
      <c r="F564" s="29"/>
      <c r="G564" s="29"/>
      <c r="H564" s="29"/>
      <c r="I564" s="29"/>
      <c r="J564" s="29"/>
      <c r="K564" s="29"/>
      <c r="L564" s="29"/>
      <c r="M564" s="29"/>
      <c r="N564" s="29"/>
    </row>
    <row r="565" spans="5:14" s="11" customFormat="1">
      <c r="E565" s="29"/>
      <c r="F565" s="29"/>
      <c r="G565" s="29"/>
      <c r="H565" s="29"/>
      <c r="I565" s="29"/>
      <c r="J565" s="29"/>
      <c r="K565" s="29"/>
      <c r="L565" s="29"/>
      <c r="M565" s="29"/>
      <c r="N565" s="29"/>
    </row>
    <row r="566" spans="5:14" s="11" customFormat="1">
      <c r="E566" s="29"/>
      <c r="F566" s="29"/>
      <c r="G566" s="29"/>
      <c r="H566" s="29"/>
      <c r="I566" s="29"/>
      <c r="J566" s="29"/>
      <c r="K566" s="29"/>
      <c r="L566" s="29"/>
      <c r="M566" s="29"/>
      <c r="N566" s="29"/>
    </row>
    <row r="567" spans="5:14" s="11" customFormat="1">
      <c r="E567" s="29"/>
      <c r="F567" s="29"/>
      <c r="G567" s="29"/>
      <c r="H567" s="29"/>
      <c r="I567" s="29"/>
      <c r="J567" s="29"/>
      <c r="K567" s="29"/>
      <c r="L567" s="29"/>
      <c r="M567" s="29"/>
      <c r="N567" s="29"/>
    </row>
    <row r="568" spans="5:14" s="11" customFormat="1">
      <c r="E568" s="29"/>
      <c r="F568" s="29"/>
      <c r="G568" s="29"/>
      <c r="H568" s="29"/>
      <c r="I568" s="29"/>
      <c r="J568" s="29"/>
      <c r="K568" s="29"/>
      <c r="L568" s="29"/>
      <c r="M568" s="29"/>
      <c r="N568" s="29"/>
    </row>
    <row r="569" spans="5:14" s="11" customFormat="1">
      <c r="E569" s="29"/>
      <c r="F569" s="29"/>
      <c r="G569" s="29"/>
      <c r="H569" s="29"/>
      <c r="I569" s="29"/>
      <c r="J569" s="29"/>
      <c r="K569" s="29"/>
      <c r="L569" s="29"/>
      <c r="M569" s="29"/>
      <c r="N569" s="29"/>
    </row>
    <row r="570" spans="5:14" s="11" customFormat="1">
      <c r="E570" s="29"/>
      <c r="F570" s="29"/>
      <c r="G570" s="29"/>
      <c r="H570" s="29"/>
      <c r="I570" s="29"/>
      <c r="J570" s="29"/>
      <c r="K570" s="29"/>
      <c r="L570" s="29"/>
      <c r="M570" s="29"/>
      <c r="N570" s="29"/>
    </row>
    <row r="571" spans="5:14" s="11" customFormat="1">
      <c r="E571" s="29"/>
      <c r="F571" s="29"/>
      <c r="G571" s="29"/>
      <c r="H571" s="29"/>
      <c r="I571" s="29"/>
      <c r="J571" s="29"/>
      <c r="K571" s="29"/>
      <c r="L571" s="29"/>
      <c r="M571" s="29"/>
      <c r="N571" s="29"/>
    </row>
    <row r="572" spans="5:14" s="11" customFormat="1">
      <c r="E572" s="29"/>
      <c r="F572" s="29"/>
      <c r="G572" s="29"/>
      <c r="H572" s="29"/>
      <c r="I572" s="29"/>
      <c r="J572" s="29"/>
      <c r="K572" s="29"/>
      <c r="L572" s="29"/>
      <c r="M572" s="29"/>
      <c r="N572" s="29"/>
    </row>
    <row r="573" spans="5:14" s="11" customFormat="1">
      <c r="E573" s="29"/>
      <c r="F573" s="29"/>
      <c r="G573" s="29"/>
      <c r="H573" s="29"/>
      <c r="I573" s="29"/>
      <c r="J573" s="29"/>
      <c r="K573" s="29"/>
      <c r="L573" s="29"/>
      <c r="M573" s="29"/>
      <c r="N573" s="29"/>
    </row>
    <row r="574" spans="5:14" s="11" customFormat="1">
      <c r="E574" s="29"/>
      <c r="F574" s="29"/>
      <c r="G574" s="29"/>
      <c r="H574" s="29"/>
      <c r="I574" s="29"/>
      <c r="J574" s="29"/>
      <c r="K574" s="29"/>
      <c r="L574" s="29"/>
      <c r="M574" s="29"/>
      <c r="N574" s="29"/>
    </row>
    <row r="575" spans="5:14" s="11" customFormat="1">
      <c r="E575" s="29"/>
      <c r="F575" s="29"/>
      <c r="G575" s="29"/>
      <c r="H575" s="29"/>
      <c r="I575" s="29"/>
      <c r="J575" s="29"/>
      <c r="K575" s="29"/>
      <c r="L575" s="29"/>
      <c r="M575" s="29"/>
      <c r="N575" s="29"/>
    </row>
    <row r="576" spans="5:14" s="11" customFormat="1">
      <c r="E576" s="29"/>
      <c r="F576" s="29"/>
      <c r="G576" s="29"/>
      <c r="H576" s="29"/>
      <c r="I576" s="29"/>
      <c r="J576" s="29"/>
      <c r="K576" s="29"/>
      <c r="L576" s="29"/>
      <c r="M576" s="29"/>
      <c r="N576" s="29"/>
    </row>
    <row r="577" spans="5:14" s="11" customFormat="1">
      <c r="E577" s="29"/>
      <c r="F577" s="29"/>
      <c r="G577" s="29"/>
      <c r="H577" s="29"/>
      <c r="I577" s="29"/>
      <c r="J577" s="29"/>
      <c r="K577" s="29"/>
      <c r="L577" s="29"/>
      <c r="M577" s="29"/>
      <c r="N577" s="29"/>
    </row>
    <row r="578" spans="5:14" s="11" customFormat="1">
      <c r="E578" s="29"/>
      <c r="F578" s="29"/>
      <c r="G578" s="29"/>
      <c r="H578" s="29"/>
      <c r="I578" s="29"/>
      <c r="J578" s="29"/>
      <c r="K578" s="29"/>
      <c r="L578" s="29"/>
      <c r="M578" s="29"/>
      <c r="N578" s="29"/>
    </row>
    <row r="579" spans="5:14" s="11" customFormat="1">
      <c r="E579" s="29"/>
      <c r="F579" s="29"/>
      <c r="G579" s="29"/>
      <c r="H579" s="29"/>
      <c r="I579" s="29"/>
      <c r="J579" s="29"/>
      <c r="K579" s="29"/>
      <c r="L579" s="29"/>
      <c r="M579" s="29"/>
      <c r="N579" s="29"/>
    </row>
    <row r="580" spans="5:14" s="11" customFormat="1">
      <c r="E580" s="29"/>
      <c r="F580" s="29"/>
      <c r="G580" s="29"/>
      <c r="H580" s="29"/>
      <c r="I580" s="29"/>
      <c r="J580" s="29"/>
      <c r="K580" s="29"/>
      <c r="L580" s="29"/>
      <c r="M580" s="29"/>
      <c r="N580" s="29"/>
    </row>
    <row r="581" spans="5:14" s="11" customFormat="1">
      <c r="E581" s="29"/>
      <c r="F581" s="29"/>
      <c r="G581" s="29"/>
      <c r="H581" s="29"/>
      <c r="I581" s="29"/>
      <c r="J581" s="29"/>
      <c r="K581" s="29"/>
      <c r="L581" s="29"/>
      <c r="M581" s="29"/>
      <c r="N581" s="29"/>
    </row>
    <row r="582" spans="5:14" s="11" customFormat="1">
      <c r="E582" s="29"/>
      <c r="F582" s="29"/>
      <c r="G582" s="29"/>
      <c r="H582" s="29"/>
      <c r="I582" s="29"/>
      <c r="J582" s="29"/>
      <c r="K582" s="29"/>
      <c r="L582" s="29"/>
      <c r="M582" s="29"/>
      <c r="N582" s="29"/>
    </row>
    <row r="583" spans="5:14" s="11" customFormat="1">
      <c r="E583" s="29"/>
      <c r="F583" s="29"/>
      <c r="G583" s="29"/>
      <c r="H583" s="29"/>
      <c r="I583" s="29"/>
      <c r="J583" s="29"/>
      <c r="K583" s="29"/>
      <c r="L583" s="29"/>
      <c r="M583" s="29"/>
      <c r="N583" s="29"/>
    </row>
    <row r="584" spans="5:14" s="11" customFormat="1">
      <c r="E584" s="29"/>
      <c r="F584" s="29"/>
      <c r="G584" s="29"/>
      <c r="H584" s="29"/>
      <c r="I584" s="29"/>
      <c r="J584" s="29"/>
      <c r="K584" s="29"/>
      <c r="L584" s="29"/>
      <c r="M584" s="29"/>
      <c r="N584" s="29"/>
    </row>
    <row r="585" spans="5:14" s="11" customFormat="1">
      <c r="E585" s="29"/>
      <c r="F585" s="29"/>
      <c r="G585" s="29"/>
      <c r="H585" s="29"/>
      <c r="I585" s="29"/>
      <c r="J585" s="29"/>
      <c r="K585" s="29"/>
      <c r="L585" s="29"/>
      <c r="M585" s="29"/>
      <c r="N585" s="29"/>
    </row>
    <row r="586" spans="5:14" s="11" customFormat="1">
      <c r="E586" s="29"/>
      <c r="F586" s="29"/>
      <c r="G586" s="29"/>
      <c r="H586" s="29"/>
      <c r="I586" s="29"/>
      <c r="J586" s="29"/>
      <c r="K586" s="29"/>
      <c r="L586" s="29"/>
      <c r="M586" s="29"/>
      <c r="N586" s="29"/>
    </row>
    <row r="587" spans="5:14" s="11" customFormat="1">
      <c r="E587" s="29"/>
      <c r="F587" s="29"/>
      <c r="G587" s="29"/>
      <c r="H587" s="29"/>
      <c r="I587" s="29"/>
      <c r="J587" s="29"/>
      <c r="K587" s="29"/>
      <c r="L587" s="29"/>
      <c r="M587" s="29"/>
      <c r="N587" s="29"/>
    </row>
    <row r="588" spans="5:14" s="11" customFormat="1">
      <c r="E588" s="29"/>
      <c r="F588" s="29"/>
      <c r="G588" s="29"/>
      <c r="H588" s="29"/>
      <c r="I588" s="29"/>
      <c r="J588" s="29"/>
      <c r="K588" s="29"/>
      <c r="L588" s="29"/>
      <c r="M588" s="29"/>
      <c r="N588" s="29"/>
    </row>
    <row r="589" spans="5:14" s="11" customFormat="1">
      <c r="E589" s="29"/>
      <c r="F589" s="29"/>
      <c r="G589" s="29"/>
      <c r="H589" s="29"/>
      <c r="I589" s="29"/>
      <c r="J589" s="29"/>
      <c r="K589" s="29"/>
      <c r="L589" s="29"/>
      <c r="M589" s="29"/>
      <c r="N589" s="29"/>
    </row>
    <row r="590" spans="5:14" s="11" customFormat="1">
      <c r="E590" s="29"/>
      <c r="F590" s="29"/>
      <c r="G590" s="29"/>
      <c r="H590" s="29"/>
      <c r="I590" s="29"/>
      <c r="J590" s="29"/>
      <c r="K590" s="29"/>
      <c r="L590" s="29"/>
      <c r="M590" s="29"/>
      <c r="N590" s="29"/>
    </row>
    <row r="591" spans="5:14" s="11" customFormat="1">
      <c r="E591" s="29"/>
      <c r="F591" s="29"/>
      <c r="G591" s="29"/>
      <c r="H591" s="29"/>
      <c r="I591" s="29"/>
      <c r="J591" s="29"/>
      <c r="K591" s="29"/>
      <c r="L591" s="29"/>
      <c r="M591" s="29"/>
      <c r="N591" s="29"/>
    </row>
    <row r="592" spans="5:14" s="11" customFormat="1">
      <c r="E592" s="29"/>
      <c r="F592" s="29"/>
      <c r="G592" s="29"/>
      <c r="H592" s="29"/>
      <c r="I592" s="29"/>
      <c r="J592" s="29"/>
      <c r="K592" s="29"/>
      <c r="L592" s="29"/>
      <c r="M592" s="29"/>
      <c r="N592" s="29"/>
    </row>
    <row r="593" spans="5:14" s="11" customFormat="1">
      <c r="E593" s="29"/>
      <c r="F593" s="29"/>
      <c r="G593" s="29"/>
      <c r="H593" s="29"/>
      <c r="I593" s="29"/>
      <c r="J593" s="29"/>
      <c r="K593" s="29"/>
      <c r="L593" s="29"/>
      <c r="M593" s="29"/>
      <c r="N593" s="29"/>
    </row>
    <row r="594" spans="5:14" s="11" customFormat="1">
      <c r="E594" s="29"/>
      <c r="F594" s="29"/>
      <c r="G594" s="29"/>
      <c r="H594" s="29"/>
      <c r="I594" s="29"/>
      <c r="J594" s="29"/>
      <c r="K594" s="29"/>
      <c r="L594" s="29"/>
      <c r="M594" s="29"/>
      <c r="N594" s="29"/>
    </row>
    <row r="595" spans="5:14" s="11" customFormat="1">
      <c r="E595" s="29"/>
      <c r="F595" s="29"/>
      <c r="G595" s="29"/>
      <c r="H595" s="29"/>
      <c r="I595" s="29"/>
      <c r="J595" s="29"/>
      <c r="K595" s="29"/>
      <c r="L595" s="29"/>
      <c r="M595" s="29"/>
      <c r="N595" s="29"/>
    </row>
    <row r="596" spans="5:14" s="11" customFormat="1">
      <c r="E596" s="29"/>
      <c r="F596" s="29"/>
      <c r="G596" s="29"/>
      <c r="H596" s="29"/>
      <c r="I596" s="29"/>
      <c r="J596" s="29"/>
      <c r="K596" s="29"/>
      <c r="L596" s="29"/>
      <c r="M596" s="29"/>
      <c r="N596" s="29"/>
    </row>
    <row r="597" spans="5:14" s="11" customFormat="1">
      <c r="E597" s="29"/>
      <c r="F597" s="29"/>
      <c r="G597" s="29"/>
      <c r="H597" s="29"/>
      <c r="I597" s="29"/>
      <c r="J597" s="29"/>
      <c r="K597" s="29"/>
      <c r="L597" s="29"/>
      <c r="M597" s="29"/>
      <c r="N597" s="29"/>
    </row>
    <row r="598" spans="5:14" s="11" customFormat="1">
      <c r="E598" s="29"/>
      <c r="F598" s="29"/>
      <c r="G598" s="29"/>
      <c r="H598" s="29"/>
      <c r="I598" s="29"/>
      <c r="J598" s="29"/>
      <c r="K598" s="29"/>
      <c r="L598" s="29"/>
      <c r="M598" s="29"/>
      <c r="N598" s="29"/>
    </row>
    <row r="599" spans="5:14" s="11" customFormat="1">
      <c r="E599" s="29"/>
      <c r="F599" s="29"/>
      <c r="G599" s="29"/>
      <c r="H599" s="29"/>
      <c r="I599" s="29"/>
      <c r="J599" s="29"/>
      <c r="K599" s="29"/>
      <c r="L599" s="29"/>
      <c r="M599" s="29"/>
      <c r="N599" s="29"/>
    </row>
    <row r="600" spans="5:14" s="11" customFormat="1">
      <c r="E600" s="29"/>
      <c r="F600" s="29"/>
      <c r="G600" s="29"/>
      <c r="H600" s="29"/>
      <c r="I600" s="29"/>
      <c r="J600" s="29"/>
      <c r="K600" s="29"/>
      <c r="L600" s="29"/>
      <c r="M600" s="29"/>
      <c r="N600" s="29"/>
    </row>
    <row r="601" spans="5:14" s="11" customFormat="1">
      <c r="E601" s="29"/>
      <c r="F601" s="29"/>
      <c r="G601" s="29"/>
      <c r="H601" s="29"/>
      <c r="I601" s="29"/>
      <c r="J601" s="29"/>
      <c r="K601" s="29"/>
      <c r="L601" s="29"/>
      <c r="M601" s="29"/>
      <c r="N601" s="29"/>
    </row>
    <row r="602" spans="5:14" s="11" customFormat="1">
      <c r="E602" s="29"/>
      <c r="F602" s="29"/>
      <c r="G602" s="29"/>
      <c r="H602" s="29"/>
      <c r="I602" s="29"/>
      <c r="J602" s="29"/>
      <c r="K602" s="29"/>
      <c r="L602" s="29"/>
      <c r="M602" s="29"/>
      <c r="N602" s="29"/>
    </row>
    <row r="603" spans="5:14" s="11" customFormat="1">
      <c r="E603" s="29"/>
      <c r="F603" s="29"/>
      <c r="G603" s="29"/>
      <c r="H603" s="29"/>
      <c r="I603" s="29"/>
      <c r="J603" s="29"/>
      <c r="K603" s="29"/>
      <c r="L603" s="29"/>
      <c r="M603" s="29"/>
      <c r="N603" s="29"/>
    </row>
    <row r="604" spans="5:14" s="11" customFormat="1">
      <c r="E604" s="29"/>
      <c r="F604" s="29"/>
      <c r="G604" s="29"/>
      <c r="H604" s="29"/>
      <c r="I604" s="29"/>
      <c r="J604" s="29"/>
      <c r="K604" s="29"/>
      <c r="L604" s="29"/>
      <c r="M604" s="29"/>
      <c r="N604" s="29"/>
    </row>
    <row r="605" spans="5:14" s="11" customFormat="1">
      <c r="E605" s="29"/>
      <c r="F605" s="29"/>
      <c r="G605" s="29"/>
      <c r="H605" s="29"/>
      <c r="I605" s="29"/>
      <c r="J605" s="29"/>
      <c r="K605" s="29"/>
      <c r="L605" s="29"/>
      <c r="M605" s="29"/>
      <c r="N605" s="29"/>
    </row>
    <row r="606" spans="5:14" s="11" customFormat="1">
      <c r="E606" s="29"/>
      <c r="F606" s="29"/>
      <c r="G606" s="29"/>
      <c r="H606" s="29"/>
      <c r="I606" s="29"/>
      <c r="J606" s="29"/>
      <c r="K606" s="29"/>
      <c r="L606" s="29"/>
      <c r="M606" s="29"/>
      <c r="N606" s="29"/>
    </row>
    <row r="607" spans="5:14" s="11" customFormat="1">
      <c r="E607" s="29"/>
      <c r="F607" s="29"/>
      <c r="G607" s="29"/>
      <c r="H607" s="29"/>
      <c r="I607" s="29"/>
      <c r="J607" s="29"/>
      <c r="K607" s="29"/>
      <c r="L607" s="29"/>
      <c r="M607" s="29"/>
      <c r="N607" s="29"/>
    </row>
    <row r="608" spans="5:14" s="11" customFormat="1">
      <c r="E608" s="29"/>
      <c r="F608" s="29"/>
      <c r="G608" s="29"/>
      <c r="H608" s="29"/>
      <c r="I608" s="29"/>
      <c r="J608" s="29"/>
      <c r="K608" s="29"/>
      <c r="L608" s="29"/>
      <c r="M608" s="29"/>
      <c r="N608" s="29"/>
    </row>
    <row r="609" spans="5:14" s="11" customFormat="1">
      <c r="E609" s="29"/>
      <c r="F609" s="29"/>
      <c r="G609" s="29"/>
      <c r="H609" s="29"/>
      <c r="I609" s="29"/>
      <c r="J609" s="29"/>
      <c r="K609" s="29"/>
      <c r="L609" s="29"/>
      <c r="M609" s="29"/>
      <c r="N609" s="29"/>
    </row>
    <row r="610" spans="5:14" s="11" customFormat="1">
      <c r="E610" s="29"/>
      <c r="F610" s="29"/>
      <c r="G610" s="29"/>
      <c r="H610" s="29"/>
      <c r="I610" s="29"/>
      <c r="J610" s="29"/>
      <c r="K610" s="29"/>
      <c r="L610" s="29"/>
      <c r="M610" s="29"/>
      <c r="N610" s="29"/>
    </row>
    <row r="611" spans="5:14" s="11" customFormat="1">
      <c r="E611" s="29"/>
      <c r="F611" s="29"/>
      <c r="G611" s="29"/>
      <c r="H611" s="29"/>
      <c r="I611" s="29"/>
      <c r="J611" s="29"/>
      <c r="K611" s="29"/>
      <c r="L611" s="29"/>
      <c r="M611" s="29"/>
      <c r="N611" s="29"/>
    </row>
    <row r="612" spans="5:14" s="11" customFormat="1">
      <c r="E612" s="29"/>
      <c r="F612" s="29"/>
      <c r="G612" s="29"/>
      <c r="H612" s="29"/>
      <c r="I612" s="29"/>
      <c r="J612" s="29"/>
      <c r="K612" s="29"/>
      <c r="L612" s="29"/>
      <c r="M612" s="29"/>
      <c r="N612" s="29"/>
    </row>
    <row r="613" spans="5:14" s="11" customFormat="1">
      <c r="E613" s="29"/>
      <c r="F613" s="29"/>
      <c r="G613" s="29"/>
      <c r="H613" s="29"/>
      <c r="I613" s="29"/>
      <c r="J613" s="29"/>
      <c r="K613" s="29"/>
      <c r="L613" s="29"/>
      <c r="M613" s="29"/>
      <c r="N613" s="29"/>
    </row>
    <row r="614" spans="5:14" s="11" customFormat="1">
      <c r="E614" s="29"/>
      <c r="F614" s="29"/>
      <c r="G614" s="29"/>
      <c r="H614" s="29"/>
      <c r="I614" s="29"/>
      <c r="J614" s="29"/>
      <c r="K614" s="29"/>
      <c r="L614" s="29"/>
      <c r="M614" s="29"/>
      <c r="N614" s="29"/>
    </row>
    <row r="615" spans="5:14" s="11" customFormat="1">
      <c r="E615" s="29"/>
      <c r="F615" s="29"/>
      <c r="G615" s="29"/>
      <c r="H615" s="29"/>
      <c r="I615" s="29"/>
      <c r="J615" s="29"/>
      <c r="K615" s="29"/>
      <c r="L615" s="29"/>
      <c r="M615" s="29"/>
      <c r="N615" s="29"/>
    </row>
    <row r="616" spans="5:14" s="11" customFormat="1">
      <c r="E616" s="29"/>
      <c r="F616" s="29"/>
      <c r="G616" s="29"/>
      <c r="H616" s="29"/>
      <c r="I616" s="29"/>
      <c r="J616" s="29"/>
      <c r="K616" s="29"/>
      <c r="L616" s="29"/>
      <c r="M616" s="29"/>
      <c r="N616" s="29"/>
    </row>
    <row r="617" spans="5:14" s="11" customFormat="1">
      <c r="E617" s="29"/>
      <c r="F617" s="29"/>
      <c r="G617" s="29"/>
      <c r="H617" s="29"/>
      <c r="I617" s="29"/>
      <c r="J617" s="29"/>
      <c r="K617" s="29"/>
      <c r="L617" s="29"/>
      <c r="M617" s="29"/>
      <c r="N617" s="29"/>
    </row>
    <row r="618" spans="5:14" s="11" customFormat="1">
      <c r="E618" s="29"/>
      <c r="F618" s="29"/>
      <c r="G618" s="29"/>
      <c r="H618" s="29"/>
      <c r="I618" s="29"/>
      <c r="J618" s="29"/>
      <c r="K618" s="29"/>
      <c r="L618" s="29"/>
      <c r="M618" s="29"/>
      <c r="N618" s="29"/>
    </row>
    <row r="619" spans="5:14" s="11" customFormat="1">
      <c r="E619" s="29"/>
      <c r="F619" s="29"/>
      <c r="G619" s="29"/>
      <c r="H619" s="29"/>
      <c r="I619" s="29"/>
      <c r="J619" s="29"/>
      <c r="K619" s="29"/>
      <c r="L619" s="29"/>
      <c r="M619" s="29"/>
      <c r="N619" s="29"/>
    </row>
    <row r="620" spans="5:14" s="11" customFormat="1">
      <c r="E620" s="29"/>
      <c r="F620" s="29"/>
      <c r="G620" s="29"/>
      <c r="H620" s="29"/>
      <c r="I620" s="29"/>
      <c r="J620" s="29"/>
      <c r="K620" s="29"/>
      <c r="L620" s="29"/>
      <c r="M620" s="29"/>
      <c r="N620" s="29"/>
    </row>
    <row r="621" spans="5:14" s="11" customFormat="1">
      <c r="E621" s="29"/>
      <c r="F621" s="29"/>
      <c r="G621" s="29"/>
      <c r="H621" s="29"/>
      <c r="I621" s="29"/>
      <c r="J621" s="29"/>
      <c r="K621" s="29"/>
      <c r="L621" s="29"/>
      <c r="M621" s="29"/>
      <c r="N621" s="29"/>
    </row>
    <row r="622" spans="5:14" s="11" customFormat="1">
      <c r="E622" s="29"/>
      <c r="F622" s="29"/>
      <c r="G622" s="29"/>
      <c r="H622" s="29"/>
      <c r="I622" s="29"/>
      <c r="J622" s="29"/>
      <c r="K622" s="29"/>
      <c r="L622" s="29"/>
      <c r="M622" s="29"/>
      <c r="N622" s="29"/>
    </row>
    <row r="623" spans="5:14" s="11" customFormat="1">
      <c r="E623" s="29"/>
      <c r="F623" s="29"/>
      <c r="G623" s="29"/>
      <c r="H623" s="29"/>
      <c r="I623" s="29"/>
      <c r="J623" s="29"/>
      <c r="K623" s="29"/>
      <c r="L623" s="29"/>
      <c r="M623" s="29"/>
      <c r="N623" s="29"/>
    </row>
    <row r="624" spans="5:14" s="11" customFormat="1">
      <c r="E624" s="29"/>
      <c r="F624" s="29"/>
      <c r="G624" s="29"/>
      <c r="H624" s="29"/>
      <c r="I624" s="29"/>
      <c r="J624" s="29"/>
      <c r="K624" s="29"/>
      <c r="L624" s="29"/>
      <c r="M624" s="29"/>
      <c r="N624" s="29"/>
    </row>
    <row r="625" spans="5:14" s="11" customFormat="1">
      <c r="E625" s="29"/>
      <c r="F625" s="29"/>
      <c r="G625" s="29"/>
      <c r="H625" s="29"/>
      <c r="I625" s="29"/>
      <c r="J625" s="29"/>
      <c r="K625" s="29"/>
      <c r="L625" s="29"/>
      <c r="M625" s="29"/>
      <c r="N625" s="29"/>
    </row>
    <row r="626" spans="5:14" s="11" customFormat="1">
      <c r="E626" s="29"/>
      <c r="F626" s="29"/>
      <c r="G626" s="29"/>
      <c r="H626" s="29"/>
      <c r="I626" s="29"/>
      <c r="J626" s="29"/>
      <c r="K626" s="29"/>
      <c r="L626" s="29"/>
      <c r="M626" s="29"/>
      <c r="N626" s="29"/>
    </row>
    <row r="627" spans="5:14" s="11" customFormat="1">
      <c r="E627" s="29"/>
      <c r="F627" s="29"/>
      <c r="G627" s="29"/>
      <c r="H627" s="29"/>
      <c r="I627" s="29"/>
      <c r="J627" s="29"/>
      <c r="K627" s="29"/>
      <c r="L627" s="29"/>
      <c r="M627" s="29"/>
      <c r="N627" s="29"/>
    </row>
    <row r="628" spans="5:14" s="11" customFormat="1">
      <c r="E628" s="29"/>
      <c r="F628" s="29"/>
      <c r="G628" s="29"/>
      <c r="H628" s="29"/>
      <c r="I628" s="29"/>
      <c r="J628" s="29"/>
      <c r="K628" s="29"/>
      <c r="L628" s="29"/>
      <c r="M628" s="29"/>
      <c r="N628" s="29"/>
    </row>
    <row r="629" spans="5:14" s="11" customFormat="1">
      <c r="E629" s="29"/>
      <c r="F629" s="29"/>
      <c r="G629" s="29"/>
      <c r="H629" s="29"/>
      <c r="I629" s="29"/>
      <c r="J629" s="29"/>
      <c r="K629" s="29"/>
      <c r="L629" s="29"/>
      <c r="M629" s="29"/>
      <c r="N629" s="29"/>
    </row>
    <row r="630" spans="5:14" s="11" customFormat="1">
      <c r="E630" s="29"/>
      <c r="F630" s="29"/>
      <c r="G630" s="29"/>
      <c r="H630" s="29"/>
      <c r="I630" s="29"/>
      <c r="J630" s="29"/>
      <c r="K630" s="29"/>
      <c r="L630" s="29"/>
      <c r="M630" s="29"/>
      <c r="N630" s="29"/>
    </row>
    <row r="631" spans="5:14" s="11" customFormat="1">
      <c r="E631" s="29"/>
      <c r="F631" s="29"/>
      <c r="G631" s="29"/>
      <c r="H631" s="29"/>
      <c r="I631" s="29"/>
      <c r="J631" s="29"/>
      <c r="K631" s="29"/>
      <c r="L631" s="29"/>
      <c r="M631" s="29"/>
      <c r="N631" s="29"/>
    </row>
    <row r="632" spans="5:14" s="11" customFormat="1">
      <c r="E632" s="29"/>
      <c r="F632" s="29"/>
      <c r="G632" s="29"/>
      <c r="H632" s="29"/>
      <c r="I632" s="29"/>
      <c r="J632" s="29"/>
      <c r="K632" s="29"/>
      <c r="L632" s="29"/>
      <c r="M632" s="29"/>
      <c r="N632" s="29"/>
    </row>
    <row r="633" spans="5:14" s="11" customFormat="1">
      <c r="E633" s="29"/>
      <c r="F633" s="29"/>
      <c r="G633" s="29"/>
      <c r="H633" s="29"/>
      <c r="I633" s="29"/>
      <c r="J633" s="29"/>
      <c r="K633" s="29"/>
      <c r="L633" s="29"/>
      <c r="M633" s="29"/>
      <c r="N633" s="29"/>
    </row>
    <row r="634" spans="5:14" s="11" customFormat="1">
      <c r="E634" s="29"/>
      <c r="F634" s="29"/>
      <c r="G634" s="29"/>
      <c r="H634" s="29"/>
      <c r="I634" s="29"/>
      <c r="J634" s="29"/>
      <c r="K634" s="29"/>
      <c r="L634" s="29"/>
      <c r="M634" s="29"/>
      <c r="N634" s="29"/>
    </row>
    <row r="635" spans="5:14" s="11" customFormat="1">
      <c r="E635" s="29"/>
      <c r="F635" s="29"/>
      <c r="G635" s="29"/>
      <c r="H635" s="29"/>
      <c r="I635" s="29"/>
      <c r="J635" s="29"/>
      <c r="K635" s="29"/>
      <c r="L635" s="29"/>
      <c r="M635" s="29"/>
      <c r="N635" s="29"/>
    </row>
    <row r="636" spans="5:14" s="11" customFormat="1">
      <c r="E636" s="29"/>
      <c r="F636" s="29"/>
      <c r="G636" s="29"/>
      <c r="H636" s="29"/>
      <c r="I636" s="29"/>
      <c r="J636" s="29"/>
      <c r="K636" s="29"/>
      <c r="L636" s="29"/>
      <c r="M636" s="29"/>
      <c r="N636" s="29"/>
    </row>
    <row r="637" spans="5:14" s="11" customFormat="1">
      <c r="E637" s="29"/>
      <c r="F637" s="29"/>
      <c r="G637" s="29"/>
      <c r="H637" s="29"/>
      <c r="I637" s="29"/>
      <c r="J637" s="29"/>
      <c r="K637" s="29"/>
      <c r="L637" s="29"/>
      <c r="M637" s="29"/>
      <c r="N637" s="29"/>
    </row>
    <row r="638" spans="5:14" s="11" customFormat="1">
      <c r="E638" s="29"/>
      <c r="F638" s="29"/>
      <c r="G638" s="29"/>
      <c r="H638" s="29"/>
      <c r="I638" s="29"/>
      <c r="J638" s="29"/>
      <c r="K638" s="29"/>
      <c r="L638" s="29"/>
      <c r="M638" s="29"/>
      <c r="N638" s="29"/>
    </row>
    <row r="639" spans="5:14" s="11" customFormat="1">
      <c r="E639" s="29"/>
      <c r="F639" s="29"/>
      <c r="G639" s="29"/>
      <c r="H639" s="29"/>
      <c r="I639" s="29"/>
      <c r="J639" s="29"/>
      <c r="K639" s="29"/>
      <c r="L639" s="29"/>
      <c r="M639" s="29"/>
      <c r="N639" s="29"/>
    </row>
    <row r="640" spans="5:14" s="11" customFormat="1">
      <c r="E640" s="29"/>
      <c r="F640" s="29"/>
      <c r="G640" s="29"/>
      <c r="H640" s="29"/>
      <c r="I640" s="29"/>
      <c r="J640" s="29"/>
      <c r="K640" s="29"/>
      <c r="L640" s="29"/>
      <c r="M640" s="29"/>
      <c r="N640" s="29"/>
    </row>
    <row r="641" spans="5:14" s="11" customFormat="1">
      <c r="E641" s="29"/>
      <c r="F641" s="29"/>
      <c r="G641" s="29"/>
      <c r="H641" s="29"/>
      <c r="I641" s="29"/>
      <c r="J641" s="29"/>
      <c r="K641" s="29"/>
      <c r="L641" s="29"/>
      <c r="M641" s="29"/>
      <c r="N641" s="29"/>
    </row>
    <row r="642" spans="5:14" s="11" customFormat="1">
      <c r="E642" s="29"/>
      <c r="F642" s="29"/>
      <c r="G642" s="29"/>
      <c r="H642" s="29"/>
      <c r="I642" s="29"/>
      <c r="J642" s="29"/>
      <c r="K642" s="29"/>
      <c r="L642" s="29"/>
      <c r="M642" s="29"/>
      <c r="N642" s="29"/>
    </row>
    <row r="643" spans="5:14" s="11" customFormat="1">
      <c r="E643" s="29"/>
      <c r="F643" s="29"/>
      <c r="G643" s="29"/>
      <c r="H643" s="29"/>
      <c r="I643" s="29"/>
      <c r="J643" s="29"/>
      <c r="K643" s="29"/>
      <c r="L643" s="29"/>
      <c r="M643" s="29"/>
      <c r="N643" s="29"/>
    </row>
    <row r="644" spans="5:14" s="11" customFormat="1">
      <c r="E644" s="29"/>
      <c r="F644" s="29"/>
      <c r="G644" s="29"/>
      <c r="H644" s="29"/>
      <c r="I644" s="29"/>
      <c r="J644" s="29"/>
      <c r="K644" s="29"/>
      <c r="L644" s="29"/>
      <c r="M644" s="29"/>
      <c r="N644" s="29"/>
    </row>
    <row r="645" spans="5:14" s="11" customFormat="1">
      <c r="E645" s="29"/>
      <c r="F645" s="29"/>
      <c r="G645" s="29"/>
      <c r="H645" s="29"/>
      <c r="I645" s="29"/>
      <c r="J645" s="29"/>
      <c r="K645" s="29"/>
      <c r="L645" s="29"/>
      <c r="M645" s="29"/>
      <c r="N645" s="29"/>
    </row>
    <row r="646" spans="5:14" s="11" customFormat="1">
      <c r="E646" s="29"/>
      <c r="F646" s="29"/>
      <c r="G646" s="29"/>
      <c r="H646" s="29"/>
      <c r="I646" s="29"/>
      <c r="J646" s="29"/>
      <c r="K646" s="29"/>
      <c r="L646" s="29"/>
      <c r="M646" s="29"/>
      <c r="N646" s="29"/>
    </row>
    <row r="647" spans="5:14" s="11" customFormat="1">
      <c r="E647" s="29"/>
      <c r="F647" s="29"/>
      <c r="G647" s="29"/>
      <c r="H647" s="29"/>
      <c r="I647" s="29"/>
      <c r="J647" s="29"/>
      <c r="K647" s="29"/>
      <c r="L647" s="29"/>
      <c r="M647" s="29"/>
      <c r="N647" s="29"/>
    </row>
    <row r="648" spans="5:14" s="11" customFormat="1">
      <c r="E648" s="29"/>
      <c r="F648" s="29"/>
      <c r="G648" s="29"/>
      <c r="H648" s="29"/>
      <c r="I648" s="29"/>
      <c r="J648" s="29"/>
      <c r="K648" s="29"/>
      <c r="L648" s="29"/>
      <c r="M648" s="29"/>
      <c r="N648" s="29"/>
    </row>
    <row r="649" spans="5:14" s="11" customFormat="1">
      <c r="E649" s="29"/>
      <c r="F649" s="29"/>
      <c r="G649" s="29"/>
      <c r="H649" s="29"/>
      <c r="I649" s="29"/>
      <c r="J649" s="29"/>
      <c r="K649" s="29"/>
      <c r="L649" s="29"/>
      <c r="M649" s="29"/>
      <c r="N649" s="29"/>
    </row>
    <row r="650" spans="5:14" s="11" customFormat="1">
      <c r="E650" s="29"/>
      <c r="F650" s="29"/>
      <c r="G650" s="29"/>
      <c r="H650" s="29"/>
      <c r="I650" s="29"/>
      <c r="J650" s="29"/>
      <c r="K650" s="29"/>
      <c r="L650" s="29"/>
      <c r="M650" s="29"/>
      <c r="N650" s="29"/>
    </row>
    <row r="651" spans="5:14" s="11" customFormat="1">
      <c r="E651" s="29"/>
      <c r="F651" s="29"/>
      <c r="G651" s="29"/>
      <c r="H651" s="29"/>
      <c r="I651" s="29"/>
      <c r="J651" s="29"/>
      <c r="K651" s="29"/>
      <c r="L651" s="29"/>
      <c r="M651" s="29"/>
      <c r="N651" s="29"/>
    </row>
    <row r="652" spans="5:14" s="11" customFormat="1">
      <c r="E652" s="29"/>
      <c r="F652" s="29"/>
      <c r="G652" s="29"/>
      <c r="H652" s="29"/>
      <c r="I652" s="29"/>
      <c r="J652" s="29"/>
      <c r="K652" s="29"/>
      <c r="L652" s="29"/>
      <c r="M652" s="29"/>
      <c r="N652" s="29"/>
    </row>
    <row r="653" spans="5:14" s="11" customFormat="1">
      <c r="E653" s="29"/>
      <c r="F653" s="29"/>
      <c r="G653" s="29"/>
      <c r="H653" s="29"/>
      <c r="I653" s="29"/>
      <c r="J653" s="29"/>
      <c r="K653" s="29"/>
      <c r="L653" s="29"/>
      <c r="M653" s="29"/>
      <c r="N653" s="29"/>
    </row>
    <row r="654" spans="5:14" s="11" customFormat="1">
      <c r="E654" s="29"/>
      <c r="F654" s="29"/>
      <c r="G654" s="29"/>
      <c r="H654" s="29"/>
      <c r="I654" s="29"/>
      <c r="J654" s="29"/>
      <c r="K654" s="29"/>
      <c r="L654" s="29"/>
      <c r="M654" s="29"/>
      <c r="N654" s="29"/>
    </row>
    <row r="655" spans="5:14" s="11" customFormat="1">
      <c r="E655" s="29"/>
      <c r="F655" s="29"/>
      <c r="G655" s="29"/>
      <c r="H655" s="29"/>
      <c r="I655" s="29"/>
      <c r="J655" s="29"/>
      <c r="K655" s="29"/>
      <c r="L655" s="29"/>
      <c r="M655" s="29"/>
      <c r="N655" s="29"/>
    </row>
    <row r="656" spans="5:14" s="11" customFormat="1">
      <c r="E656" s="29"/>
      <c r="F656" s="29"/>
      <c r="G656" s="29"/>
      <c r="H656" s="29"/>
      <c r="I656" s="29"/>
      <c r="J656" s="29"/>
      <c r="K656" s="29"/>
      <c r="L656" s="29"/>
      <c r="M656" s="29"/>
      <c r="N656" s="29"/>
    </row>
    <row r="657" spans="5:14" s="11" customFormat="1">
      <c r="E657" s="29"/>
      <c r="F657" s="29"/>
      <c r="G657" s="29"/>
      <c r="H657" s="29"/>
      <c r="I657" s="29"/>
      <c r="J657" s="29"/>
      <c r="K657" s="29"/>
      <c r="L657" s="29"/>
      <c r="M657" s="29"/>
      <c r="N657" s="29"/>
    </row>
    <row r="658" spans="5:14" s="11" customFormat="1">
      <c r="E658" s="29"/>
      <c r="F658" s="29"/>
      <c r="G658" s="29"/>
      <c r="H658" s="29"/>
      <c r="I658" s="29"/>
      <c r="J658" s="29"/>
      <c r="K658" s="29"/>
      <c r="L658" s="29"/>
      <c r="M658" s="29"/>
      <c r="N658" s="29"/>
    </row>
    <row r="659" spans="5:14" s="11" customFormat="1">
      <c r="E659" s="29"/>
      <c r="F659" s="29"/>
      <c r="G659" s="29"/>
      <c r="H659" s="29"/>
      <c r="I659" s="29"/>
      <c r="J659" s="29"/>
      <c r="K659" s="29"/>
      <c r="L659" s="29"/>
      <c r="M659" s="29"/>
      <c r="N659" s="29"/>
    </row>
    <row r="660" spans="5:14" s="11" customFormat="1">
      <c r="E660" s="29"/>
      <c r="F660" s="29"/>
      <c r="G660" s="29"/>
      <c r="H660" s="29"/>
      <c r="I660" s="29"/>
      <c r="J660" s="29"/>
      <c r="K660" s="29"/>
      <c r="L660" s="29"/>
      <c r="M660" s="29"/>
      <c r="N660" s="29"/>
    </row>
    <row r="661" spans="5:14" s="11" customFormat="1">
      <c r="E661" s="29"/>
      <c r="F661" s="29"/>
      <c r="G661" s="29"/>
      <c r="H661" s="29"/>
      <c r="I661" s="29"/>
      <c r="J661" s="29"/>
      <c r="K661" s="29"/>
      <c r="L661" s="29"/>
      <c r="M661" s="29"/>
      <c r="N661" s="29"/>
    </row>
    <row r="662" spans="5:14" s="11" customFormat="1">
      <c r="E662" s="29"/>
      <c r="F662" s="29"/>
      <c r="G662" s="29"/>
      <c r="H662" s="29"/>
      <c r="I662" s="29"/>
      <c r="J662" s="29"/>
      <c r="K662" s="29"/>
      <c r="L662" s="29"/>
      <c r="M662" s="29"/>
      <c r="N662" s="29"/>
    </row>
    <row r="663" spans="5:14" s="11" customFormat="1">
      <c r="E663" s="29"/>
      <c r="F663" s="29"/>
      <c r="G663" s="29"/>
      <c r="H663" s="29"/>
      <c r="I663" s="29"/>
      <c r="J663" s="29"/>
      <c r="K663" s="29"/>
      <c r="L663" s="29"/>
      <c r="M663" s="29"/>
      <c r="N663" s="29"/>
    </row>
    <row r="664" spans="5:14" s="11" customFormat="1">
      <c r="E664" s="29"/>
      <c r="F664" s="29"/>
      <c r="G664" s="29"/>
      <c r="H664" s="29"/>
      <c r="I664" s="29"/>
      <c r="J664" s="29"/>
      <c r="K664" s="29"/>
      <c r="L664" s="29"/>
      <c r="M664" s="29"/>
      <c r="N664" s="29"/>
    </row>
    <row r="665" spans="5:14" s="11" customFormat="1">
      <c r="E665" s="29"/>
      <c r="F665" s="29"/>
      <c r="G665" s="29"/>
      <c r="H665" s="29"/>
      <c r="I665" s="29"/>
      <c r="J665" s="29"/>
      <c r="K665" s="29"/>
      <c r="L665" s="29"/>
      <c r="M665" s="29"/>
      <c r="N665" s="29"/>
    </row>
    <row r="666" spans="5:14" s="11" customFormat="1">
      <c r="E666" s="29"/>
      <c r="F666" s="29"/>
      <c r="G666" s="29"/>
      <c r="H666" s="29"/>
      <c r="I666" s="29"/>
      <c r="J666" s="29"/>
      <c r="K666" s="29"/>
      <c r="L666" s="29"/>
      <c r="M666" s="29"/>
      <c r="N666" s="29"/>
    </row>
    <row r="667" spans="5:14" s="11" customFormat="1">
      <c r="E667" s="29"/>
      <c r="F667" s="29"/>
      <c r="G667" s="29"/>
      <c r="H667" s="29"/>
      <c r="I667" s="29"/>
      <c r="J667" s="29"/>
      <c r="K667" s="29"/>
      <c r="L667" s="29"/>
      <c r="M667" s="29"/>
      <c r="N667" s="29"/>
    </row>
    <row r="668" spans="5:14" s="11" customFormat="1">
      <c r="E668" s="29"/>
      <c r="F668" s="29"/>
      <c r="G668" s="29"/>
      <c r="H668" s="29"/>
      <c r="I668" s="29"/>
      <c r="J668" s="29"/>
      <c r="K668" s="29"/>
      <c r="L668" s="29"/>
      <c r="M668" s="29"/>
      <c r="N668" s="29"/>
    </row>
    <row r="669" spans="5:14" s="11" customFormat="1">
      <c r="E669" s="29"/>
      <c r="F669" s="29"/>
      <c r="G669" s="29"/>
      <c r="H669" s="29"/>
      <c r="I669" s="29"/>
      <c r="J669" s="29"/>
      <c r="K669" s="29"/>
      <c r="L669" s="29"/>
      <c r="M669" s="29"/>
      <c r="N669" s="29"/>
    </row>
    <row r="670" spans="5:14" s="11" customFormat="1">
      <c r="E670" s="29"/>
      <c r="F670" s="29"/>
      <c r="G670" s="29"/>
      <c r="H670" s="29"/>
      <c r="I670" s="29"/>
      <c r="J670" s="29"/>
      <c r="K670" s="29"/>
      <c r="L670" s="29"/>
      <c r="M670" s="29"/>
      <c r="N670" s="29"/>
    </row>
    <row r="671" spans="5:14" s="11" customFormat="1">
      <c r="E671" s="29"/>
      <c r="F671" s="29"/>
      <c r="G671" s="29"/>
      <c r="H671" s="29"/>
      <c r="I671" s="29"/>
      <c r="J671" s="29"/>
      <c r="K671" s="29"/>
      <c r="L671" s="29"/>
      <c r="M671" s="29"/>
      <c r="N671" s="29"/>
    </row>
    <row r="672" spans="5:14" s="11" customFormat="1">
      <c r="E672" s="29"/>
      <c r="F672" s="29"/>
      <c r="G672" s="29"/>
      <c r="H672" s="29"/>
      <c r="I672" s="29"/>
      <c r="J672" s="29"/>
      <c r="K672" s="29"/>
      <c r="L672" s="29"/>
      <c r="M672" s="29"/>
      <c r="N672" s="29"/>
    </row>
    <row r="673" spans="5:14" s="11" customFormat="1">
      <c r="E673" s="29"/>
      <c r="F673" s="29"/>
      <c r="G673" s="29"/>
      <c r="H673" s="29"/>
      <c r="I673" s="29"/>
      <c r="J673" s="29"/>
      <c r="K673" s="29"/>
      <c r="L673" s="29"/>
      <c r="M673" s="29"/>
      <c r="N673" s="29"/>
    </row>
    <row r="674" spans="5:14" s="11" customFormat="1">
      <c r="E674" s="29"/>
      <c r="F674" s="29"/>
      <c r="G674" s="29"/>
      <c r="H674" s="29"/>
      <c r="I674" s="29"/>
      <c r="J674" s="29"/>
      <c r="K674" s="29"/>
      <c r="L674" s="29"/>
      <c r="M674" s="29"/>
      <c r="N674" s="29"/>
    </row>
    <row r="675" spans="5:14" s="11" customFormat="1">
      <c r="E675" s="29"/>
      <c r="F675" s="29"/>
      <c r="G675" s="29"/>
      <c r="H675" s="29"/>
      <c r="I675" s="29"/>
      <c r="J675" s="29"/>
      <c r="K675" s="29"/>
      <c r="L675" s="29"/>
      <c r="M675" s="29"/>
      <c r="N675" s="29"/>
    </row>
    <row r="676" spans="5:14" s="11" customFormat="1">
      <c r="E676" s="29"/>
      <c r="F676" s="29"/>
      <c r="G676" s="29"/>
      <c r="H676" s="29"/>
      <c r="I676" s="29"/>
      <c r="J676" s="29"/>
      <c r="K676" s="29"/>
      <c r="L676" s="29"/>
      <c r="M676" s="29"/>
      <c r="N676" s="29"/>
    </row>
    <row r="677" spans="5:14" s="11" customFormat="1">
      <c r="E677" s="29"/>
      <c r="F677" s="29"/>
      <c r="G677" s="29"/>
      <c r="H677" s="29"/>
      <c r="I677" s="29"/>
      <c r="J677" s="29"/>
      <c r="K677" s="29"/>
      <c r="L677" s="29"/>
      <c r="M677" s="29"/>
      <c r="N677" s="29"/>
    </row>
    <row r="678" spans="5:14" s="11" customFormat="1">
      <c r="E678" s="29"/>
      <c r="F678" s="29"/>
      <c r="G678" s="29"/>
      <c r="H678" s="29"/>
      <c r="I678" s="29"/>
      <c r="J678" s="29"/>
      <c r="K678" s="29"/>
      <c r="L678" s="29"/>
      <c r="M678" s="29"/>
      <c r="N678" s="29"/>
    </row>
    <row r="679" spans="5:14" s="11" customFormat="1">
      <c r="E679" s="29"/>
      <c r="F679" s="29"/>
      <c r="G679" s="29"/>
      <c r="H679" s="29"/>
      <c r="I679" s="29"/>
      <c r="J679" s="29"/>
      <c r="K679" s="29"/>
      <c r="L679" s="29"/>
      <c r="M679" s="29"/>
      <c r="N679" s="29"/>
    </row>
    <row r="680" spans="5:14" s="11" customFormat="1">
      <c r="E680" s="29"/>
      <c r="F680" s="29"/>
      <c r="G680" s="29"/>
      <c r="H680" s="29"/>
      <c r="I680" s="29"/>
      <c r="J680" s="29"/>
      <c r="K680" s="29"/>
      <c r="L680" s="29"/>
      <c r="M680" s="29"/>
      <c r="N680" s="29"/>
    </row>
    <row r="681" spans="5:14" s="11" customFormat="1">
      <c r="E681" s="29"/>
      <c r="F681" s="29"/>
      <c r="G681" s="29"/>
      <c r="H681" s="29"/>
      <c r="I681" s="29"/>
      <c r="J681" s="29"/>
      <c r="K681" s="29"/>
      <c r="L681" s="29"/>
      <c r="M681" s="29"/>
      <c r="N681" s="29"/>
    </row>
    <row r="682" spans="5:14" s="11" customFormat="1">
      <c r="E682" s="29"/>
      <c r="F682" s="29"/>
      <c r="G682" s="29"/>
      <c r="H682" s="29"/>
      <c r="I682" s="29"/>
      <c r="J682" s="29"/>
      <c r="K682" s="29"/>
      <c r="L682" s="29"/>
      <c r="M682" s="29"/>
      <c r="N682" s="29"/>
    </row>
    <row r="683" spans="5:14" s="11" customFormat="1">
      <c r="E683" s="29"/>
      <c r="F683" s="29"/>
      <c r="G683" s="29"/>
      <c r="H683" s="29"/>
      <c r="I683" s="29"/>
      <c r="J683" s="29"/>
      <c r="K683" s="29"/>
      <c r="L683" s="29"/>
      <c r="M683" s="29"/>
      <c r="N683" s="29"/>
    </row>
    <row r="684" spans="5:14" s="11" customFormat="1">
      <c r="E684" s="29"/>
      <c r="F684" s="29"/>
      <c r="G684" s="29"/>
      <c r="H684" s="29"/>
      <c r="I684" s="29"/>
      <c r="J684" s="29"/>
      <c r="K684" s="29"/>
      <c r="L684" s="29"/>
      <c r="M684" s="29"/>
      <c r="N684" s="29"/>
    </row>
    <row r="685" spans="5:14" s="11" customFormat="1">
      <c r="E685" s="29"/>
      <c r="F685" s="29"/>
      <c r="G685" s="29"/>
      <c r="H685" s="29"/>
      <c r="I685" s="29"/>
      <c r="J685" s="29"/>
      <c r="K685" s="29"/>
      <c r="L685" s="29"/>
      <c r="M685" s="29"/>
      <c r="N685" s="29"/>
    </row>
    <row r="686" spans="5:14" s="11" customFormat="1">
      <c r="E686" s="29"/>
      <c r="F686" s="29"/>
      <c r="G686" s="29"/>
      <c r="H686" s="29"/>
      <c r="I686" s="29"/>
      <c r="J686" s="29"/>
      <c r="K686" s="29"/>
      <c r="L686" s="29"/>
      <c r="M686" s="29"/>
      <c r="N686" s="29"/>
    </row>
    <row r="687" spans="5:14" s="11" customFormat="1">
      <c r="E687" s="29"/>
      <c r="F687" s="29"/>
      <c r="G687" s="29"/>
      <c r="H687" s="29"/>
      <c r="I687" s="29"/>
      <c r="J687" s="29"/>
      <c r="K687" s="29"/>
      <c r="L687" s="29"/>
      <c r="M687" s="29"/>
      <c r="N687" s="29"/>
    </row>
    <row r="688" spans="5:14" s="11" customFormat="1">
      <c r="E688" s="29"/>
      <c r="F688" s="29"/>
      <c r="G688" s="29"/>
      <c r="H688" s="29"/>
      <c r="I688" s="29"/>
      <c r="J688" s="29"/>
      <c r="K688" s="29"/>
      <c r="L688" s="29"/>
      <c r="M688" s="29"/>
      <c r="N688" s="29"/>
    </row>
    <row r="689" spans="5:14" s="11" customFormat="1">
      <c r="E689" s="29"/>
      <c r="F689" s="29"/>
      <c r="G689" s="29"/>
      <c r="H689" s="29"/>
      <c r="I689" s="29"/>
      <c r="J689" s="29"/>
      <c r="K689" s="29"/>
      <c r="L689" s="29"/>
      <c r="M689" s="29"/>
      <c r="N689" s="29"/>
    </row>
    <row r="690" spans="5:14" s="11" customFormat="1">
      <c r="E690" s="29"/>
      <c r="F690" s="29"/>
      <c r="G690" s="29"/>
      <c r="H690" s="29"/>
      <c r="I690" s="29"/>
      <c r="J690" s="29"/>
      <c r="K690" s="29"/>
      <c r="L690" s="29"/>
      <c r="M690" s="29"/>
      <c r="N690" s="29"/>
    </row>
    <row r="691" spans="5:14" s="11" customFormat="1">
      <c r="E691" s="29"/>
      <c r="F691" s="29"/>
      <c r="G691" s="29"/>
      <c r="H691" s="29"/>
      <c r="I691" s="29"/>
      <c r="J691" s="29"/>
      <c r="K691" s="29"/>
      <c r="L691" s="29"/>
      <c r="M691" s="29"/>
      <c r="N691" s="29"/>
    </row>
    <row r="692" spans="5:14" s="11" customFormat="1">
      <c r="E692" s="29"/>
      <c r="F692" s="29"/>
      <c r="G692" s="29"/>
      <c r="H692" s="29"/>
      <c r="I692" s="29"/>
      <c r="J692" s="29"/>
      <c r="K692" s="29"/>
      <c r="L692" s="29"/>
      <c r="M692" s="29"/>
      <c r="N692" s="29"/>
    </row>
    <row r="693" spans="5:14" s="11" customFormat="1">
      <c r="E693" s="29"/>
      <c r="F693" s="29"/>
      <c r="G693" s="29"/>
      <c r="H693" s="29"/>
      <c r="I693" s="29"/>
      <c r="J693" s="29"/>
      <c r="K693" s="29"/>
      <c r="L693" s="29"/>
      <c r="M693" s="29"/>
      <c r="N693" s="29"/>
    </row>
    <row r="694" spans="5:14" s="11" customFormat="1">
      <c r="E694" s="29"/>
      <c r="F694" s="29"/>
      <c r="G694" s="29"/>
      <c r="H694" s="29"/>
      <c r="I694" s="29"/>
      <c r="J694" s="29"/>
      <c r="K694" s="29"/>
      <c r="L694" s="29"/>
      <c r="M694" s="29"/>
      <c r="N694" s="29"/>
    </row>
    <row r="695" spans="5:14" s="11" customFormat="1">
      <c r="E695" s="29"/>
      <c r="F695" s="29"/>
      <c r="G695" s="29"/>
      <c r="H695" s="29"/>
      <c r="I695" s="29"/>
      <c r="J695" s="29"/>
      <c r="K695" s="29"/>
      <c r="L695" s="29"/>
      <c r="M695" s="29"/>
      <c r="N695" s="29"/>
    </row>
    <row r="696" spans="5:14" s="11" customFormat="1">
      <c r="E696" s="29"/>
      <c r="F696" s="29"/>
      <c r="G696" s="29"/>
      <c r="H696" s="29"/>
      <c r="I696" s="29"/>
      <c r="J696" s="29"/>
      <c r="K696" s="29"/>
      <c r="L696" s="29"/>
      <c r="M696" s="29"/>
      <c r="N696" s="29"/>
    </row>
    <row r="697" spans="5:14" s="11" customFormat="1">
      <c r="E697" s="29"/>
      <c r="F697" s="29"/>
      <c r="G697" s="29"/>
      <c r="H697" s="29"/>
      <c r="I697" s="29"/>
      <c r="J697" s="29"/>
      <c r="K697" s="29"/>
      <c r="L697" s="29"/>
      <c r="M697" s="29"/>
      <c r="N697" s="29"/>
    </row>
    <row r="698" spans="5:14" s="11" customFormat="1">
      <c r="E698" s="29"/>
      <c r="F698" s="29"/>
      <c r="G698" s="29"/>
      <c r="H698" s="29"/>
      <c r="I698" s="29"/>
      <c r="J698" s="29"/>
      <c r="K698" s="29"/>
      <c r="L698" s="29"/>
      <c r="M698" s="29"/>
      <c r="N698" s="29"/>
    </row>
    <row r="699" spans="5:14" s="11" customFormat="1">
      <c r="E699" s="29"/>
      <c r="F699" s="29"/>
      <c r="G699" s="29"/>
      <c r="H699" s="29"/>
      <c r="I699" s="29"/>
      <c r="J699" s="29"/>
      <c r="K699" s="29"/>
      <c r="L699" s="29"/>
      <c r="M699" s="29"/>
      <c r="N699" s="29"/>
    </row>
    <row r="700" spans="5:14" s="11" customFormat="1">
      <c r="E700" s="29"/>
      <c r="F700" s="29"/>
      <c r="G700" s="29"/>
      <c r="H700" s="29"/>
      <c r="I700" s="29"/>
      <c r="J700" s="29"/>
      <c r="K700" s="29"/>
      <c r="L700" s="29"/>
      <c r="M700" s="29"/>
      <c r="N700" s="29"/>
    </row>
    <row r="701" spans="5:14" s="11" customFormat="1">
      <c r="E701" s="29"/>
      <c r="F701" s="29"/>
      <c r="G701" s="29"/>
      <c r="H701" s="29"/>
      <c r="I701" s="29"/>
      <c r="J701" s="29"/>
      <c r="K701" s="29"/>
      <c r="L701" s="29"/>
      <c r="M701" s="29"/>
      <c r="N701" s="29"/>
    </row>
    <row r="702" spans="5:14" s="11" customFormat="1">
      <c r="E702" s="29"/>
      <c r="F702" s="29"/>
      <c r="G702" s="29"/>
      <c r="H702" s="29"/>
      <c r="I702" s="29"/>
      <c r="J702" s="29"/>
      <c r="K702" s="29"/>
      <c r="L702" s="29"/>
      <c r="M702" s="29"/>
      <c r="N702" s="29"/>
    </row>
    <row r="703" spans="5:14" s="11" customFormat="1">
      <c r="E703" s="29"/>
      <c r="F703" s="29"/>
      <c r="G703" s="29"/>
      <c r="H703" s="29"/>
      <c r="I703" s="29"/>
      <c r="J703" s="29"/>
      <c r="K703" s="29"/>
      <c r="L703" s="29"/>
      <c r="M703" s="29"/>
      <c r="N703" s="29"/>
    </row>
    <row r="704" spans="5:14" s="11" customFormat="1">
      <c r="E704" s="29"/>
      <c r="F704" s="29"/>
      <c r="G704" s="29"/>
      <c r="H704" s="29"/>
      <c r="I704" s="29"/>
      <c r="J704" s="29"/>
      <c r="K704" s="29"/>
      <c r="L704" s="29"/>
      <c r="M704" s="29"/>
      <c r="N704" s="29"/>
    </row>
    <row r="705" spans="5:14" s="11" customFormat="1">
      <c r="E705" s="29"/>
      <c r="F705" s="29"/>
      <c r="G705" s="29"/>
      <c r="H705" s="29"/>
      <c r="I705" s="29"/>
      <c r="J705" s="29"/>
      <c r="K705" s="29"/>
      <c r="L705" s="29"/>
      <c r="M705" s="29"/>
      <c r="N705" s="29"/>
    </row>
    <row r="706" spans="5:14" s="11" customFormat="1">
      <c r="E706" s="29"/>
      <c r="F706" s="29"/>
      <c r="G706" s="29"/>
      <c r="H706" s="29"/>
      <c r="I706" s="29"/>
      <c r="J706" s="29"/>
      <c r="K706" s="29"/>
      <c r="L706" s="29"/>
      <c r="M706" s="29"/>
      <c r="N706" s="29"/>
    </row>
    <row r="707" spans="5:14" s="11" customFormat="1">
      <c r="E707" s="29"/>
      <c r="F707" s="29"/>
      <c r="G707" s="29"/>
      <c r="H707" s="29"/>
      <c r="I707" s="29"/>
      <c r="J707" s="29"/>
      <c r="K707" s="29"/>
      <c r="L707" s="29"/>
      <c r="M707" s="29"/>
      <c r="N707" s="29"/>
    </row>
    <row r="708" spans="5:14" s="11" customFormat="1">
      <c r="E708" s="29"/>
      <c r="F708" s="29"/>
      <c r="G708" s="29"/>
      <c r="H708" s="29"/>
      <c r="I708" s="29"/>
      <c r="J708" s="29"/>
      <c r="K708" s="29"/>
      <c r="L708" s="29"/>
      <c r="M708" s="29"/>
      <c r="N708" s="29"/>
    </row>
    <row r="709" spans="5:14" s="11" customFormat="1">
      <c r="E709" s="29"/>
      <c r="F709" s="29"/>
      <c r="G709" s="29"/>
      <c r="H709" s="29"/>
      <c r="I709" s="29"/>
      <c r="J709" s="29"/>
      <c r="K709" s="29"/>
      <c r="L709" s="29"/>
      <c r="M709" s="29"/>
      <c r="N709" s="29"/>
    </row>
    <row r="710" spans="5:14" s="11" customFormat="1">
      <c r="E710" s="29"/>
      <c r="F710" s="29"/>
      <c r="G710" s="29"/>
      <c r="H710" s="29"/>
      <c r="I710" s="29"/>
      <c r="J710" s="29"/>
      <c r="K710" s="29"/>
      <c r="L710" s="29"/>
      <c r="M710" s="29"/>
      <c r="N710" s="29"/>
    </row>
    <row r="711" spans="5:14" s="11" customFormat="1">
      <c r="E711" s="29"/>
      <c r="F711" s="29"/>
      <c r="G711" s="29"/>
      <c r="H711" s="29"/>
      <c r="I711" s="29"/>
      <c r="J711" s="29"/>
      <c r="K711" s="29"/>
      <c r="L711" s="29"/>
      <c r="M711" s="29"/>
      <c r="N711" s="29"/>
    </row>
    <row r="712" spans="5:14" s="11" customFormat="1">
      <c r="E712" s="29"/>
      <c r="F712" s="29"/>
      <c r="G712" s="29"/>
      <c r="H712" s="29"/>
      <c r="I712" s="29"/>
      <c r="J712" s="29"/>
      <c r="K712" s="29"/>
      <c r="L712" s="29"/>
      <c r="M712" s="29"/>
      <c r="N712" s="29"/>
    </row>
    <row r="713" spans="5:14" s="11" customFormat="1">
      <c r="E713" s="29"/>
      <c r="F713" s="29"/>
      <c r="G713" s="29"/>
      <c r="H713" s="29"/>
      <c r="I713" s="29"/>
      <c r="J713" s="29"/>
      <c r="K713" s="29"/>
      <c r="L713" s="29"/>
      <c r="M713" s="29"/>
      <c r="N713" s="29"/>
    </row>
    <row r="714" spans="5:14" s="11" customFormat="1">
      <c r="E714" s="29"/>
      <c r="F714" s="29"/>
      <c r="G714" s="29"/>
      <c r="H714" s="29"/>
      <c r="I714" s="29"/>
      <c r="J714" s="29"/>
      <c r="K714" s="29"/>
      <c r="L714" s="29"/>
      <c r="M714" s="29"/>
      <c r="N714" s="29"/>
    </row>
    <row r="715" spans="5:14" s="11" customFormat="1">
      <c r="E715" s="29"/>
      <c r="F715" s="29"/>
      <c r="G715" s="29"/>
      <c r="H715" s="29"/>
      <c r="I715" s="29"/>
      <c r="J715" s="29"/>
      <c r="K715" s="29"/>
      <c r="L715" s="29"/>
      <c r="M715" s="29"/>
      <c r="N715" s="29"/>
    </row>
    <row r="716" spans="5:14" s="11" customFormat="1">
      <c r="E716" s="29"/>
      <c r="F716" s="29"/>
      <c r="G716" s="29"/>
      <c r="H716" s="29"/>
      <c r="I716" s="29"/>
      <c r="J716" s="29"/>
      <c r="K716" s="29"/>
      <c r="L716" s="29"/>
      <c r="M716" s="29"/>
      <c r="N716" s="29"/>
    </row>
    <row r="717" spans="5:14" s="11" customFormat="1">
      <c r="E717" s="29"/>
      <c r="F717" s="29"/>
      <c r="G717" s="29"/>
      <c r="H717" s="29"/>
      <c r="I717" s="29"/>
      <c r="J717" s="29"/>
      <c r="K717" s="29"/>
      <c r="L717" s="29"/>
      <c r="M717" s="29"/>
      <c r="N717" s="29"/>
    </row>
    <row r="718" spans="5:14" s="11" customFormat="1">
      <c r="E718" s="29"/>
      <c r="F718" s="29"/>
      <c r="G718" s="29"/>
      <c r="H718" s="29"/>
      <c r="I718" s="29"/>
      <c r="J718" s="29"/>
      <c r="K718" s="29"/>
      <c r="L718" s="29"/>
      <c r="M718" s="29"/>
      <c r="N718" s="29"/>
    </row>
    <row r="719" spans="5:14" s="11" customFormat="1">
      <c r="E719" s="29"/>
      <c r="F719" s="29"/>
      <c r="G719" s="29"/>
      <c r="H719" s="29"/>
      <c r="I719" s="29"/>
      <c r="J719" s="29"/>
      <c r="K719" s="29"/>
      <c r="L719" s="29"/>
      <c r="M719" s="29"/>
      <c r="N719" s="29"/>
    </row>
    <row r="720" spans="5:14" s="11" customFormat="1">
      <c r="E720" s="29"/>
      <c r="F720" s="29"/>
      <c r="G720" s="29"/>
      <c r="H720" s="29"/>
      <c r="I720" s="29"/>
      <c r="J720" s="29"/>
      <c r="K720" s="29"/>
      <c r="L720" s="29"/>
      <c r="M720" s="29"/>
      <c r="N720" s="29"/>
    </row>
    <row r="721" spans="5:14" s="11" customFormat="1">
      <c r="E721" s="29"/>
      <c r="F721" s="29"/>
      <c r="G721" s="29"/>
      <c r="H721" s="29"/>
      <c r="I721" s="29"/>
      <c r="J721" s="29"/>
      <c r="K721" s="29"/>
      <c r="L721" s="29"/>
      <c r="M721" s="29"/>
      <c r="N721" s="29"/>
    </row>
    <row r="722" spans="5:14" s="11" customFormat="1">
      <c r="E722" s="29"/>
      <c r="F722" s="29"/>
      <c r="G722" s="29"/>
      <c r="H722" s="29"/>
      <c r="I722" s="29"/>
      <c r="J722" s="29"/>
      <c r="K722" s="29"/>
      <c r="L722" s="29"/>
      <c r="M722" s="29"/>
      <c r="N722" s="29"/>
    </row>
    <row r="723" spans="5:14" s="11" customFormat="1">
      <c r="E723" s="29"/>
      <c r="F723" s="29"/>
      <c r="G723" s="29"/>
      <c r="H723" s="29"/>
      <c r="I723" s="29"/>
      <c r="J723" s="29"/>
      <c r="K723" s="29"/>
      <c r="L723" s="29"/>
      <c r="M723" s="29"/>
      <c r="N723" s="29"/>
    </row>
    <row r="724" spans="5:14" s="11" customFormat="1">
      <c r="E724" s="29"/>
      <c r="F724" s="29"/>
      <c r="G724" s="29"/>
      <c r="H724" s="29"/>
      <c r="I724" s="29"/>
      <c r="J724" s="29"/>
      <c r="K724" s="29"/>
      <c r="L724" s="29"/>
      <c r="M724" s="29"/>
      <c r="N724" s="29"/>
    </row>
    <row r="725" spans="5:14" s="11" customFormat="1">
      <c r="E725" s="29"/>
      <c r="F725" s="29"/>
      <c r="G725" s="29"/>
      <c r="H725" s="29"/>
      <c r="I725" s="29"/>
      <c r="J725" s="29"/>
      <c r="K725" s="29"/>
      <c r="L725" s="29"/>
      <c r="M725" s="29"/>
      <c r="N725" s="29"/>
    </row>
    <row r="726" spans="5:14" s="11" customFormat="1">
      <c r="E726" s="29"/>
      <c r="F726" s="29"/>
      <c r="G726" s="29"/>
      <c r="H726" s="29"/>
      <c r="I726" s="29"/>
      <c r="J726" s="29"/>
      <c r="K726" s="29"/>
      <c r="L726" s="29"/>
      <c r="M726" s="29"/>
      <c r="N726" s="29"/>
    </row>
    <row r="727" spans="5:14" s="11" customFormat="1">
      <c r="E727" s="29"/>
      <c r="F727" s="29"/>
      <c r="G727" s="29"/>
      <c r="H727" s="29"/>
      <c r="I727" s="29"/>
      <c r="J727" s="29"/>
      <c r="K727" s="29"/>
      <c r="L727" s="29"/>
      <c r="M727" s="29"/>
      <c r="N727" s="29"/>
    </row>
    <row r="728" spans="5:14" s="11" customFormat="1">
      <c r="E728" s="29"/>
      <c r="F728" s="29"/>
      <c r="G728" s="29"/>
      <c r="H728" s="29"/>
      <c r="I728" s="29"/>
      <c r="J728" s="29"/>
      <c r="K728" s="29"/>
      <c r="L728" s="29"/>
      <c r="M728" s="29"/>
      <c r="N728" s="29"/>
    </row>
    <row r="729" spans="5:14" s="11" customFormat="1">
      <c r="E729" s="29"/>
      <c r="F729" s="29"/>
      <c r="G729" s="29"/>
      <c r="H729" s="29"/>
      <c r="I729" s="29"/>
      <c r="J729" s="29"/>
      <c r="K729" s="29"/>
      <c r="L729" s="29"/>
      <c r="M729" s="29"/>
      <c r="N729" s="29"/>
    </row>
    <row r="730" spans="5:14" s="11" customFormat="1">
      <c r="E730" s="29"/>
      <c r="F730" s="29"/>
      <c r="G730" s="29"/>
      <c r="H730" s="29"/>
      <c r="I730" s="29"/>
      <c r="J730" s="29"/>
      <c r="K730" s="29"/>
      <c r="L730" s="29"/>
      <c r="M730" s="29"/>
      <c r="N730" s="29"/>
    </row>
    <row r="731" spans="5:14" s="11" customFormat="1">
      <c r="E731" s="29"/>
      <c r="F731" s="29"/>
      <c r="G731" s="29"/>
      <c r="H731" s="29"/>
      <c r="I731" s="29"/>
      <c r="J731" s="29"/>
      <c r="K731" s="29"/>
      <c r="L731" s="29"/>
      <c r="M731" s="29"/>
      <c r="N731" s="29"/>
    </row>
    <row r="732" spans="5:14" s="11" customFormat="1">
      <c r="E732" s="29"/>
      <c r="F732" s="29"/>
      <c r="G732" s="29"/>
      <c r="H732" s="29"/>
      <c r="I732" s="29"/>
      <c r="J732" s="29"/>
      <c r="K732" s="29"/>
      <c r="L732" s="29"/>
      <c r="M732" s="29"/>
      <c r="N732" s="29"/>
    </row>
    <row r="733" spans="5:14" s="11" customFormat="1">
      <c r="E733" s="29"/>
      <c r="F733" s="29"/>
      <c r="G733" s="29"/>
      <c r="H733" s="29"/>
      <c r="I733" s="29"/>
      <c r="J733" s="29"/>
      <c r="K733" s="29"/>
      <c r="L733" s="29"/>
      <c r="M733" s="29"/>
      <c r="N733" s="29"/>
    </row>
    <row r="734" spans="5:14" s="11" customFormat="1">
      <c r="E734" s="29"/>
      <c r="F734" s="29"/>
      <c r="G734" s="29"/>
      <c r="H734" s="29"/>
      <c r="I734" s="29"/>
      <c r="J734" s="29"/>
      <c r="K734" s="29"/>
      <c r="L734" s="29"/>
      <c r="M734" s="29"/>
      <c r="N734" s="29"/>
    </row>
    <row r="735" spans="5:14" s="11" customFormat="1">
      <c r="E735" s="29"/>
      <c r="F735" s="29"/>
      <c r="G735" s="29"/>
      <c r="H735" s="29"/>
      <c r="I735" s="29"/>
      <c r="J735" s="29"/>
      <c r="K735" s="29"/>
      <c r="L735" s="29"/>
      <c r="M735" s="29"/>
      <c r="N735" s="29"/>
    </row>
    <row r="736" spans="5:14" s="11" customFormat="1">
      <c r="E736" s="29"/>
      <c r="F736" s="29"/>
      <c r="G736" s="29"/>
      <c r="H736" s="29"/>
      <c r="I736" s="29"/>
      <c r="J736" s="29"/>
      <c r="K736" s="29"/>
      <c r="L736" s="29"/>
      <c r="M736" s="29"/>
      <c r="N736" s="29"/>
    </row>
    <row r="737" spans="5:14" s="11" customFormat="1">
      <c r="E737" s="29"/>
      <c r="F737" s="29"/>
      <c r="G737" s="29"/>
      <c r="H737" s="29"/>
      <c r="I737" s="29"/>
      <c r="J737" s="29"/>
      <c r="K737" s="29"/>
      <c r="L737" s="29"/>
      <c r="M737" s="29"/>
      <c r="N737" s="29"/>
    </row>
    <row r="738" spans="5:14" s="11" customFormat="1">
      <c r="E738" s="29"/>
      <c r="F738" s="29"/>
      <c r="G738" s="29"/>
      <c r="H738" s="29"/>
      <c r="I738" s="29"/>
      <c r="J738" s="29"/>
      <c r="K738" s="29"/>
      <c r="L738" s="29"/>
      <c r="M738" s="29"/>
      <c r="N738" s="29"/>
    </row>
    <row r="739" spans="5:14" s="11" customFormat="1">
      <c r="E739" s="29"/>
      <c r="F739" s="29"/>
      <c r="G739" s="29"/>
      <c r="H739" s="29"/>
      <c r="I739" s="29"/>
      <c r="J739" s="29"/>
      <c r="K739" s="29"/>
      <c r="L739" s="29"/>
      <c r="M739" s="29"/>
      <c r="N739" s="29"/>
    </row>
    <row r="740" spans="5:14" s="11" customFormat="1">
      <c r="E740" s="29"/>
      <c r="F740" s="29"/>
      <c r="G740" s="29"/>
      <c r="H740" s="29"/>
      <c r="I740" s="29"/>
      <c r="J740" s="29"/>
      <c r="K740" s="29"/>
      <c r="L740" s="29"/>
      <c r="M740" s="29"/>
      <c r="N740" s="29"/>
    </row>
    <row r="741" spans="5:14" s="11" customFormat="1">
      <c r="E741" s="29"/>
      <c r="F741" s="29"/>
      <c r="G741" s="29"/>
      <c r="H741" s="29"/>
      <c r="I741" s="29"/>
      <c r="J741" s="29"/>
      <c r="K741" s="29"/>
      <c r="L741" s="29"/>
      <c r="M741" s="29"/>
      <c r="N741" s="29"/>
    </row>
    <row r="742" spans="5:14" s="11" customFormat="1">
      <c r="E742" s="29"/>
      <c r="F742" s="29"/>
      <c r="G742" s="29"/>
      <c r="H742" s="29"/>
      <c r="I742" s="29"/>
      <c r="J742" s="29"/>
      <c r="K742" s="29"/>
      <c r="L742" s="29"/>
      <c r="M742" s="29"/>
      <c r="N742" s="29"/>
    </row>
    <row r="743" spans="5:14" s="11" customFormat="1">
      <c r="E743" s="29"/>
      <c r="F743" s="29"/>
      <c r="G743" s="29"/>
      <c r="H743" s="29"/>
      <c r="I743" s="29"/>
      <c r="J743" s="29"/>
      <c r="K743" s="29"/>
      <c r="L743" s="29"/>
      <c r="M743" s="29"/>
      <c r="N743" s="29"/>
    </row>
    <row r="744" spans="5:14" s="11" customFormat="1">
      <c r="E744" s="29"/>
      <c r="F744" s="29"/>
      <c r="G744" s="29"/>
      <c r="H744" s="29"/>
      <c r="I744" s="29"/>
      <c r="J744" s="29"/>
      <c r="K744" s="29"/>
      <c r="L744" s="29"/>
      <c r="M744" s="29"/>
      <c r="N744" s="29"/>
    </row>
    <row r="745" spans="5:14" s="11" customFormat="1">
      <c r="E745" s="29"/>
      <c r="F745" s="29"/>
      <c r="G745" s="29"/>
      <c r="H745" s="29"/>
      <c r="I745" s="29"/>
      <c r="J745" s="29"/>
      <c r="K745" s="29"/>
      <c r="L745" s="29"/>
      <c r="M745" s="29"/>
      <c r="N745" s="29"/>
    </row>
    <row r="746" spans="5:14" s="11" customFormat="1">
      <c r="E746" s="29"/>
      <c r="F746" s="29"/>
      <c r="G746" s="29"/>
      <c r="H746" s="29"/>
      <c r="I746" s="29"/>
      <c r="J746" s="29"/>
      <c r="K746" s="29"/>
      <c r="L746" s="29"/>
      <c r="M746" s="29"/>
      <c r="N746" s="29"/>
    </row>
    <row r="747" spans="5:14" s="11" customFormat="1">
      <c r="E747" s="29"/>
      <c r="F747" s="29"/>
      <c r="G747" s="29"/>
      <c r="H747" s="29"/>
      <c r="I747" s="29"/>
      <c r="J747" s="29"/>
      <c r="K747" s="29"/>
      <c r="L747" s="29"/>
      <c r="M747" s="29"/>
      <c r="N747" s="29"/>
    </row>
    <row r="748" spans="5:14" s="11" customFormat="1">
      <c r="E748" s="29"/>
      <c r="F748" s="29"/>
      <c r="G748" s="29"/>
      <c r="H748" s="29"/>
      <c r="I748" s="29"/>
      <c r="J748" s="29"/>
      <c r="K748" s="29"/>
      <c r="L748" s="29"/>
      <c r="M748" s="29"/>
      <c r="N748" s="29"/>
    </row>
    <row r="749" spans="5:14" s="11" customFormat="1">
      <c r="E749" s="29"/>
      <c r="F749" s="29"/>
      <c r="G749" s="29"/>
      <c r="H749" s="29"/>
      <c r="I749" s="29"/>
      <c r="J749" s="29"/>
      <c r="K749" s="29"/>
      <c r="L749" s="29"/>
      <c r="M749" s="29"/>
      <c r="N749" s="29"/>
    </row>
    <row r="750" spans="5:14" s="11" customFormat="1">
      <c r="E750" s="29"/>
      <c r="F750" s="29"/>
      <c r="G750" s="29"/>
      <c r="H750" s="29"/>
      <c r="I750" s="29"/>
      <c r="J750" s="29"/>
      <c r="K750" s="29"/>
      <c r="L750" s="29"/>
      <c r="M750" s="29"/>
      <c r="N750" s="29"/>
    </row>
    <row r="751" spans="5:14" s="11" customFormat="1">
      <c r="E751" s="29"/>
      <c r="F751" s="29"/>
      <c r="G751" s="29"/>
      <c r="H751" s="29"/>
      <c r="I751" s="29"/>
      <c r="J751" s="29"/>
      <c r="K751" s="29"/>
      <c r="L751" s="29"/>
      <c r="M751" s="29"/>
      <c r="N751" s="29"/>
    </row>
    <row r="752" spans="5:14" s="11" customFormat="1">
      <c r="E752" s="29"/>
      <c r="F752" s="29"/>
      <c r="G752" s="29"/>
      <c r="H752" s="29"/>
      <c r="I752" s="29"/>
      <c r="J752" s="29"/>
      <c r="K752" s="29"/>
      <c r="L752" s="29"/>
      <c r="M752" s="29"/>
      <c r="N752" s="29"/>
    </row>
    <row r="753" spans="5:14" s="11" customFormat="1">
      <c r="E753" s="29"/>
      <c r="F753" s="29"/>
      <c r="G753" s="29"/>
      <c r="H753" s="29"/>
      <c r="I753" s="29"/>
      <c r="J753" s="29"/>
      <c r="K753" s="29"/>
      <c r="L753" s="29"/>
      <c r="M753" s="29"/>
      <c r="N753" s="29"/>
    </row>
    <row r="754" spans="5:14" s="11" customFormat="1">
      <c r="E754" s="29"/>
      <c r="F754" s="29"/>
      <c r="G754" s="29"/>
      <c r="H754" s="29"/>
      <c r="I754" s="29"/>
      <c r="J754" s="29"/>
      <c r="K754" s="29"/>
      <c r="L754" s="29"/>
      <c r="M754" s="29"/>
      <c r="N754" s="29"/>
    </row>
    <row r="755" spans="5:14" s="11" customFormat="1">
      <c r="E755" s="29"/>
      <c r="F755" s="29"/>
      <c r="G755" s="29"/>
      <c r="H755" s="29"/>
      <c r="I755" s="29"/>
      <c r="J755" s="29"/>
      <c r="K755" s="29"/>
      <c r="L755" s="29"/>
      <c r="M755" s="29"/>
      <c r="N755" s="29"/>
    </row>
    <row r="756" spans="5:14" s="11" customFormat="1">
      <c r="E756" s="29"/>
      <c r="F756" s="29"/>
      <c r="G756" s="29"/>
      <c r="H756" s="29"/>
      <c r="I756" s="29"/>
      <c r="J756" s="29"/>
      <c r="K756" s="29"/>
      <c r="L756" s="29"/>
      <c r="M756" s="29"/>
      <c r="N756" s="29"/>
    </row>
    <row r="757" spans="5:14" s="11" customFormat="1">
      <c r="E757" s="29"/>
      <c r="F757" s="29"/>
      <c r="G757" s="29"/>
      <c r="H757" s="29"/>
      <c r="I757" s="29"/>
      <c r="J757" s="29"/>
      <c r="K757" s="29"/>
      <c r="L757" s="29"/>
      <c r="M757" s="29"/>
      <c r="N757" s="29"/>
    </row>
    <row r="758" spans="5:14" s="11" customFormat="1">
      <c r="E758" s="29"/>
      <c r="F758" s="29"/>
      <c r="G758" s="29"/>
      <c r="H758" s="29"/>
      <c r="I758" s="29"/>
      <c r="J758" s="29"/>
      <c r="K758" s="29"/>
      <c r="L758" s="29"/>
      <c r="M758" s="29"/>
      <c r="N758" s="29"/>
    </row>
    <row r="759" spans="5:14" s="11" customFormat="1">
      <c r="E759" s="29"/>
      <c r="F759" s="29"/>
      <c r="G759" s="29"/>
      <c r="H759" s="29"/>
      <c r="I759" s="29"/>
      <c r="J759" s="29"/>
      <c r="K759" s="29"/>
      <c r="L759" s="29"/>
      <c r="M759" s="29"/>
      <c r="N759" s="29"/>
    </row>
    <row r="760" spans="5:14" s="11" customFormat="1">
      <c r="E760" s="29"/>
      <c r="F760" s="29"/>
      <c r="G760" s="29"/>
      <c r="H760" s="29"/>
      <c r="I760" s="29"/>
      <c r="J760" s="29"/>
      <c r="K760" s="29"/>
      <c r="L760" s="29"/>
      <c r="M760" s="29"/>
      <c r="N760" s="29"/>
    </row>
    <row r="761" spans="5:14" s="11" customFormat="1">
      <c r="E761" s="29"/>
      <c r="F761" s="29"/>
      <c r="G761" s="29"/>
      <c r="H761" s="29"/>
      <c r="I761" s="29"/>
      <c r="J761" s="29"/>
      <c r="K761" s="29"/>
      <c r="L761" s="29"/>
      <c r="M761" s="29"/>
      <c r="N761" s="29"/>
    </row>
    <row r="762" spans="5:14" s="11" customFormat="1">
      <c r="E762" s="29"/>
      <c r="F762" s="29"/>
      <c r="G762" s="29"/>
      <c r="H762" s="29"/>
      <c r="I762" s="29"/>
      <c r="J762" s="29"/>
      <c r="K762" s="29"/>
      <c r="L762" s="29"/>
      <c r="M762" s="29"/>
      <c r="N762" s="29"/>
    </row>
    <row r="763" spans="5:14" s="11" customFormat="1">
      <c r="E763" s="29"/>
      <c r="F763" s="29"/>
      <c r="G763" s="29"/>
      <c r="H763" s="29"/>
      <c r="I763" s="29"/>
      <c r="J763" s="29"/>
      <c r="K763" s="29"/>
      <c r="L763" s="29"/>
      <c r="M763" s="29"/>
      <c r="N763" s="29"/>
    </row>
    <row r="764" spans="5:14" s="11" customFormat="1">
      <c r="E764" s="29"/>
      <c r="F764" s="29"/>
      <c r="G764" s="29"/>
      <c r="H764" s="29"/>
      <c r="I764" s="29"/>
      <c r="J764" s="29"/>
      <c r="K764" s="29"/>
      <c r="L764" s="29"/>
      <c r="M764" s="29"/>
      <c r="N764" s="29"/>
    </row>
    <row r="765" spans="5:14" s="11" customFormat="1">
      <c r="E765" s="29"/>
      <c r="F765" s="29"/>
      <c r="G765" s="29"/>
      <c r="H765" s="29"/>
      <c r="I765" s="29"/>
      <c r="J765" s="29"/>
      <c r="K765" s="29"/>
      <c r="L765" s="29"/>
      <c r="M765" s="29"/>
      <c r="N765" s="29"/>
    </row>
    <row r="766" spans="5:14" s="11" customFormat="1">
      <c r="E766" s="29"/>
      <c r="F766" s="29"/>
      <c r="G766" s="29"/>
      <c r="H766" s="29"/>
      <c r="I766" s="29"/>
      <c r="J766" s="29"/>
      <c r="K766" s="29"/>
      <c r="L766" s="29"/>
      <c r="M766" s="29"/>
      <c r="N766" s="29"/>
    </row>
    <row r="767" spans="5:14" s="11" customFormat="1">
      <c r="E767" s="29"/>
      <c r="F767" s="29"/>
      <c r="G767" s="29"/>
      <c r="H767" s="29"/>
      <c r="I767" s="29"/>
      <c r="J767" s="29"/>
      <c r="K767" s="29"/>
      <c r="L767" s="29"/>
      <c r="M767" s="29"/>
      <c r="N767" s="29"/>
    </row>
    <row r="768" spans="5:14" s="11" customFormat="1">
      <c r="E768" s="29"/>
      <c r="F768" s="29"/>
      <c r="G768" s="29"/>
      <c r="H768" s="29"/>
      <c r="I768" s="29"/>
      <c r="J768" s="29"/>
      <c r="K768" s="29"/>
      <c r="L768" s="29"/>
      <c r="M768" s="29"/>
      <c r="N768" s="29"/>
    </row>
    <row r="769" spans="5:14" s="11" customFormat="1">
      <c r="E769" s="29"/>
      <c r="F769" s="29"/>
      <c r="G769" s="29"/>
      <c r="H769" s="29"/>
      <c r="I769" s="29"/>
      <c r="J769" s="29"/>
      <c r="K769" s="29"/>
      <c r="L769" s="29"/>
      <c r="M769" s="29"/>
      <c r="N769" s="29"/>
    </row>
    <row r="770" spans="5:14" s="11" customFormat="1">
      <c r="E770" s="29"/>
      <c r="F770" s="29"/>
      <c r="G770" s="29"/>
      <c r="H770" s="29"/>
      <c r="I770" s="29"/>
      <c r="J770" s="29"/>
      <c r="K770" s="29"/>
      <c r="L770" s="29"/>
      <c r="M770" s="29"/>
      <c r="N770" s="29"/>
    </row>
    <row r="771" spans="5:14" s="11" customFormat="1">
      <c r="E771" s="29"/>
      <c r="F771" s="29"/>
      <c r="G771" s="29"/>
      <c r="H771" s="29"/>
      <c r="I771" s="29"/>
      <c r="J771" s="29"/>
      <c r="K771" s="29"/>
      <c r="L771" s="29"/>
      <c r="M771" s="29"/>
      <c r="N771" s="29"/>
    </row>
    <row r="772" spans="5:14" s="11" customFormat="1">
      <c r="E772" s="29"/>
      <c r="F772" s="29"/>
      <c r="G772" s="29"/>
      <c r="H772" s="29"/>
      <c r="I772" s="29"/>
      <c r="J772" s="29"/>
      <c r="K772" s="29"/>
      <c r="L772" s="29"/>
      <c r="M772" s="29"/>
      <c r="N772" s="29"/>
    </row>
    <row r="773" spans="5:14" s="11" customFormat="1">
      <c r="E773" s="29"/>
      <c r="F773" s="29"/>
      <c r="G773" s="29"/>
      <c r="H773" s="29"/>
      <c r="I773" s="29"/>
      <c r="J773" s="29"/>
      <c r="K773" s="29"/>
      <c r="L773" s="29"/>
      <c r="M773" s="29"/>
      <c r="N773" s="29"/>
    </row>
    <row r="774" spans="5:14" s="11" customFormat="1">
      <c r="E774" s="29"/>
      <c r="F774" s="29"/>
      <c r="G774" s="29"/>
      <c r="H774" s="29"/>
      <c r="I774" s="29"/>
      <c r="J774" s="29"/>
      <c r="K774" s="29"/>
      <c r="L774" s="29"/>
      <c r="M774" s="29"/>
      <c r="N774" s="29"/>
    </row>
    <row r="775" spans="5:14" s="11" customFormat="1">
      <c r="E775" s="29"/>
      <c r="F775" s="29"/>
      <c r="G775" s="29"/>
      <c r="H775" s="29"/>
      <c r="I775" s="29"/>
      <c r="J775" s="29"/>
      <c r="K775" s="29"/>
      <c r="L775" s="29"/>
      <c r="M775" s="29"/>
      <c r="N775" s="29"/>
    </row>
    <row r="776" spans="5:14" s="11" customFormat="1">
      <c r="E776" s="29"/>
      <c r="F776" s="29"/>
      <c r="G776" s="29"/>
      <c r="H776" s="29"/>
      <c r="I776" s="29"/>
      <c r="J776" s="29"/>
      <c r="K776" s="29"/>
      <c r="L776" s="29"/>
      <c r="M776" s="29"/>
      <c r="N776" s="29"/>
    </row>
    <row r="777" spans="5:14" s="11" customFormat="1">
      <c r="E777" s="29"/>
      <c r="F777" s="29"/>
      <c r="G777" s="29"/>
      <c r="H777" s="29"/>
      <c r="I777" s="29"/>
      <c r="J777" s="29"/>
      <c r="K777" s="29"/>
      <c r="L777" s="29"/>
      <c r="M777" s="29"/>
      <c r="N777" s="29"/>
    </row>
    <row r="778" spans="5:14" s="11" customFormat="1">
      <c r="E778" s="29"/>
      <c r="F778" s="29"/>
      <c r="G778" s="29"/>
      <c r="H778" s="29"/>
      <c r="I778" s="29"/>
      <c r="J778" s="29"/>
      <c r="K778" s="29"/>
      <c r="L778" s="29"/>
      <c r="M778" s="29"/>
      <c r="N778" s="29"/>
    </row>
    <row r="779" spans="5:14" s="11" customFormat="1">
      <c r="E779" s="29"/>
      <c r="F779" s="29"/>
      <c r="G779" s="29"/>
      <c r="H779" s="29"/>
      <c r="I779" s="29"/>
      <c r="J779" s="29"/>
      <c r="K779" s="29"/>
      <c r="L779" s="29"/>
      <c r="M779" s="29"/>
      <c r="N779" s="29"/>
    </row>
    <row r="780" spans="5:14" s="11" customFormat="1">
      <c r="E780" s="29"/>
      <c r="F780" s="29"/>
      <c r="G780" s="29"/>
      <c r="H780" s="29"/>
      <c r="I780" s="29"/>
      <c r="J780" s="29"/>
      <c r="K780" s="29"/>
      <c r="L780" s="29"/>
      <c r="M780" s="29"/>
      <c r="N780" s="29"/>
    </row>
    <row r="781" spans="5:14" s="11" customFormat="1">
      <c r="E781" s="29"/>
      <c r="F781" s="29"/>
      <c r="G781" s="29"/>
      <c r="H781" s="29"/>
      <c r="I781" s="29"/>
      <c r="J781" s="29"/>
      <c r="K781" s="29"/>
      <c r="L781" s="29"/>
      <c r="M781" s="29"/>
      <c r="N781" s="29"/>
    </row>
    <row r="782" spans="5:14" s="11" customFormat="1">
      <c r="E782" s="29"/>
      <c r="F782" s="29"/>
      <c r="G782" s="29"/>
      <c r="H782" s="29"/>
      <c r="I782" s="29"/>
      <c r="J782" s="29"/>
      <c r="K782" s="29"/>
      <c r="L782" s="29"/>
      <c r="M782" s="29"/>
      <c r="N782" s="29"/>
    </row>
    <row r="783" spans="5:14" s="11" customFormat="1">
      <c r="E783" s="29"/>
      <c r="F783" s="29"/>
      <c r="G783" s="29"/>
      <c r="H783" s="29"/>
      <c r="I783" s="29"/>
      <c r="J783" s="29"/>
      <c r="K783" s="29"/>
      <c r="L783" s="29"/>
      <c r="M783" s="29"/>
      <c r="N783" s="29"/>
    </row>
    <row r="784" spans="5:14" s="11" customFormat="1">
      <c r="E784" s="29"/>
      <c r="F784" s="29"/>
      <c r="G784" s="29"/>
      <c r="H784" s="29"/>
      <c r="I784" s="29"/>
      <c r="J784" s="29"/>
      <c r="K784" s="29"/>
      <c r="L784" s="29"/>
      <c r="M784" s="29"/>
      <c r="N784" s="29"/>
    </row>
    <row r="785" spans="5:14" s="11" customFormat="1">
      <c r="E785" s="29"/>
      <c r="F785" s="29"/>
      <c r="G785" s="29"/>
      <c r="H785" s="29"/>
      <c r="I785" s="29"/>
      <c r="J785" s="29"/>
      <c r="K785" s="29"/>
      <c r="L785" s="29"/>
      <c r="M785" s="29"/>
      <c r="N785" s="29"/>
    </row>
    <row r="786" spans="5:14" s="11" customFormat="1">
      <c r="E786" s="29"/>
      <c r="F786" s="29"/>
      <c r="G786" s="29"/>
      <c r="H786" s="29"/>
      <c r="I786" s="29"/>
      <c r="J786" s="29"/>
      <c r="K786" s="29"/>
      <c r="L786" s="29"/>
      <c r="M786" s="29"/>
      <c r="N786" s="29"/>
    </row>
    <row r="787" spans="5:14" s="11" customFormat="1">
      <c r="E787" s="29"/>
      <c r="F787" s="29"/>
      <c r="G787" s="29"/>
      <c r="H787" s="29"/>
      <c r="I787" s="29"/>
      <c r="J787" s="29"/>
      <c r="K787" s="29"/>
      <c r="L787" s="29"/>
      <c r="M787" s="29"/>
      <c r="N787" s="29"/>
    </row>
    <row r="788" spans="5:14" s="11" customFormat="1">
      <c r="E788" s="29"/>
      <c r="F788" s="29"/>
      <c r="G788" s="29"/>
      <c r="H788" s="29"/>
      <c r="I788" s="29"/>
      <c r="J788" s="29"/>
      <c r="K788" s="29"/>
      <c r="L788" s="29"/>
      <c r="M788" s="29"/>
      <c r="N788" s="29"/>
    </row>
    <row r="789" spans="5:14" s="11" customFormat="1">
      <c r="E789" s="29"/>
      <c r="F789" s="29"/>
      <c r="G789" s="29"/>
      <c r="H789" s="29"/>
      <c r="I789" s="29"/>
      <c r="J789" s="29"/>
      <c r="K789" s="29"/>
      <c r="L789" s="29"/>
      <c r="M789" s="29"/>
      <c r="N789" s="29"/>
    </row>
    <row r="790" spans="5:14" s="11" customFormat="1">
      <c r="E790" s="29"/>
      <c r="F790" s="29"/>
      <c r="G790" s="29"/>
      <c r="H790" s="29"/>
      <c r="I790" s="29"/>
      <c r="J790" s="29"/>
      <c r="K790" s="29"/>
      <c r="L790" s="29"/>
      <c r="M790" s="29"/>
      <c r="N790" s="29"/>
    </row>
    <row r="791" spans="5:14" s="11" customFormat="1">
      <c r="E791" s="29"/>
      <c r="F791" s="29"/>
      <c r="G791" s="29"/>
      <c r="H791" s="29"/>
      <c r="I791" s="29"/>
      <c r="J791" s="29"/>
      <c r="K791" s="29"/>
      <c r="L791" s="29"/>
      <c r="M791" s="29"/>
      <c r="N791" s="29"/>
    </row>
    <row r="792" spans="5:14" s="11" customFormat="1">
      <c r="E792" s="29"/>
      <c r="F792" s="29"/>
      <c r="G792" s="29"/>
      <c r="H792" s="29"/>
      <c r="I792" s="29"/>
      <c r="J792" s="29"/>
      <c r="K792" s="29"/>
      <c r="L792" s="29"/>
      <c r="M792" s="29"/>
      <c r="N792" s="29"/>
    </row>
    <row r="793" spans="5:14" s="11" customFormat="1">
      <c r="E793" s="29"/>
      <c r="F793" s="29"/>
      <c r="G793" s="29"/>
      <c r="H793" s="29"/>
      <c r="I793" s="29"/>
      <c r="J793" s="29"/>
      <c r="K793" s="29"/>
      <c r="L793" s="29"/>
      <c r="M793" s="29"/>
      <c r="N793" s="29"/>
    </row>
    <row r="794" spans="5:14" s="11" customFormat="1">
      <c r="E794" s="29"/>
      <c r="F794" s="29"/>
      <c r="G794" s="29"/>
      <c r="H794" s="29"/>
      <c r="I794" s="29"/>
      <c r="J794" s="29"/>
      <c r="K794" s="29"/>
      <c r="L794" s="29"/>
      <c r="M794" s="29"/>
      <c r="N794" s="29"/>
    </row>
    <row r="795" spans="5:14" s="11" customFormat="1">
      <c r="E795" s="29"/>
      <c r="F795" s="29"/>
      <c r="G795" s="29"/>
      <c r="H795" s="29"/>
      <c r="I795" s="29"/>
      <c r="J795" s="29"/>
      <c r="K795" s="29"/>
      <c r="L795" s="29"/>
      <c r="M795" s="29"/>
      <c r="N795" s="29"/>
    </row>
    <row r="796" spans="5:14" s="11" customFormat="1">
      <c r="E796" s="29"/>
      <c r="F796" s="29"/>
      <c r="G796" s="29"/>
      <c r="H796" s="29"/>
      <c r="I796" s="29"/>
      <c r="J796" s="29"/>
      <c r="K796" s="29"/>
      <c r="L796" s="29"/>
      <c r="M796" s="29"/>
      <c r="N796" s="29"/>
    </row>
    <row r="797" spans="5:14" s="11" customFormat="1">
      <c r="E797" s="29"/>
      <c r="F797" s="29"/>
      <c r="G797" s="29"/>
      <c r="H797" s="29"/>
      <c r="I797" s="29"/>
      <c r="J797" s="29"/>
      <c r="K797" s="29"/>
      <c r="L797" s="29"/>
      <c r="M797" s="29"/>
      <c r="N797" s="29"/>
    </row>
    <row r="798" spans="5:14" s="11" customFormat="1">
      <c r="E798" s="29"/>
      <c r="F798" s="29"/>
      <c r="G798" s="29"/>
      <c r="H798" s="29"/>
      <c r="I798" s="29"/>
      <c r="J798" s="29"/>
      <c r="K798" s="29"/>
      <c r="L798" s="29"/>
      <c r="M798" s="29"/>
      <c r="N798" s="29"/>
    </row>
    <row r="799" spans="5:14" s="11" customFormat="1">
      <c r="E799" s="29"/>
      <c r="F799" s="29"/>
      <c r="G799" s="29"/>
      <c r="H799" s="29"/>
      <c r="I799" s="29"/>
      <c r="J799" s="29"/>
      <c r="K799" s="29"/>
      <c r="L799" s="29"/>
      <c r="M799" s="29"/>
      <c r="N799" s="29"/>
    </row>
    <row r="800" spans="5:14" s="11" customFormat="1">
      <c r="E800" s="29"/>
      <c r="F800" s="29"/>
      <c r="G800" s="29"/>
      <c r="H800" s="29"/>
      <c r="I800" s="29"/>
      <c r="J800" s="29"/>
      <c r="K800" s="29"/>
      <c r="L800" s="29"/>
      <c r="M800" s="29"/>
      <c r="N800" s="29"/>
    </row>
    <row r="801" spans="5:14" s="11" customFormat="1">
      <c r="E801" s="29"/>
      <c r="F801" s="29"/>
      <c r="G801" s="29"/>
      <c r="H801" s="29"/>
      <c r="I801" s="29"/>
      <c r="J801" s="29"/>
      <c r="K801" s="29"/>
      <c r="L801" s="29"/>
      <c r="M801" s="29"/>
      <c r="N801" s="29"/>
    </row>
    <row r="802" spans="5:14" s="11" customFormat="1">
      <c r="E802" s="29"/>
      <c r="F802" s="29"/>
      <c r="G802" s="29"/>
      <c r="H802" s="29"/>
      <c r="I802" s="29"/>
      <c r="J802" s="29"/>
      <c r="K802" s="29"/>
      <c r="L802" s="29"/>
      <c r="M802" s="29"/>
      <c r="N802" s="29"/>
    </row>
    <row r="803" spans="5:14" s="11" customFormat="1">
      <c r="E803" s="29"/>
      <c r="F803" s="29"/>
      <c r="G803" s="29"/>
      <c r="H803" s="29"/>
      <c r="I803" s="29"/>
      <c r="J803" s="29"/>
      <c r="K803" s="29"/>
      <c r="L803" s="29"/>
      <c r="M803" s="29"/>
      <c r="N803" s="29"/>
    </row>
    <row r="804" spans="5:14" s="11" customFormat="1">
      <c r="E804" s="29"/>
      <c r="F804" s="29"/>
      <c r="G804" s="29"/>
      <c r="H804" s="29"/>
      <c r="I804" s="29"/>
      <c r="J804" s="29"/>
      <c r="K804" s="29"/>
      <c r="L804" s="29"/>
      <c r="M804" s="29"/>
      <c r="N804" s="29"/>
    </row>
    <row r="805" spans="5:14" s="11" customFormat="1">
      <c r="E805" s="29"/>
      <c r="F805" s="29"/>
      <c r="G805" s="29"/>
      <c r="H805" s="29"/>
      <c r="I805" s="29"/>
      <c r="J805" s="29"/>
      <c r="K805" s="29"/>
      <c r="L805" s="29"/>
      <c r="M805" s="29"/>
      <c r="N805" s="29"/>
    </row>
    <row r="806" spans="5:14" s="11" customFormat="1">
      <c r="E806" s="29"/>
      <c r="F806" s="29"/>
      <c r="G806" s="29"/>
      <c r="H806" s="29"/>
      <c r="I806" s="29"/>
      <c r="J806" s="29"/>
      <c r="K806" s="29"/>
      <c r="L806" s="29"/>
      <c r="M806" s="29"/>
      <c r="N806" s="29"/>
    </row>
    <row r="807" spans="5:14" s="11" customFormat="1">
      <c r="E807" s="29"/>
      <c r="F807" s="29"/>
      <c r="G807" s="29"/>
      <c r="H807" s="29"/>
      <c r="I807" s="29"/>
      <c r="J807" s="29"/>
      <c r="K807" s="29"/>
      <c r="L807" s="29"/>
      <c r="M807" s="29"/>
      <c r="N807" s="29"/>
    </row>
    <row r="808" spans="5:14" s="11" customFormat="1">
      <c r="E808" s="29"/>
      <c r="F808" s="29"/>
      <c r="G808" s="29"/>
      <c r="H808" s="29"/>
      <c r="I808" s="29"/>
      <c r="J808" s="29"/>
      <c r="K808" s="29"/>
      <c r="L808" s="29"/>
      <c r="M808" s="29"/>
      <c r="N808" s="29"/>
    </row>
    <row r="809" spans="5:14" s="11" customFormat="1">
      <c r="E809" s="29"/>
      <c r="F809" s="29"/>
      <c r="G809" s="29"/>
      <c r="H809" s="29"/>
      <c r="I809" s="29"/>
      <c r="J809" s="29"/>
      <c r="K809" s="29"/>
      <c r="L809" s="29"/>
      <c r="M809" s="29"/>
      <c r="N809" s="29"/>
    </row>
    <row r="810" spans="5:14" s="11" customFormat="1">
      <c r="E810" s="29"/>
      <c r="F810" s="29"/>
      <c r="G810" s="29"/>
      <c r="H810" s="29"/>
      <c r="I810" s="29"/>
      <c r="J810" s="29"/>
      <c r="K810" s="29"/>
      <c r="L810" s="29"/>
      <c r="M810" s="29"/>
      <c r="N810" s="29"/>
    </row>
    <row r="811" spans="5:14" s="11" customFormat="1">
      <c r="E811" s="29"/>
      <c r="F811" s="29"/>
      <c r="G811" s="29"/>
      <c r="H811" s="29"/>
      <c r="I811" s="29"/>
      <c r="J811" s="29"/>
      <c r="K811" s="29"/>
      <c r="L811" s="29"/>
      <c r="M811" s="29"/>
      <c r="N811" s="29"/>
    </row>
    <row r="812" spans="5:14" s="11" customFormat="1">
      <c r="E812" s="29"/>
      <c r="F812" s="29"/>
      <c r="G812" s="29"/>
      <c r="H812" s="29"/>
      <c r="I812" s="29"/>
      <c r="J812" s="29"/>
      <c r="K812" s="29"/>
      <c r="L812" s="29"/>
      <c r="M812" s="29"/>
      <c r="N812" s="29"/>
    </row>
    <row r="813" spans="5:14" s="11" customFormat="1">
      <c r="E813" s="29"/>
      <c r="F813" s="29"/>
      <c r="G813" s="29"/>
      <c r="H813" s="29"/>
      <c r="I813" s="29"/>
      <c r="J813" s="29"/>
      <c r="K813" s="29"/>
      <c r="L813" s="29"/>
      <c r="M813" s="29"/>
      <c r="N813" s="29"/>
    </row>
    <row r="814" spans="5:14" s="11" customFormat="1">
      <c r="E814" s="29"/>
      <c r="F814" s="29"/>
      <c r="G814" s="29"/>
      <c r="H814" s="29"/>
      <c r="I814" s="29"/>
      <c r="J814" s="29"/>
      <c r="K814" s="29"/>
      <c r="L814" s="29"/>
      <c r="M814" s="29"/>
      <c r="N814" s="29"/>
    </row>
    <row r="815" spans="5:14" s="11" customFormat="1">
      <c r="E815" s="29"/>
      <c r="F815" s="29"/>
      <c r="G815" s="29"/>
      <c r="H815" s="29"/>
      <c r="I815" s="29"/>
      <c r="J815" s="29"/>
      <c r="K815" s="29"/>
      <c r="L815" s="29"/>
      <c r="M815" s="29"/>
      <c r="N815" s="29"/>
    </row>
    <row r="816" spans="5:14" s="11" customFormat="1">
      <c r="E816" s="29"/>
      <c r="F816" s="29"/>
      <c r="G816" s="29"/>
      <c r="H816" s="29"/>
      <c r="I816" s="29"/>
      <c r="J816" s="29"/>
      <c r="K816" s="29"/>
      <c r="L816" s="29"/>
      <c r="M816" s="29"/>
      <c r="N816" s="29"/>
    </row>
    <row r="817" spans="5:14" s="11" customFormat="1">
      <c r="E817" s="29"/>
      <c r="F817" s="29"/>
      <c r="G817" s="29"/>
      <c r="H817" s="29"/>
      <c r="I817" s="29"/>
      <c r="J817" s="29"/>
      <c r="K817" s="29"/>
      <c r="L817" s="29"/>
      <c r="M817" s="29"/>
      <c r="N817" s="29"/>
    </row>
    <row r="818" spans="5:14" s="11" customFormat="1">
      <c r="E818" s="29"/>
      <c r="F818" s="29"/>
      <c r="G818" s="29"/>
      <c r="H818" s="29"/>
      <c r="I818" s="29"/>
      <c r="J818" s="29"/>
      <c r="K818" s="29"/>
      <c r="L818" s="29"/>
      <c r="M818" s="29"/>
      <c r="N818" s="29"/>
    </row>
    <row r="819" spans="5:14" s="11" customFormat="1">
      <c r="E819" s="29"/>
      <c r="F819" s="29"/>
      <c r="G819" s="29"/>
      <c r="H819" s="29"/>
      <c r="I819" s="29"/>
      <c r="J819" s="29"/>
      <c r="K819" s="29"/>
      <c r="L819" s="29"/>
      <c r="M819" s="29"/>
      <c r="N819" s="29"/>
    </row>
    <row r="820" spans="5:14" s="11" customFormat="1">
      <c r="E820" s="29"/>
      <c r="F820" s="29"/>
      <c r="G820" s="29"/>
      <c r="H820" s="29"/>
      <c r="I820" s="29"/>
      <c r="J820" s="29"/>
      <c r="K820" s="29"/>
      <c r="L820" s="29"/>
      <c r="M820" s="29"/>
      <c r="N820" s="29"/>
    </row>
    <row r="821" spans="5:14" s="11" customFormat="1">
      <c r="E821" s="29"/>
      <c r="F821" s="29"/>
      <c r="G821" s="29"/>
      <c r="H821" s="29"/>
      <c r="I821" s="29"/>
      <c r="J821" s="29"/>
      <c r="K821" s="29"/>
      <c r="L821" s="29"/>
      <c r="M821" s="29"/>
      <c r="N821" s="29"/>
    </row>
    <row r="822" spans="5:14" s="11" customFormat="1">
      <c r="E822" s="29"/>
      <c r="F822" s="29"/>
      <c r="G822" s="29"/>
      <c r="H822" s="29"/>
      <c r="I822" s="29"/>
      <c r="J822" s="29"/>
      <c r="K822" s="29"/>
      <c r="L822" s="29"/>
      <c r="M822" s="29"/>
      <c r="N822" s="29"/>
    </row>
    <row r="823" spans="5:14" s="11" customFormat="1">
      <c r="E823" s="29"/>
      <c r="F823" s="29"/>
      <c r="G823" s="29"/>
      <c r="H823" s="29"/>
      <c r="I823" s="29"/>
      <c r="J823" s="29"/>
      <c r="K823" s="29"/>
      <c r="L823" s="29"/>
      <c r="M823" s="29"/>
      <c r="N823" s="29"/>
    </row>
    <row r="824" spans="5:14" s="11" customFormat="1">
      <c r="E824" s="29"/>
      <c r="F824" s="29"/>
      <c r="G824" s="29"/>
      <c r="H824" s="29"/>
      <c r="I824" s="29"/>
      <c r="J824" s="29"/>
      <c r="K824" s="29"/>
      <c r="L824" s="29"/>
      <c r="M824" s="29"/>
      <c r="N824" s="29"/>
    </row>
    <row r="825" spans="5:14" s="11" customFormat="1">
      <c r="E825" s="29"/>
      <c r="F825" s="29"/>
      <c r="G825" s="29"/>
      <c r="H825" s="29"/>
      <c r="I825" s="29"/>
      <c r="J825" s="29"/>
      <c r="K825" s="29"/>
      <c r="L825" s="29"/>
      <c r="M825" s="29"/>
      <c r="N825" s="29"/>
    </row>
    <row r="826" spans="5:14" s="11" customFormat="1">
      <c r="E826" s="29"/>
      <c r="F826" s="29"/>
      <c r="G826" s="29"/>
      <c r="H826" s="29"/>
      <c r="I826" s="29"/>
      <c r="J826" s="29"/>
      <c r="K826" s="29"/>
      <c r="L826" s="29"/>
      <c r="M826" s="29"/>
      <c r="N826" s="29"/>
    </row>
    <row r="827" spans="5:14" s="11" customFormat="1">
      <c r="E827" s="29"/>
      <c r="F827" s="29"/>
      <c r="G827" s="29"/>
      <c r="H827" s="29"/>
      <c r="I827" s="29"/>
      <c r="J827" s="29"/>
      <c r="K827" s="29"/>
      <c r="L827" s="29"/>
      <c r="M827" s="29"/>
      <c r="N827" s="29"/>
    </row>
    <row r="828" spans="5:14" s="11" customFormat="1">
      <c r="E828" s="29"/>
      <c r="F828" s="29"/>
      <c r="G828" s="29"/>
      <c r="H828" s="29"/>
      <c r="I828" s="29"/>
      <c r="J828" s="29"/>
      <c r="K828" s="29"/>
      <c r="L828" s="29"/>
      <c r="M828" s="29"/>
      <c r="N828" s="29"/>
    </row>
    <row r="829" spans="5:14" s="11" customFormat="1">
      <c r="E829" s="29"/>
      <c r="F829" s="29"/>
      <c r="G829" s="29"/>
      <c r="H829" s="29"/>
      <c r="I829" s="29"/>
      <c r="J829" s="29"/>
      <c r="K829" s="29"/>
      <c r="L829" s="29"/>
      <c r="M829" s="29"/>
      <c r="N829" s="29"/>
    </row>
    <row r="830" spans="5:14" s="11" customFormat="1">
      <c r="E830" s="29"/>
      <c r="F830" s="29"/>
      <c r="G830" s="29"/>
      <c r="H830" s="29"/>
      <c r="I830" s="29"/>
      <c r="J830" s="29"/>
      <c r="K830" s="29"/>
      <c r="L830" s="29"/>
      <c r="M830" s="29"/>
      <c r="N830" s="29"/>
    </row>
    <row r="831" spans="5:14" s="11" customFormat="1">
      <c r="E831" s="29"/>
      <c r="F831" s="29"/>
      <c r="G831" s="29"/>
      <c r="H831" s="29"/>
      <c r="I831" s="29"/>
      <c r="J831" s="29"/>
      <c r="K831" s="29"/>
      <c r="L831" s="29"/>
      <c r="M831" s="29"/>
      <c r="N831" s="29"/>
    </row>
    <row r="832" spans="5:14" s="11" customFormat="1">
      <c r="E832" s="29"/>
      <c r="F832" s="29"/>
      <c r="G832" s="29"/>
      <c r="H832" s="29"/>
      <c r="I832" s="29"/>
      <c r="J832" s="29"/>
      <c r="K832" s="29"/>
      <c r="L832" s="29"/>
      <c r="M832" s="29"/>
      <c r="N832" s="29"/>
    </row>
    <row r="833" spans="5:14" s="11" customFormat="1">
      <c r="E833" s="29"/>
      <c r="F833" s="29"/>
      <c r="G833" s="29"/>
      <c r="H833" s="29"/>
      <c r="I833" s="29"/>
      <c r="J833" s="29"/>
      <c r="K833" s="29"/>
      <c r="L833" s="29"/>
      <c r="M833" s="29"/>
      <c r="N833" s="29"/>
    </row>
    <row r="834" spans="5:14" s="11" customFormat="1">
      <c r="E834" s="29"/>
      <c r="F834" s="29"/>
      <c r="G834" s="29"/>
      <c r="H834" s="29"/>
      <c r="I834" s="29"/>
      <c r="J834" s="29"/>
      <c r="K834" s="29"/>
      <c r="L834" s="29"/>
      <c r="M834" s="29"/>
      <c r="N834" s="29"/>
    </row>
    <row r="835" spans="5:14" s="11" customFormat="1">
      <c r="E835" s="29"/>
      <c r="F835" s="29"/>
      <c r="G835" s="29"/>
      <c r="H835" s="29"/>
      <c r="I835" s="29"/>
      <c r="J835" s="29"/>
      <c r="K835" s="29"/>
      <c r="L835" s="29"/>
      <c r="M835" s="29"/>
      <c r="N835" s="29"/>
    </row>
    <row r="836" spans="5:14" s="11" customFormat="1">
      <c r="E836" s="29"/>
      <c r="F836" s="29"/>
      <c r="G836" s="29"/>
      <c r="H836" s="29"/>
      <c r="I836" s="29"/>
      <c r="J836" s="29"/>
      <c r="K836" s="29"/>
      <c r="L836" s="29"/>
      <c r="M836" s="29"/>
      <c r="N836" s="29"/>
    </row>
    <row r="837" spans="5:14" s="11" customFormat="1">
      <c r="E837" s="29"/>
      <c r="F837" s="29"/>
      <c r="G837" s="29"/>
      <c r="H837" s="29"/>
      <c r="I837" s="29"/>
      <c r="J837" s="29"/>
      <c r="K837" s="29"/>
      <c r="L837" s="29"/>
      <c r="M837" s="29"/>
      <c r="N837" s="29"/>
    </row>
    <row r="838" spans="5:14" s="11" customFormat="1">
      <c r="E838" s="29"/>
      <c r="F838" s="29"/>
      <c r="G838" s="29"/>
      <c r="H838" s="29"/>
      <c r="I838" s="29"/>
      <c r="J838" s="29"/>
      <c r="K838" s="29"/>
      <c r="L838" s="29"/>
      <c r="M838" s="29"/>
      <c r="N838" s="29"/>
    </row>
    <row r="839" spans="5:14" s="11" customFormat="1">
      <c r="E839" s="29"/>
      <c r="F839" s="29"/>
      <c r="G839" s="29"/>
      <c r="H839" s="29"/>
      <c r="I839" s="29"/>
      <c r="J839" s="29"/>
      <c r="K839" s="29"/>
      <c r="L839" s="29"/>
      <c r="M839" s="29"/>
      <c r="N839" s="29"/>
    </row>
    <row r="840" spans="5:14" s="11" customFormat="1">
      <c r="E840" s="29"/>
      <c r="F840" s="29"/>
      <c r="G840" s="29"/>
      <c r="H840" s="29"/>
      <c r="I840" s="29"/>
      <c r="J840" s="29"/>
      <c r="K840" s="29"/>
      <c r="L840" s="29"/>
      <c r="M840" s="29"/>
      <c r="N840" s="29"/>
    </row>
    <row r="841" spans="5:14" s="11" customFormat="1">
      <c r="E841" s="29"/>
      <c r="F841" s="29"/>
      <c r="G841" s="29"/>
      <c r="H841" s="29"/>
      <c r="I841" s="29"/>
      <c r="J841" s="29"/>
      <c r="K841" s="29"/>
      <c r="L841" s="29"/>
      <c r="M841" s="29"/>
      <c r="N841" s="29"/>
    </row>
    <row r="842" spans="5:14" s="11" customFormat="1">
      <c r="E842" s="29"/>
      <c r="F842" s="29"/>
      <c r="G842" s="29"/>
      <c r="H842" s="29"/>
      <c r="I842" s="29"/>
      <c r="J842" s="29"/>
      <c r="K842" s="29"/>
      <c r="L842" s="29"/>
      <c r="M842" s="29"/>
      <c r="N842" s="29"/>
    </row>
    <row r="843" spans="5:14" s="11" customFormat="1">
      <c r="E843" s="29"/>
      <c r="F843" s="29"/>
      <c r="G843" s="29"/>
      <c r="H843" s="29"/>
      <c r="I843" s="29"/>
      <c r="J843" s="29"/>
      <c r="K843" s="29"/>
      <c r="L843" s="29"/>
      <c r="M843" s="29"/>
      <c r="N843" s="29"/>
    </row>
    <row r="844" spans="5:14" s="11" customFormat="1">
      <c r="E844" s="29"/>
      <c r="F844" s="29"/>
      <c r="G844" s="29"/>
      <c r="H844" s="29"/>
      <c r="I844" s="29"/>
      <c r="J844" s="29"/>
      <c r="K844" s="29"/>
      <c r="L844" s="29"/>
      <c r="M844" s="29"/>
      <c r="N844" s="29"/>
    </row>
    <row r="845" spans="5:14" s="11" customFormat="1">
      <c r="E845" s="29"/>
      <c r="F845" s="29"/>
      <c r="G845" s="29"/>
      <c r="H845" s="29"/>
      <c r="I845" s="29"/>
      <c r="J845" s="29"/>
      <c r="K845" s="29"/>
      <c r="L845" s="29"/>
      <c r="M845" s="29"/>
      <c r="N845" s="29"/>
    </row>
    <row r="846" spans="5:14" s="11" customFormat="1">
      <c r="E846" s="29"/>
      <c r="F846" s="29"/>
      <c r="G846" s="29"/>
      <c r="H846" s="29"/>
      <c r="I846" s="29"/>
      <c r="J846" s="29"/>
      <c r="K846" s="29"/>
      <c r="L846" s="29"/>
      <c r="M846" s="29"/>
      <c r="N846" s="29"/>
    </row>
    <row r="847" spans="5:14" s="11" customFormat="1">
      <c r="E847" s="29"/>
      <c r="F847" s="29"/>
      <c r="G847" s="29"/>
      <c r="H847" s="29"/>
      <c r="I847" s="29"/>
      <c r="J847" s="29"/>
      <c r="K847" s="29"/>
      <c r="L847" s="29"/>
      <c r="M847" s="29"/>
      <c r="N847" s="29"/>
    </row>
    <row r="848" spans="5:14" s="11" customFormat="1">
      <c r="E848" s="29"/>
      <c r="F848" s="29"/>
      <c r="G848" s="29"/>
      <c r="H848" s="29"/>
      <c r="I848" s="29"/>
      <c r="J848" s="29"/>
      <c r="K848" s="29"/>
      <c r="L848" s="29"/>
      <c r="M848" s="29"/>
      <c r="N848" s="29"/>
    </row>
    <row r="849" spans="5:14" s="11" customFormat="1">
      <c r="E849" s="29"/>
      <c r="F849" s="29"/>
      <c r="G849" s="29"/>
      <c r="H849" s="29"/>
      <c r="I849" s="29"/>
      <c r="J849" s="29"/>
      <c r="K849" s="29"/>
      <c r="L849" s="29"/>
      <c r="M849" s="29"/>
      <c r="N849" s="29"/>
    </row>
    <row r="850" spans="5:14" s="11" customFormat="1">
      <c r="E850" s="29"/>
      <c r="F850" s="29"/>
      <c r="G850" s="29"/>
      <c r="H850" s="29"/>
      <c r="I850" s="29"/>
      <c r="J850" s="29"/>
      <c r="K850" s="29"/>
      <c r="L850" s="29"/>
      <c r="M850" s="29"/>
      <c r="N850" s="29"/>
    </row>
    <row r="851" spans="5:14" s="11" customFormat="1">
      <c r="E851" s="29"/>
      <c r="F851" s="29"/>
      <c r="G851" s="29"/>
      <c r="H851" s="29"/>
      <c r="I851" s="29"/>
      <c r="J851" s="29"/>
      <c r="K851" s="29"/>
      <c r="L851" s="29"/>
      <c r="M851" s="29"/>
      <c r="N851" s="29"/>
    </row>
    <row r="852" spans="5:14" s="11" customFormat="1">
      <c r="E852" s="29"/>
      <c r="F852" s="29"/>
      <c r="G852" s="29"/>
      <c r="H852" s="29"/>
      <c r="I852" s="29"/>
      <c r="J852" s="29"/>
      <c r="K852" s="29"/>
      <c r="L852" s="29"/>
      <c r="M852" s="29"/>
      <c r="N852" s="29"/>
    </row>
    <row r="853" spans="5:14" s="11" customFormat="1">
      <c r="E853" s="29"/>
      <c r="F853" s="29"/>
      <c r="G853" s="29"/>
      <c r="H853" s="29"/>
      <c r="I853" s="29"/>
      <c r="J853" s="29"/>
      <c r="K853" s="29"/>
      <c r="L853" s="29"/>
      <c r="M853" s="29"/>
      <c r="N853" s="29"/>
    </row>
    <row r="854" spans="5:14" s="11" customFormat="1">
      <c r="E854" s="29"/>
      <c r="F854" s="29"/>
      <c r="G854" s="29"/>
      <c r="H854" s="29"/>
      <c r="I854" s="29"/>
      <c r="J854" s="29"/>
      <c r="K854" s="29"/>
      <c r="L854" s="29"/>
      <c r="M854" s="29"/>
      <c r="N854" s="29"/>
    </row>
    <row r="855" spans="5:14" s="11" customFormat="1">
      <c r="E855" s="29"/>
      <c r="F855" s="29"/>
      <c r="G855" s="29"/>
      <c r="H855" s="29"/>
      <c r="I855" s="29"/>
      <c r="J855" s="29"/>
      <c r="K855" s="29"/>
      <c r="L855" s="29"/>
      <c r="M855" s="29"/>
      <c r="N855" s="29"/>
    </row>
    <row r="856" spans="5:14" s="11" customFormat="1">
      <c r="E856" s="29"/>
      <c r="F856" s="29"/>
      <c r="G856" s="29"/>
      <c r="H856" s="29"/>
      <c r="I856" s="29"/>
      <c r="J856" s="29"/>
      <c r="K856" s="29"/>
      <c r="L856" s="29"/>
      <c r="M856" s="29"/>
      <c r="N856" s="29"/>
    </row>
    <row r="857" spans="5:14" s="11" customFormat="1">
      <c r="E857" s="29"/>
      <c r="F857" s="29"/>
      <c r="G857" s="29"/>
      <c r="H857" s="29"/>
      <c r="I857" s="29"/>
      <c r="J857" s="29"/>
      <c r="K857" s="29"/>
      <c r="L857" s="29"/>
      <c r="M857" s="29"/>
      <c r="N857" s="29"/>
    </row>
    <row r="858" spans="5:14" s="11" customFormat="1">
      <c r="E858" s="29"/>
      <c r="F858" s="29"/>
      <c r="G858" s="29"/>
      <c r="H858" s="29"/>
      <c r="I858" s="29"/>
      <c r="J858" s="29"/>
      <c r="K858" s="29"/>
      <c r="L858" s="29"/>
      <c r="M858" s="29"/>
      <c r="N858" s="29"/>
    </row>
    <row r="859" spans="5:14" s="11" customFormat="1">
      <c r="E859" s="29"/>
      <c r="F859" s="29"/>
      <c r="G859" s="29"/>
      <c r="H859" s="29"/>
      <c r="I859" s="29"/>
      <c r="J859" s="29"/>
      <c r="K859" s="29"/>
      <c r="L859" s="29"/>
      <c r="M859" s="29"/>
      <c r="N859" s="29"/>
    </row>
    <row r="860" spans="5:14" s="11" customFormat="1">
      <c r="E860" s="29"/>
      <c r="F860" s="29"/>
      <c r="G860" s="29"/>
      <c r="H860" s="29"/>
      <c r="I860" s="29"/>
      <c r="J860" s="29"/>
      <c r="K860" s="29"/>
      <c r="L860" s="29"/>
      <c r="M860" s="29"/>
      <c r="N860" s="29"/>
    </row>
    <row r="861" spans="5:14" s="11" customFormat="1">
      <c r="E861" s="29"/>
      <c r="F861" s="29"/>
      <c r="G861" s="29"/>
      <c r="H861" s="29"/>
      <c r="I861" s="29"/>
      <c r="J861" s="29"/>
      <c r="K861" s="29"/>
      <c r="L861" s="29"/>
      <c r="M861" s="29"/>
      <c r="N861" s="29"/>
    </row>
    <row r="862" spans="5:14" s="11" customFormat="1">
      <c r="E862" s="29"/>
      <c r="F862" s="29"/>
      <c r="G862" s="29"/>
      <c r="H862" s="29"/>
      <c r="I862" s="29"/>
      <c r="J862" s="29"/>
      <c r="K862" s="29"/>
      <c r="L862" s="29"/>
      <c r="M862" s="29"/>
      <c r="N862" s="29"/>
    </row>
    <row r="863" spans="5:14" s="11" customFormat="1">
      <c r="E863" s="29"/>
      <c r="F863" s="29"/>
      <c r="G863" s="29"/>
      <c r="H863" s="29"/>
      <c r="I863" s="29"/>
      <c r="J863" s="29"/>
      <c r="K863" s="29"/>
      <c r="L863" s="29"/>
      <c r="M863" s="29"/>
      <c r="N863" s="29"/>
    </row>
    <row r="864" spans="5:14" s="11" customFormat="1">
      <c r="E864" s="29"/>
      <c r="F864" s="29"/>
      <c r="G864" s="29"/>
      <c r="H864" s="29"/>
      <c r="I864" s="29"/>
      <c r="J864" s="29"/>
      <c r="K864" s="29"/>
      <c r="L864" s="29"/>
      <c r="M864" s="29"/>
      <c r="N864" s="29"/>
    </row>
    <row r="865" spans="5:14" s="11" customFormat="1">
      <c r="E865" s="29"/>
      <c r="F865" s="29"/>
      <c r="G865" s="29"/>
      <c r="H865" s="29"/>
      <c r="I865" s="29"/>
      <c r="J865" s="29"/>
      <c r="K865" s="29"/>
      <c r="L865" s="29"/>
      <c r="M865" s="29"/>
      <c r="N865" s="29"/>
    </row>
    <row r="866" spans="5:14" s="11" customFormat="1">
      <c r="E866" s="29"/>
      <c r="F866" s="29"/>
      <c r="G866" s="29"/>
      <c r="H866" s="29"/>
      <c r="I866" s="29"/>
      <c r="J866" s="29"/>
      <c r="K866" s="29"/>
      <c r="L866" s="29"/>
      <c r="M866" s="29"/>
      <c r="N866" s="29"/>
    </row>
    <row r="867" spans="5:14" s="11" customFormat="1">
      <c r="E867" s="29"/>
      <c r="F867" s="29"/>
      <c r="G867" s="29"/>
      <c r="H867" s="29"/>
      <c r="I867" s="29"/>
      <c r="J867" s="29"/>
      <c r="K867" s="29"/>
      <c r="L867" s="29"/>
      <c r="M867" s="29"/>
      <c r="N867" s="29"/>
    </row>
    <row r="868" spans="5:14" s="11" customFormat="1">
      <c r="E868" s="29"/>
      <c r="F868" s="29"/>
      <c r="G868" s="29"/>
      <c r="H868" s="29"/>
      <c r="I868" s="29"/>
      <c r="J868" s="29"/>
      <c r="K868" s="29"/>
      <c r="L868" s="29"/>
      <c r="M868" s="29"/>
      <c r="N868" s="29"/>
    </row>
    <row r="869" spans="5:14" s="11" customFormat="1">
      <c r="E869" s="29"/>
      <c r="F869" s="29"/>
      <c r="G869" s="29"/>
      <c r="H869" s="29"/>
      <c r="I869" s="29"/>
      <c r="J869" s="29"/>
      <c r="K869" s="29"/>
      <c r="L869" s="29"/>
      <c r="M869" s="29"/>
      <c r="N869" s="29"/>
    </row>
    <row r="870" spans="5:14" s="11" customFormat="1">
      <c r="E870" s="29"/>
      <c r="F870" s="29"/>
      <c r="G870" s="29"/>
      <c r="H870" s="29"/>
      <c r="I870" s="29"/>
      <c r="J870" s="29"/>
      <c r="K870" s="29"/>
      <c r="L870" s="29"/>
      <c r="M870" s="29"/>
      <c r="N870" s="29"/>
    </row>
    <row r="871" spans="5:14" s="11" customFormat="1">
      <c r="E871" s="29"/>
      <c r="F871" s="29"/>
      <c r="G871" s="29"/>
      <c r="H871" s="29"/>
      <c r="I871" s="29"/>
      <c r="J871" s="29"/>
      <c r="K871" s="29"/>
      <c r="L871" s="29"/>
      <c r="M871" s="29"/>
      <c r="N871" s="29"/>
    </row>
    <row r="872" spans="5:14" s="11" customFormat="1">
      <c r="E872" s="29"/>
      <c r="F872" s="29"/>
      <c r="G872" s="29"/>
      <c r="H872" s="29"/>
      <c r="I872" s="29"/>
      <c r="J872" s="29"/>
      <c r="K872" s="29"/>
      <c r="L872" s="29"/>
      <c r="M872" s="29"/>
      <c r="N872" s="29"/>
    </row>
    <row r="873" spans="5:14" s="11" customFormat="1">
      <c r="E873" s="29"/>
      <c r="F873" s="29"/>
      <c r="G873" s="29"/>
      <c r="H873" s="29"/>
      <c r="I873" s="29"/>
      <c r="J873" s="29"/>
      <c r="K873" s="29"/>
      <c r="L873" s="29"/>
      <c r="M873" s="29"/>
      <c r="N873" s="29"/>
    </row>
    <row r="874" spans="5:14" s="11" customFormat="1">
      <c r="E874" s="29"/>
      <c r="F874" s="29"/>
      <c r="G874" s="29"/>
      <c r="H874" s="29"/>
      <c r="I874" s="29"/>
      <c r="J874" s="29"/>
      <c r="K874" s="29"/>
      <c r="L874" s="29"/>
      <c r="M874" s="29"/>
      <c r="N874" s="29"/>
    </row>
    <row r="875" spans="5:14" s="11" customFormat="1">
      <c r="E875" s="29"/>
      <c r="F875" s="29"/>
      <c r="G875" s="29"/>
      <c r="H875" s="29"/>
      <c r="I875" s="29"/>
      <c r="J875" s="29"/>
      <c r="K875" s="29"/>
      <c r="L875" s="29"/>
      <c r="M875" s="29"/>
      <c r="N875" s="29"/>
    </row>
    <row r="876" spans="5:14" s="11" customFormat="1">
      <c r="E876" s="29"/>
      <c r="F876" s="29"/>
      <c r="G876" s="29"/>
      <c r="H876" s="29"/>
      <c r="I876" s="29"/>
      <c r="J876" s="29"/>
      <c r="K876" s="29"/>
      <c r="L876" s="29"/>
      <c r="M876" s="29"/>
      <c r="N876" s="29"/>
    </row>
    <row r="877" spans="5:14" s="11" customFormat="1">
      <c r="E877" s="29"/>
      <c r="F877" s="29"/>
      <c r="G877" s="29"/>
      <c r="H877" s="29"/>
      <c r="I877" s="29"/>
      <c r="J877" s="29"/>
      <c r="K877" s="29"/>
      <c r="L877" s="29"/>
      <c r="M877" s="29"/>
      <c r="N877" s="29"/>
    </row>
    <row r="878" spans="5:14" s="11" customFormat="1">
      <c r="E878" s="29"/>
      <c r="F878" s="29"/>
      <c r="G878" s="29"/>
      <c r="H878" s="29"/>
      <c r="I878" s="29"/>
      <c r="J878" s="29"/>
      <c r="K878" s="29"/>
      <c r="L878" s="29"/>
      <c r="M878" s="29"/>
      <c r="N878" s="29"/>
    </row>
    <row r="879" spans="5:14" s="11" customFormat="1">
      <c r="E879" s="29"/>
      <c r="F879" s="29"/>
      <c r="G879" s="29"/>
      <c r="H879" s="29"/>
      <c r="I879" s="29"/>
      <c r="J879" s="29"/>
      <c r="K879" s="29"/>
      <c r="L879" s="29"/>
      <c r="M879" s="29"/>
      <c r="N879" s="29"/>
    </row>
    <row r="880" spans="5:14" s="11" customFormat="1">
      <c r="E880" s="29"/>
      <c r="F880" s="29"/>
      <c r="G880" s="29"/>
      <c r="H880" s="29"/>
      <c r="I880" s="29"/>
      <c r="J880" s="29"/>
      <c r="K880" s="29"/>
      <c r="L880" s="29"/>
      <c r="M880" s="29"/>
      <c r="N880" s="29"/>
    </row>
    <row r="881" spans="5:14" s="11" customFormat="1">
      <c r="E881" s="29"/>
      <c r="F881" s="29"/>
      <c r="G881" s="29"/>
      <c r="H881" s="29"/>
      <c r="I881" s="29"/>
      <c r="J881" s="29"/>
      <c r="K881" s="29"/>
      <c r="L881" s="29"/>
      <c r="M881" s="29"/>
      <c r="N881" s="29"/>
    </row>
    <row r="882" spans="5:14" s="11" customFormat="1">
      <c r="E882" s="29"/>
      <c r="F882" s="29"/>
      <c r="G882" s="29"/>
      <c r="H882" s="29"/>
      <c r="I882" s="29"/>
      <c r="J882" s="29"/>
      <c r="K882" s="29"/>
      <c r="L882" s="29"/>
      <c r="M882" s="29"/>
      <c r="N882" s="29"/>
    </row>
    <row r="883" spans="5:14" s="11" customFormat="1">
      <c r="E883" s="29"/>
      <c r="F883" s="29"/>
      <c r="G883" s="29"/>
      <c r="H883" s="29"/>
      <c r="I883" s="29"/>
      <c r="J883" s="29"/>
      <c r="K883" s="29"/>
      <c r="L883" s="29"/>
      <c r="M883" s="29"/>
      <c r="N883" s="29"/>
    </row>
    <row r="884" spans="5:14" s="11" customFormat="1">
      <c r="E884" s="29"/>
      <c r="F884" s="29"/>
      <c r="G884" s="29"/>
      <c r="H884" s="29"/>
      <c r="I884" s="29"/>
      <c r="J884" s="29"/>
      <c r="K884" s="29"/>
      <c r="L884" s="29"/>
      <c r="M884" s="29"/>
      <c r="N884" s="29"/>
    </row>
    <row r="885" spans="5:14" s="11" customFormat="1">
      <c r="E885" s="29"/>
      <c r="F885" s="29"/>
      <c r="G885" s="29"/>
      <c r="H885" s="29"/>
      <c r="I885" s="29"/>
      <c r="J885" s="29"/>
      <c r="K885" s="29"/>
      <c r="L885" s="29"/>
      <c r="M885" s="29"/>
      <c r="N885" s="29"/>
    </row>
    <row r="886" spans="5:14" s="11" customFormat="1">
      <c r="E886" s="29"/>
      <c r="F886" s="29"/>
      <c r="G886" s="29"/>
      <c r="H886" s="29"/>
      <c r="I886" s="29"/>
      <c r="J886" s="29"/>
      <c r="K886" s="29"/>
      <c r="L886" s="29"/>
      <c r="M886" s="29"/>
      <c r="N886" s="29"/>
    </row>
    <row r="887" spans="5:14" s="11" customFormat="1">
      <c r="E887" s="29"/>
      <c r="F887" s="29"/>
      <c r="G887" s="29"/>
      <c r="H887" s="29"/>
      <c r="I887" s="29"/>
      <c r="J887" s="29"/>
      <c r="K887" s="29"/>
      <c r="L887" s="29"/>
      <c r="M887" s="29"/>
      <c r="N887" s="29"/>
    </row>
    <row r="888" spans="5:14" s="11" customFormat="1">
      <c r="E888" s="29"/>
      <c r="F888" s="29"/>
      <c r="G888" s="29"/>
      <c r="H888" s="29"/>
      <c r="I888" s="29"/>
      <c r="J888" s="29"/>
      <c r="K888" s="29"/>
      <c r="L888" s="29"/>
      <c r="M888" s="29"/>
      <c r="N888" s="29"/>
    </row>
    <row r="889" spans="5:14" s="11" customFormat="1">
      <c r="E889" s="29"/>
      <c r="F889" s="29"/>
      <c r="G889" s="29"/>
      <c r="H889" s="29"/>
      <c r="I889" s="29"/>
      <c r="J889" s="29"/>
      <c r="K889" s="29"/>
      <c r="L889" s="29"/>
      <c r="M889" s="29"/>
      <c r="N889" s="29"/>
    </row>
    <row r="890" spans="5:14" s="11" customFormat="1">
      <c r="E890" s="29"/>
      <c r="F890" s="29"/>
      <c r="G890" s="29"/>
      <c r="H890" s="29"/>
      <c r="I890" s="29"/>
      <c r="J890" s="29"/>
      <c r="K890" s="29"/>
      <c r="L890" s="29"/>
      <c r="M890" s="29"/>
      <c r="N890" s="29"/>
    </row>
    <row r="891" spans="5:14" s="11" customFormat="1">
      <c r="E891" s="29"/>
      <c r="F891" s="29"/>
      <c r="G891" s="29"/>
      <c r="H891" s="29"/>
      <c r="I891" s="29"/>
      <c r="J891" s="29"/>
      <c r="K891" s="29"/>
      <c r="L891" s="29"/>
      <c r="M891" s="29"/>
      <c r="N891" s="29"/>
    </row>
    <row r="892" spans="5:14" s="11" customFormat="1">
      <c r="E892" s="29"/>
      <c r="F892" s="29"/>
      <c r="G892" s="29"/>
      <c r="H892" s="29"/>
      <c r="I892" s="29"/>
      <c r="J892" s="29"/>
      <c r="K892" s="29"/>
      <c r="L892" s="29"/>
      <c r="M892" s="29"/>
      <c r="N892" s="29"/>
    </row>
    <row r="893" spans="5:14" s="11" customFormat="1">
      <c r="E893" s="29"/>
      <c r="F893" s="29"/>
      <c r="G893" s="29"/>
      <c r="H893" s="29"/>
      <c r="I893" s="29"/>
      <c r="J893" s="29"/>
      <c r="K893" s="29"/>
      <c r="L893" s="29"/>
      <c r="M893" s="29"/>
      <c r="N893" s="29"/>
    </row>
    <row r="894" spans="5:14" s="11" customFormat="1">
      <c r="E894" s="29"/>
      <c r="F894" s="29"/>
      <c r="G894" s="29"/>
      <c r="H894" s="29"/>
      <c r="I894" s="29"/>
      <c r="J894" s="29"/>
      <c r="K894" s="29"/>
      <c r="L894" s="29"/>
      <c r="M894" s="29"/>
      <c r="N894" s="29"/>
    </row>
    <row r="895" spans="5:14" s="11" customFormat="1">
      <c r="E895" s="29"/>
      <c r="F895" s="29"/>
      <c r="G895" s="29"/>
      <c r="H895" s="29"/>
      <c r="I895" s="29"/>
      <c r="J895" s="29"/>
      <c r="K895" s="29"/>
      <c r="L895" s="29"/>
      <c r="M895" s="29"/>
      <c r="N895" s="29"/>
    </row>
    <row r="896" spans="5:14" s="11" customFormat="1">
      <c r="E896" s="29"/>
      <c r="F896" s="29"/>
      <c r="G896" s="29"/>
      <c r="H896" s="29"/>
      <c r="I896" s="29"/>
      <c r="J896" s="29"/>
      <c r="K896" s="29"/>
      <c r="L896" s="29"/>
      <c r="M896" s="29"/>
      <c r="N896" s="29"/>
    </row>
    <row r="897" spans="5:14" s="11" customFormat="1">
      <c r="E897" s="29"/>
      <c r="F897" s="29"/>
      <c r="G897" s="29"/>
      <c r="H897" s="29"/>
      <c r="I897" s="29"/>
      <c r="J897" s="29"/>
      <c r="K897" s="29"/>
      <c r="L897" s="29"/>
      <c r="M897" s="29"/>
      <c r="N897" s="29"/>
    </row>
    <row r="898" spans="5:14" s="11" customFormat="1">
      <c r="E898" s="29"/>
      <c r="F898" s="29"/>
      <c r="G898" s="29"/>
      <c r="H898" s="29"/>
      <c r="I898" s="29"/>
      <c r="J898" s="29"/>
      <c r="K898" s="29"/>
      <c r="L898" s="29"/>
      <c r="M898" s="29"/>
      <c r="N898" s="29"/>
    </row>
    <row r="899" spans="5:14" s="11" customFormat="1">
      <c r="E899" s="29"/>
      <c r="F899" s="29"/>
      <c r="G899" s="29"/>
      <c r="H899" s="29"/>
      <c r="I899" s="29"/>
      <c r="J899" s="29"/>
      <c r="K899" s="29"/>
      <c r="L899" s="29"/>
      <c r="M899" s="29"/>
      <c r="N899" s="29"/>
    </row>
    <row r="900" spans="5:14" s="11" customFormat="1">
      <c r="E900" s="29"/>
      <c r="F900" s="29"/>
      <c r="G900" s="29"/>
      <c r="H900" s="29"/>
      <c r="I900" s="29"/>
      <c r="J900" s="29"/>
      <c r="K900" s="29"/>
      <c r="L900" s="29"/>
      <c r="M900" s="29"/>
      <c r="N900" s="29"/>
    </row>
    <row r="901" spans="5:14" s="11" customFormat="1">
      <c r="E901" s="29"/>
      <c r="F901" s="29"/>
      <c r="G901" s="29"/>
      <c r="H901" s="29"/>
      <c r="I901" s="29"/>
      <c r="J901" s="29"/>
      <c r="K901" s="29"/>
      <c r="L901" s="29"/>
      <c r="M901" s="29"/>
      <c r="N901" s="29"/>
    </row>
    <row r="902" spans="5:14" s="11" customFormat="1">
      <c r="E902" s="29"/>
      <c r="F902" s="29"/>
      <c r="G902" s="29"/>
      <c r="H902" s="29"/>
      <c r="I902" s="29"/>
      <c r="J902" s="29"/>
      <c r="K902" s="29"/>
      <c r="L902" s="29"/>
      <c r="M902" s="29"/>
      <c r="N902" s="29"/>
    </row>
    <row r="903" spans="5:14" s="11" customFormat="1">
      <c r="E903" s="29"/>
      <c r="F903" s="29"/>
      <c r="G903" s="29"/>
      <c r="H903" s="29"/>
      <c r="I903" s="29"/>
      <c r="J903" s="29"/>
      <c r="K903" s="29"/>
      <c r="L903" s="29"/>
      <c r="M903" s="29"/>
      <c r="N903" s="29"/>
    </row>
    <row r="904" spans="5:14" s="11" customFormat="1">
      <c r="E904" s="29"/>
      <c r="F904" s="29"/>
      <c r="G904" s="29"/>
      <c r="H904" s="29"/>
      <c r="I904" s="29"/>
      <c r="J904" s="29"/>
      <c r="K904" s="29"/>
      <c r="L904" s="29"/>
      <c r="M904" s="29"/>
      <c r="N904" s="29"/>
    </row>
    <row r="905" spans="5:14" s="11" customFormat="1">
      <c r="E905" s="29"/>
      <c r="F905" s="29"/>
      <c r="G905" s="29"/>
      <c r="H905" s="29"/>
      <c r="I905" s="29"/>
      <c r="J905" s="29"/>
      <c r="K905" s="29"/>
      <c r="L905" s="29"/>
      <c r="M905" s="29"/>
      <c r="N905" s="29"/>
    </row>
    <row r="906" spans="5:14" s="11" customFormat="1">
      <c r="E906" s="29"/>
      <c r="F906" s="29"/>
      <c r="G906" s="29"/>
      <c r="H906" s="29"/>
      <c r="I906" s="29"/>
      <c r="J906" s="29"/>
      <c r="K906" s="29"/>
      <c r="L906" s="29"/>
      <c r="M906" s="29"/>
      <c r="N906" s="29"/>
    </row>
    <row r="907" spans="5:14" s="11" customFormat="1">
      <c r="E907" s="29"/>
      <c r="F907" s="29"/>
      <c r="G907" s="29"/>
      <c r="H907" s="29"/>
      <c r="I907" s="29"/>
      <c r="J907" s="29"/>
      <c r="K907" s="29"/>
      <c r="L907" s="29"/>
      <c r="M907" s="29"/>
      <c r="N907" s="29"/>
    </row>
    <row r="908" spans="5:14" s="11" customFormat="1">
      <c r="E908" s="29"/>
      <c r="F908" s="29"/>
      <c r="G908" s="29"/>
      <c r="H908" s="29"/>
      <c r="I908" s="29"/>
      <c r="J908" s="29"/>
      <c r="K908" s="29"/>
      <c r="L908" s="29"/>
      <c r="M908" s="29"/>
      <c r="N908" s="29"/>
    </row>
    <row r="909" spans="5:14" s="11" customFormat="1">
      <c r="E909" s="29"/>
      <c r="F909" s="29"/>
      <c r="G909" s="29"/>
      <c r="H909" s="29"/>
      <c r="I909" s="29"/>
      <c r="J909" s="29"/>
      <c r="K909" s="29"/>
      <c r="L909" s="29"/>
      <c r="M909" s="29"/>
      <c r="N909" s="29"/>
    </row>
    <row r="910" spans="5:14" s="11" customFormat="1">
      <c r="E910" s="29"/>
      <c r="F910" s="29"/>
      <c r="G910" s="29"/>
      <c r="H910" s="29"/>
      <c r="I910" s="29"/>
      <c r="J910" s="29"/>
      <c r="K910" s="29"/>
      <c r="L910" s="29"/>
      <c r="M910" s="29"/>
      <c r="N910" s="29"/>
    </row>
    <row r="911" spans="5:14" s="11" customFormat="1">
      <c r="E911" s="29"/>
      <c r="F911" s="29"/>
      <c r="G911" s="29"/>
      <c r="H911" s="29"/>
      <c r="I911" s="29"/>
      <c r="J911" s="29"/>
      <c r="K911" s="29"/>
      <c r="L911" s="29"/>
      <c r="M911" s="29"/>
      <c r="N911" s="29"/>
    </row>
    <row r="912" spans="5:14" s="11" customFormat="1">
      <c r="E912" s="29"/>
      <c r="F912" s="29"/>
      <c r="G912" s="29"/>
      <c r="H912" s="29"/>
      <c r="I912" s="29"/>
      <c r="J912" s="29"/>
      <c r="K912" s="29"/>
      <c r="L912" s="29"/>
      <c r="M912" s="29"/>
      <c r="N912" s="29"/>
    </row>
    <row r="913" spans="5:14" s="11" customFormat="1">
      <c r="E913" s="29"/>
      <c r="F913" s="29"/>
      <c r="G913" s="29"/>
      <c r="H913" s="29"/>
      <c r="I913" s="29"/>
      <c r="J913" s="29"/>
      <c r="K913" s="29"/>
      <c r="L913" s="29"/>
      <c r="M913" s="29"/>
      <c r="N913" s="29"/>
    </row>
    <row r="914" spans="5:14" s="11" customFormat="1">
      <c r="E914" s="29"/>
      <c r="F914" s="29"/>
      <c r="G914" s="29"/>
      <c r="H914" s="29"/>
      <c r="I914" s="29"/>
      <c r="J914" s="29"/>
      <c r="K914" s="29"/>
      <c r="L914" s="29"/>
      <c r="M914" s="29"/>
      <c r="N914" s="29"/>
    </row>
    <row r="915" spans="5:14" s="11" customFormat="1">
      <c r="E915" s="29"/>
      <c r="F915" s="29"/>
      <c r="G915" s="29"/>
      <c r="H915" s="29"/>
      <c r="I915" s="29"/>
      <c r="J915" s="29"/>
      <c r="K915" s="29"/>
      <c r="L915" s="29"/>
      <c r="M915" s="29"/>
      <c r="N915" s="29"/>
    </row>
    <row r="916" spans="5:14" s="11" customFormat="1">
      <c r="E916" s="29"/>
      <c r="F916" s="29"/>
      <c r="G916" s="29"/>
      <c r="H916" s="29"/>
      <c r="I916" s="29"/>
      <c r="J916" s="29"/>
      <c r="K916" s="29"/>
      <c r="L916" s="29"/>
      <c r="M916" s="29"/>
      <c r="N916" s="29"/>
    </row>
    <row r="917" spans="5:14" s="11" customFormat="1">
      <c r="E917" s="29"/>
      <c r="F917" s="29"/>
      <c r="G917" s="29"/>
      <c r="H917" s="29"/>
      <c r="I917" s="29"/>
      <c r="J917" s="29"/>
      <c r="K917" s="29"/>
      <c r="L917" s="29"/>
      <c r="M917" s="29"/>
      <c r="N917" s="29"/>
    </row>
    <row r="918" spans="5:14" s="11" customFormat="1">
      <c r="E918" s="29"/>
      <c r="F918" s="29"/>
      <c r="G918" s="29"/>
      <c r="H918" s="29"/>
      <c r="I918" s="29"/>
      <c r="J918" s="29"/>
      <c r="K918" s="29"/>
      <c r="L918" s="29"/>
      <c r="M918" s="29"/>
      <c r="N918" s="29"/>
    </row>
    <row r="919" spans="5:14" s="11" customFormat="1">
      <c r="E919" s="29"/>
      <c r="F919" s="29"/>
      <c r="G919" s="29"/>
      <c r="H919" s="29"/>
      <c r="I919" s="29"/>
      <c r="J919" s="29"/>
      <c r="K919" s="29"/>
      <c r="L919" s="29"/>
      <c r="M919" s="29"/>
      <c r="N919" s="29"/>
    </row>
    <row r="920" spans="5:14" s="11" customFormat="1">
      <c r="E920" s="29"/>
      <c r="F920" s="29"/>
      <c r="G920" s="29"/>
      <c r="H920" s="29"/>
      <c r="I920" s="29"/>
      <c r="J920" s="29"/>
      <c r="K920" s="29"/>
      <c r="L920" s="29"/>
      <c r="M920" s="29"/>
      <c r="N920" s="29"/>
    </row>
    <row r="921" spans="5:14" s="11" customFormat="1">
      <c r="E921" s="29"/>
      <c r="F921" s="29"/>
      <c r="G921" s="29"/>
      <c r="H921" s="29"/>
      <c r="I921" s="29"/>
      <c r="J921" s="29"/>
      <c r="K921" s="29"/>
      <c r="L921" s="29"/>
      <c r="M921" s="29"/>
      <c r="N921" s="29"/>
    </row>
    <row r="922" spans="5:14" s="11" customFormat="1">
      <c r="E922" s="29"/>
      <c r="F922" s="29"/>
      <c r="G922" s="29"/>
      <c r="H922" s="29"/>
      <c r="I922" s="29"/>
      <c r="J922" s="29"/>
      <c r="K922" s="29"/>
      <c r="L922" s="29"/>
      <c r="M922" s="29"/>
      <c r="N922" s="29"/>
    </row>
    <row r="923" spans="5:14" s="11" customFormat="1">
      <c r="E923" s="29"/>
      <c r="F923" s="29"/>
      <c r="G923" s="29"/>
      <c r="H923" s="29"/>
      <c r="I923" s="29"/>
      <c r="J923" s="29"/>
      <c r="K923" s="29"/>
      <c r="L923" s="29"/>
      <c r="M923" s="29"/>
      <c r="N923" s="29"/>
    </row>
    <row r="924" spans="5:14" s="11" customFormat="1">
      <c r="E924" s="29"/>
      <c r="F924" s="29"/>
      <c r="G924" s="29"/>
      <c r="H924" s="29"/>
      <c r="I924" s="29"/>
      <c r="J924" s="29"/>
      <c r="K924" s="29"/>
      <c r="L924" s="29"/>
      <c r="M924" s="29"/>
      <c r="N924" s="29"/>
    </row>
    <row r="925" spans="5:14" s="11" customFormat="1">
      <c r="E925" s="29"/>
      <c r="F925" s="29"/>
      <c r="G925" s="29"/>
      <c r="H925" s="29"/>
      <c r="I925" s="29"/>
      <c r="J925" s="29"/>
      <c r="K925" s="29"/>
      <c r="L925" s="29"/>
      <c r="M925" s="29"/>
      <c r="N925" s="29"/>
    </row>
    <row r="926" spans="5:14" s="11" customFormat="1">
      <c r="E926" s="29"/>
      <c r="F926" s="29"/>
      <c r="G926" s="29"/>
      <c r="H926" s="29"/>
      <c r="I926" s="29"/>
      <c r="J926" s="29"/>
      <c r="K926" s="29"/>
      <c r="L926" s="29"/>
      <c r="M926" s="29"/>
      <c r="N926" s="29"/>
    </row>
    <row r="927" spans="5:14" s="11" customFormat="1">
      <c r="E927" s="29"/>
      <c r="F927" s="29"/>
      <c r="G927" s="29"/>
      <c r="H927" s="29"/>
      <c r="I927" s="29"/>
      <c r="J927" s="29"/>
      <c r="K927" s="29"/>
      <c r="L927" s="29"/>
      <c r="M927" s="29"/>
      <c r="N927" s="29"/>
    </row>
    <row r="928" spans="5:14" s="11" customFormat="1">
      <c r="E928" s="29"/>
      <c r="F928" s="29"/>
      <c r="G928" s="29"/>
      <c r="H928" s="29"/>
      <c r="I928" s="29"/>
      <c r="J928" s="29"/>
      <c r="K928" s="29"/>
      <c r="L928" s="29"/>
      <c r="M928" s="29"/>
      <c r="N928" s="29"/>
    </row>
    <row r="929" spans="5:14" s="11" customFormat="1">
      <c r="E929" s="29"/>
      <c r="F929" s="29"/>
      <c r="G929" s="29"/>
      <c r="H929" s="29"/>
      <c r="I929" s="29"/>
      <c r="J929" s="29"/>
      <c r="K929" s="29"/>
      <c r="L929" s="29"/>
      <c r="M929" s="29"/>
      <c r="N929" s="29"/>
    </row>
    <row r="930" spans="5:14" s="11" customFormat="1">
      <c r="E930" s="29"/>
      <c r="F930" s="29"/>
      <c r="G930" s="29"/>
      <c r="H930" s="29"/>
      <c r="I930" s="29"/>
      <c r="J930" s="29"/>
      <c r="K930" s="29"/>
      <c r="L930" s="29"/>
      <c r="M930" s="29"/>
      <c r="N930" s="29"/>
    </row>
    <row r="931" spans="5:14" s="11" customFormat="1">
      <c r="E931" s="29"/>
      <c r="F931" s="29"/>
      <c r="G931" s="29"/>
      <c r="H931" s="29"/>
      <c r="I931" s="29"/>
      <c r="J931" s="29"/>
      <c r="K931" s="29"/>
      <c r="L931" s="29"/>
      <c r="M931" s="29"/>
      <c r="N931" s="29"/>
    </row>
    <row r="932" spans="5:14" s="11" customFormat="1">
      <c r="E932" s="29"/>
      <c r="F932" s="29"/>
      <c r="G932" s="29"/>
      <c r="H932" s="29"/>
      <c r="I932" s="29"/>
      <c r="J932" s="29"/>
      <c r="K932" s="29"/>
      <c r="L932" s="29"/>
      <c r="M932" s="29"/>
      <c r="N932" s="29"/>
    </row>
    <row r="933" spans="5:14" s="11" customFormat="1">
      <c r="E933" s="29"/>
      <c r="F933" s="29"/>
      <c r="G933" s="29"/>
      <c r="H933" s="29"/>
      <c r="I933" s="29"/>
      <c r="J933" s="29"/>
      <c r="K933" s="29"/>
      <c r="L933" s="29"/>
      <c r="M933" s="29"/>
      <c r="N933" s="29"/>
    </row>
    <row r="934" spans="5:14" s="11" customFormat="1">
      <c r="E934" s="29"/>
      <c r="F934" s="29"/>
      <c r="G934" s="29"/>
      <c r="H934" s="29"/>
      <c r="I934" s="29"/>
      <c r="J934" s="29"/>
      <c r="K934" s="29"/>
      <c r="L934" s="29"/>
      <c r="M934" s="29"/>
      <c r="N934" s="29"/>
    </row>
    <row r="935" spans="5:14" s="11" customFormat="1">
      <c r="E935" s="29"/>
      <c r="F935" s="29"/>
      <c r="G935" s="29"/>
      <c r="H935" s="29"/>
      <c r="I935" s="29"/>
      <c r="J935" s="29"/>
      <c r="K935" s="29"/>
      <c r="L935" s="29"/>
      <c r="M935" s="29"/>
      <c r="N935" s="29"/>
    </row>
    <row r="936" spans="5:14" s="11" customFormat="1">
      <c r="E936" s="29"/>
      <c r="F936" s="29"/>
      <c r="G936" s="29"/>
      <c r="H936" s="29"/>
      <c r="I936" s="29"/>
      <c r="J936" s="29"/>
      <c r="K936" s="29"/>
      <c r="L936" s="29"/>
      <c r="M936" s="29"/>
      <c r="N936" s="29"/>
    </row>
    <row r="937" spans="5:14" s="11" customFormat="1">
      <c r="E937" s="29"/>
      <c r="F937" s="29"/>
      <c r="G937" s="29"/>
      <c r="H937" s="29"/>
      <c r="I937" s="29"/>
      <c r="J937" s="29"/>
      <c r="K937" s="29"/>
      <c r="L937" s="29"/>
      <c r="M937" s="29"/>
      <c r="N937" s="29"/>
    </row>
    <row r="938" spans="5:14" s="11" customFormat="1">
      <c r="E938" s="29"/>
      <c r="F938" s="29"/>
      <c r="G938" s="29"/>
      <c r="H938" s="29"/>
      <c r="I938" s="29"/>
      <c r="J938" s="29"/>
      <c r="K938" s="29"/>
      <c r="L938" s="29"/>
      <c r="M938" s="29"/>
      <c r="N938" s="29"/>
    </row>
    <row r="939" spans="5:14" s="11" customFormat="1">
      <c r="E939" s="29"/>
      <c r="F939" s="29"/>
      <c r="G939" s="29"/>
      <c r="H939" s="29"/>
      <c r="I939" s="29"/>
      <c r="J939" s="29"/>
      <c r="K939" s="29"/>
      <c r="L939" s="29"/>
      <c r="M939" s="29"/>
      <c r="N939" s="29"/>
    </row>
    <row r="940" spans="5:14" s="11" customFormat="1">
      <c r="E940" s="29"/>
      <c r="F940" s="29"/>
      <c r="G940" s="29"/>
      <c r="H940" s="29"/>
      <c r="I940" s="29"/>
      <c r="J940" s="29"/>
      <c r="K940" s="29"/>
      <c r="L940" s="29"/>
      <c r="M940" s="29"/>
      <c r="N940" s="29"/>
    </row>
    <row r="941" spans="5:14" s="11" customFormat="1">
      <c r="E941" s="29"/>
      <c r="F941" s="29"/>
      <c r="G941" s="29"/>
      <c r="H941" s="29"/>
      <c r="I941" s="29"/>
      <c r="J941" s="29"/>
      <c r="K941" s="29"/>
      <c r="L941" s="29"/>
      <c r="M941" s="29"/>
      <c r="N941" s="29"/>
    </row>
    <row r="942" spans="5:14" s="11" customFormat="1">
      <c r="E942" s="29"/>
      <c r="F942" s="29"/>
      <c r="G942" s="29"/>
      <c r="H942" s="29"/>
      <c r="I942" s="29"/>
      <c r="J942" s="29"/>
      <c r="K942" s="29"/>
      <c r="L942" s="29"/>
      <c r="M942" s="29"/>
      <c r="N942" s="29"/>
    </row>
    <row r="943" spans="5:14" s="11" customFormat="1">
      <c r="E943" s="29"/>
      <c r="F943" s="29"/>
      <c r="G943" s="29"/>
      <c r="H943" s="29"/>
      <c r="I943" s="29"/>
      <c r="J943" s="29"/>
      <c r="K943" s="29"/>
      <c r="L943" s="29"/>
      <c r="M943" s="29"/>
      <c r="N943" s="29"/>
    </row>
    <row r="944" spans="5:14" s="11" customFormat="1">
      <c r="E944" s="29"/>
      <c r="F944" s="29"/>
      <c r="G944" s="29"/>
      <c r="H944" s="29"/>
      <c r="I944" s="29"/>
      <c r="J944" s="29"/>
      <c r="K944" s="29"/>
      <c r="L944" s="29"/>
      <c r="M944" s="29"/>
      <c r="N944" s="29"/>
    </row>
    <row r="945" spans="5:14" s="11" customFormat="1">
      <c r="E945" s="29"/>
      <c r="F945" s="29"/>
      <c r="G945" s="29"/>
      <c r="H945" s="29"/>
      <c r="I945" s="29"/>
      <c r="J945" s="29"/>
      <c r="K945" s="29"/>
      <c r="L945" s="29"/>
      <c r="M945" s="29"/>
      <c r="N945" s="29"/>
    </row>
    <row r="946" spans="5:14" s="11" customFormat="1">
      <c r="E946" s="29"/>
      <c r="F946" s="29"/>
      <c r="G946" s="29"/>
      <c r="H946" s="29"/>
      <c r="I946" s="29"/>
      <c r="J946" s="29"/>
      <c r="K946" s="29"/>
      <c r="L946" s="29"/>
      <c r="M946" s="29"/>
      <c r="N946" s="29"/>
    </row>
    <row r="947" spans="5:14" s="11" customFormat="1">
      <c r="E947" s="29"/>
      <c r="F947" s="29"/>
      <c r="G947" s="29"/>
      <c r="H947" s="29"/>
      <c r="I947" s="29"/>
      <c r="J947" s="29"/>
      <c r="K947" s="29"/>
      <c r="L947" s="29"/>
      <c r="M947" s="29"/>
      <c r="N947" s="29"/>
    </row>
    <row r="948" spans="5:14" s="11" customFormat="1">
      <c r="E948" s="29"/>
      <c r="F948" s="29"/>
      <c r="G948" s="29"/>
      <c r="H948" s="29"/>
      <c r="I948" s="29"/>
      <c r="J948" s="29"/>
      <c r="K948" s="29"/>
      <c r="L948" s="29"/>
      <c r="M948" s="29"/>
      <c r="N948" s="29"/>
    </row>
    <row r="949" spans="5:14" s="11" customFormat="1">
      <c r="E949" s="29"/>
      <c r="F949" s="29"/>
      <c r="G949" s="29"/>
      <c r="H949" s="29"/>
      <c r="I949" s="29"/>
      <c r="J949" s="29"/>
      <c r="K949" s="29"/>
      <c r="L949" s="29"/>
      <c r="M949" s="29"/>
      <c r="N949" s="29"/>
    </row>
    <row r="950" spans="5:14" s="11" customFormat="1">
      <c r="E950" s="29"/>
      <c r="F950" s="29"/>
      <c r="G950" s="29"/>
      <c r="H950" s="29"/>
      <c r="I950" s="29"/>
      <c r="J950" s="29"/>
      <c r="K950" s="29"/>
      <c r="L950" s="29"/>
      <c r="M950" s="29"/>
      <c r="N950" s="29"/>
    </row>
    <row r="951" spans="5:14" s="11" customFormat="1">
      <c r="E951" s="29"/>
      <c r="F951" s="29"/>
      <c r="G951" s="29"/>
      <c r="H951" s="29"/>
      <c r="I951" s="29"/>
      <c r="J951" s="29"/>
      <c r="K951" s="29"/>
      <c r="L951" s="29"/>
      <c r="M951" s="29"/>
      <c r="N951" s="29"/>
    </row>
    <row r="952" spans="5:14" s="11" customFormat="1">
      <c r="E952" s="29"/>
      <c r="F952" s="29"/>
      <c r="G952" s="29"/>
      <c r="H952" s="29"/>
      <c r="I952" s="29"/>
      <c r="J952" s="29"/>
      <c r="K952" s="29"/>
      <c r="L952" s="29"/>
      <c r="M952" s="29"/>
      <c r="N952" s="29"/>
    </row>
    <row r="953" spans="5:14" s="11" customFormat="1">
      <c r="E953" s="29"/>
      <c r="F953" s="29"/>
      <c r="G953" s="29"/>
      <c r="H953" s="29"/>
      <c r="I953" s="29"/>
      <c r="J953" s="29"/>
      <c r="K953" s="29"/>
      <c r="L953" s="29"/>
      <c r="M953" s="29"/>
      <c r="N953" s="29"/>
    </row>
    <row r="954" spans="5:14" s="11" customFormat="1">
      <c r="E954" s="29"/>
      <c r="F954" s="29"/>
      <c r="G954" s="29"/>
      <c r="H954" s="29"/>
      <c r="I954" s="29"/>
      <c r="J954" s="29"/>
      <c r="K954" s="29"/>
      <c r="L954" s="29"/>
      <c r="M954" s="29"/>
      <c r="N954" s="29"/>
    </row>
    <row r="955" spans="5:14" s="11" customFormat="1">
      <c r="E955" s="29"/>
      <c r="F955" s="29"/>
      <c r="G955" s="29"/>
      <c r="H955" s="29"/>
      <c r="I955" s="29"/>
      <c r="J955" s="29"/>
      <c r="K955" s="29"/>
      <c r="L955" s="29"/>
      <c r="M955" s="29"/>
      <c r="N955" s="29"/>
    </row>
    <row r="956" spans="5:14" s="11" customFormat="1">
      <c r="E956" s="29"/>
      <c r="F956" s="29"/>
      <c r="G956" s="29"/>
      <c r="H956" s="29"/>
      <c r="I956" s="29"/>
      <c r="J956" s="29"/>
      <c r="K956" s="29"/>
      <c r="L956" s="29"/>
      <c r="M956" s="29"/>
      <c r="N956" s="29"/>
    </row>
    <row r="957" spans="5:14" s="11" customFormat="1">
      <c r="E957" s="29"/>
      <c r="F957" s="29"/>
      <c r="G957" s="29"/>
      <c r="H957" s="29"/>
      <c r="I957" s="29"/>
      <c r="J957" s="29"/>
      <c r="K957" s="29"/>
      <c r="L957" s="29"/>
      <c r="M957" s="29"/>
      <c r="N957" s="29"/>
    </row>
    <row r="958" spans="5:14" s="11" customFormat="1">
      <c r="E958" s="29"/>
      <c r="F958" s="29"/>
      <c r="G958" s="29"/>
      <c r="H958" s="29"/>
      <c r="I958" s="29"/>
      <c r="J958" s="29"/>
      <c r="K958" s="29"/>
      <c r="L958" s="29"/>
      <c r="M958" s="29"/>
      <c r="N958" s="29"/>
    </row>
    <row r="959" spans="5:14" s="11" customFormat="1">
      <c r="E959" s="29"/>
      <c r="F959" s="29"/>
      <c r="G959" s="29"/>
      <c r="H959" s="29"/>
      <c r="I959" s="29"/>
      <c r="J959" s="29"/>
      <c r="K959" s="29"/>
      <c r="L959" s="29"/>
      <c r="M959" s="29"/>
      <c r="N959" s="29"/>
    </row>
    <row r="960" spans="5:14" s="11" customFormat="1">
      <c r="E960" s="29"/>
      <c r="F960" s="29"/>
      <c r="G960" s="29"/>
      <c r="H960" s="29"/>
      <c r="I960" s="29"/>
      <c r="J960" s="29"/>
      <c r="K960" s="29"/>
      <c r="L960" s="29"/>
      <c r="M960" s="29"/>
      <c r="N960" s="29"/>
    </row>
    <row r="961" spans="5:14" s="11" customFormat="1">
      <c r="E961" s="29"/>
      <c r="F961" s="29"/>
      <c r="G961" s="29"/>
      <c r="H961" s="29"/>
      <c r="I961" s="29"/>
      <c r="J961" s="29"/>
      <c r="K961" s="29"/>
      <c r="L961" s="29"/>
      <c r="M961" s="29"/>
      <c r="N961" s="29"/>
    </row>
    <row r="962" spans="5:14" s="11" customFormat="1">
      <c r="E962" s="29"/>
      <c r="F962" s="29"/>
      <c r="G962" s="29"/>
      <c r="H962" s="29"/>
      <c r="I962" s="29"/>
      <c r="J962" s="29"/>
      <c r="K962" s="29"/>
      <c r="L962" s="29"/>
      <c r="M962" s="29"/>
      <c r="N962" s="29"/>
    </row>
    <row r="963" spans="5:14" s="11" customFormat="1">
      <c r="E963" s="29"/>
      <c r="F963" s="29"/>
      <c r="G963" s="29"/>
      <c r="H963" s="29"/>
      <c r="I963" s="29"/>
      <c r="J963" s="29"/>
      <c r="K963" s="29"/>
      <c r="L963" s="29"/>
      <c r="M963" s="29"/>
      <c r="N963" s="29"/>
    </row>
    <row r="964" spans="5:14" s="11" customFormat="1">
      <c r="E964" s="29"/>
      <c r="F964" s="29"/>
      <c r="G964" s="29"/>
      <c r="H964" s="29"/>
      <c r="I964" s="29"/>
      <c r="J964" s="29"/>
      <c r="K964" s="29"/>
      <c r="L964" s="29"/>
      <c r="M964" s="29"/>
      <c r="N964" s="29"/>
    </row>
    <row r="965" spans="5:14" s="11" customFormat="1">
      <c r="E965" s="29"/>
      <c r="F965" s="29"/>
      <c r="G965" s="29"/>
      <c r="H965" s="29"/>
      <c r="I965" s="29"/>
      <c r="J965" s="29"/>
      <c r="K965" s="29"/>
      <c r="L965" s="29"/>
      <c r="M965" s="29"/>
      <c r="N965" s="29"/>
    </row>
    <row r="966" spans="5:14" s="11" customFormat="1">
      <c r="E966" s="29"/>
      <c r="F966" s="29"/>
      <c r="G966" s="29"/>
      <c r="H966" s="29"/>
      <c r="I966" s="29"/>
      <c r="J966" s="29"/>
      <c r="K966" s="29"/>
      <c r="L966" s="29"/>
      <c r="M966" s="29"/>
      <c r="N966" s="29"/>
    </row>
    <row r="967" spans="5:14" s="11" customFormat="1">
      <c r="E967" s="29"/>
      <c r="F967" s="29"/>
      <c r="G967" s="29"/>
      <c r="H967" s="29"/>
      <c r="I967" s="29"/>
      <c r="J967" s="29"/>
      <c r="K967" s="29"/>
      <c r="L967" s="29"/>
      <c r="M967" s="29"/>
      <c r="N967" s="29"/>
    </row>
    <row r="968" spans="5:14" s="11" customFormat="1">
      <c r="E968" s="29"/>
      <c r="F968" s="29"/>
      <c r="G968" s="29"/>
      <c r="H968" s="29"/>
      <c r="I968" s="29"/>
      <c r="J968" s="29"/>
      <c r="K968" s="29"/>
      <c r="L968" s="29"/>
      <c r="M968" s="29"/>
      <c r="N968" s="29"/>
    </row>
    <row r="969" spans="5:14" s="11" customFormat="1">
      <c r="E969" s="29"/>
      <c r="F969" s="29"/>
      <c r="G969" s="29"/>
      <c r="H969" s="29"/>
      <c r="I969" s="29"/>
      <c r="J969" s="29"/>
      <c r="K969" s="29"/>
      <c r="L969" s="29"/>
      <c r="M969" s="29"/>
      <c r="N969" s="29"/>
    </row>
    <row r="970" spans="5:14" s="11" customFormat="1">
      <c r="E970" s="29"/>
      <c r="F970" s="29"/>
      <c r="G970" s="29"/>
      <c r="H970" s="29"/>
      <c r="I970" s="29"/>
      <c r="J970" s="29"/>
      <c r="K970" s="29"/>
      <c r="L970" s="29"/>
      <c r="M970" s="29"/>
      <c r="N970" s="29"/>
    </row>
    <row r="971" spans="5:14" s="11" customFormat="1">
      <c r="E971" s="29"/>
      <c r="F971" s="29"/>
      <c r="G971" s="29"/>
      <c r="H971" s="29"/>
      <c r="I971" s="29"/>
      <c r="J971" s="29"/>
      <c r="K971" s="29"/>
      <c r="L971" s="29"/>
      <c r="M971" s="29"/>
      <c r="N971" s="29"/>
    </row>
    <row r="972" spans="5:14" s="11" customFormat="1">
      <c r="E972" s="29"/>
      <c r="F972" s="29"/>
      <c r="G972" s="29"/>
      <c r="H972" s="29"/>
      <c r="I972" s="29"/>
      <c r="J972" s="29"/>
      <c r="K972" s="29"/>
      <c r="L972" s="29"/>
      <c r="M972" s="29"/>
      <c r="N972" s="29"/>
    </row>
    <row r="973" spans="5:14" s="11" customFormat="1">
      <c r="E973" s="29"/>
      <c r="F973" s="29"/>
      <c r="G973" s="29"/>
      <c r="H973" s="29"/>
      <c r="I973" s="29"/>
      <c r="J973" s="29"/>
      <c r="K973" s="29"/>
      <c r="L973" s="29"/>
      <c r="M973" s="29"/>
      <c r="N973" s="29"/>
    </row>
    <row r="974" spans="5:14" s="11" customFormat="1">
      <c r="E974" s="29"/>
      <c r="F974" s="29"/>
      <c r="G974" s="29"/>
      <c r="H974" s="29"/>
      <c r="I974" s="29"/>
      <c r="J974" s="29"/>
      <c r="K974" s="29"/>
      <c r="L974" s="29"/>
      <c r="M974" s="29"/>
      <c r="N974" s="29"/>
    </row>
    <row r="975" spans="5:14" s="11" customFormat="1">
      <c r="E975" s="29"/>
      <c r="F975" s="29"/>
      <c r="G975" s="29"/>
      <c r="H975" s="29"/>
      <c r="I975" s="29"/>
      <c r="J975" s="29"/>
      <c r="K975" s="29"/>
      <c r="L975" s="29"/>
      <c r="M975" s="29"/>
      <c r="N975" s="29"/>
    </row>
    <row r="976" spans="5:14" s="11" customFormat="1">
      <c r="E976" s="29"/>
      <c r="F976" s="29"/>
      <c r="G976" s="29"/>
      <c r="H976" s="29"/>
      <c r="I976" s="29"/>
      <c r="J976" s="29"/>
      <c r="K976" s="29"/>
      <c r="L976" s="29"/>
      <c r="M976" s="29"/>
      <c r="N976" s="29"/>
    </row>
    <row r="977" spans="5:14" s="11" customFormat="1">
      <c r="E977" s="29"/>
      <c r="F977" s="29"/>
      <c r="G977" s="29"/>
      <c r="H977" s="29"/>
      <c r="I977" s="29"/>
      <c r="J977" s="29"/>
      <c r="K977" s="29"/>
      <c r="L977" s="29"/>
      <c r="M977" s="29"/>
      <c r="N977" s="29"/>
    </row>
    <row r="978" spans="5:14" s="11" customFormat="1">
      <c r="E978" s="29"/>
      <c r="F978" s="29"/>
      <c r="G978" s="29"/>
      <c r="H978" s="29"/>
      <c r="I978" s="29"/>
      <c r="J978" s="29"/>
      <c r="K978" s="29"/>
      <c r="L978" s="29"/>
      <c r="M978" s="29"/>
      <c r="N978" s="29"/>
    </row>
    <row r="979" spans="5:14" s="11" customFormat="1">
      <c r="E979" s="29"/>
      <c r="F979" s="29"/>
      <c r="G979" s="29"/>
      <c r="H979" s="29"/>
      <c r="I979" s="29"/>
      <c r="J979" s="29"/>
      <c r="K979" s="29"/>
      <c r="L979" s="29"/>
      <c r="M979" s="29"/>
      <c r="N979" s="29"/>
    </row>
    <row r="980" spans="5:14" s="11" customFormat="1">
      <c r="E980" s="29"/>
      <c r="F980" s="29"/>
      <c r="G980" s="29"/>
      <c r="H980" s="29"/>
      <c r="I980" s="29"/>
      <c r="J980" s="29"/>
      <c r="K980" s="29"/>
      <c r="L980" s="29"/>
      <c r="M980" s="29"/>
      <c r="N980" s="29"/>
    </row>
    <row r="981" spans="5:14" s="11" customFormat="1">
      <c r="E981" s="29"/>
      <c r="F981" s="29"/>
      <c r="G981" s="29"/>
      <c r="H981" s="29"/>
      <c r="I981" s="29"/>
      <c r="J981" s="29"/>
      <c r="K981" s="29"/>
      <c r="L981" s="29"/>
      <c r="M981" s="29"/>
      <c r="N981" s="29"/>
    </row>
    <row r="982" spans="5:14" s="11" customFormat="1">
      <c r="E982" s="29"/>
      <c r="F982" s="29"/>
      <c r="G982" s="29"/>
      <c r="H982" s="29"/>
      <c r="I982" s="29"/>
      <c r="J982" s="29"/>
      <c r="K982" s="29"/>
      <c r="L982" s="29"/>
      <c r="M982" s="29"/>
      <c r="N982" s="29"/>
    </row>
    <row r="983" spans="5:14" s="11" customFormat="1">
      <c r="E983" s="29"/>
      <c r="F983" s="29"/>
      <c r="G983" s="29"/>
      <c r="H983" s="29"/>
      <c r="I983" s="29"/>
      <c r="J983" s="29"/>
      <c r="K983" s="29"/>
      <c r="L983" s="29"/>
      <c r="M983" s="29"/>
      <c r="N983" s="29"/>
    </row>
    <row r="984" spans="5:14" s="11" customFormat="1">
      <c r="E984" s="29"/>
      <c r="F984" s="29"/>
      <c r="G984" s="29"/>
      <c r="H984" s="29"/>
      <c r="I984" s="29"/>
      <c r="J984" s="29"/>
      <c r="K984" s="29"/>
      <c r="L984" s="29"/>
      <c r="M984" s="29"/>
      <c r="N984" s="29"/>
    </row>
    <row r="985" spans="5:14" s="11" customFormat="1">
      <c r="E985" s="29"/>
      <c r="F985" s="29"/>
      <c r="G985" s="29"/>
      <c r="H985" s="29"/>
      <c r="I985" s="29"/>
      <c r="J985" s="29"/>
      <c r="K985" s="29"/>
      <c r="L985" s="29"/>
      <c r="M985" s="29"/>
      <c r="N985" s="29"/>
    </row>
    <row r="986" spans="5:14" s="11" customFormat="1">
      <c r="E986" s="29"/>
      <c r="F986" s="29"/>
      <c r="G986" s="29"/>
      <c r="H986" s="29"/>
      <c r="I986" s="29"/>
      <c r="J986" s="29"/>
      <c r="K986" s="29"/>
      <c r="L986" s="29"/>
      <c r="M986" s="29"/>
      <c r="N986" s="29"/>
    </row>
    <row r="987" spans="5:14" s="11" customFormat="1">
      <c r="E987" s="29"/>
      <c r="F987" s="29"/>
      <c r="G987" s="29"/>
      <c r="H987" s="29"/>
      <c r="I987" s="29"/>
      <c r="J987" s="29"/>
      <c r="K987" s="29"/>
      <c r="L987" s="29"/>
      <c r="M987" s="29"/>
      <c r="N987" s="29"/>
    </row>
    <row r="988" spans="5:14" s="11" customFormat="1">
      <c r="E988" s="29"/>
      <c r="F988" s="29"/>
      <c r="G988" s="29"/>
      <c r="H988" s="29"/>
      <c r="I988" s="29"/>
      <c r="J988" s="29"/>
      <c r="K988" s="29"/>
      <c r="L988" s="29"/>
      <c r="M988" s="29"/>
      <c r="N988" s="29"/>
    </row>
    <row r="989" spans="5:14" s="11" customFormat="1">
      <c r="E989" s="29"/>
      <c r="F989" s="29"/>
      <c r="G989" s="29"/>
      <c r="H989" s="29"/>
      <c r="I989" s="29"/>
      <c r="J989" s="29"/>
      <c r="K989" s="29"/>
      <c r="L989" s="29"/>
      <c r="M989" s="29"/>
      <c r="N989" s="29"/>
    </row>
    <row r="990" spans="5:14" s="11" customFormat="1">
      <c r="E990" s="29"/>
      <c r="F990" s="29"/>
      <c r="G990" s="29"/>
      <c r="H990" s="29"/>
      <c r="I990" s="29"/>
      <c r="J990" s="29"/>
      <c r="K990" s="29"/>
      <c r="L990" s="29"/>
      <c r="M990" s="29"/>
      <c r="N990" s="29"/>
    </row>
    <row r="991" spans="5:14" s="11" customFormat="1">
      <c r="E991" s="29"/>
      <c r="F991" s="29"/>
      <c r="G991" s="29"/>
      <c r="H991" s="29"/>
      <c r="I991" s="29"/>
      <c r="J991" s="29"/>
      <c r="K991" s="29"/>
      <c r="L991" s="29"/>
      <c r="M991" s="29"/>
      <c r="N991" s="29"/>
    </row>
    <row r="992" spans="5:14" s="11" customFormat="1">
      <c r="E992" s="29"/>
      <c r="F992" s="29"/>
      <c r="G992" s="29"/>
      <c r="H992" s="29"/>
      <c r="I992" s="29"/>
      <c r="J992" s="29"/>
      <c r="K992" s="29"/>
      <c r="L992" s="29"/>
      <c r="M992" s="29"/>
      <c r="N992" s="29"/>
    </row>
    <row r="993" spans="5:14" s="11" customFormat="1">
      <c r="E993" s="29"/>
      <c r="F993" s="29"/>
      <c r="G993" s="29"/>
      <c r="H993" s="29"/>
      <c r="I993" s="29"/>
      <c r="J993" s="29"/>
      <c r="K993" s="29"/>
      <c r="L993" s="29"/>
      <c r="M993" s="29"/>
      <c r="N993" s="29"/>
    </row>
    <row r="994" spans="5:14" s="11" customFormat="1">
      <c r="E994" s="29"/>
      <c r="F994" s="29"/>
      <c r="G994" s="29"/>
      <c r="H994" s="29"/>
      <c r="I994" s="29"/>
      <c r="J994" s="29"/>
      <c r="K994" s="29"/>
      <c r="L994" s="29"/>
      <c r="M994" s="29"/>
      <c r="N994" s="29"/>
    </row>
    <row r="995" spans="5:14" s="11" customFormat="1">
      <c r="E995" s="29"/>
      <c r="F995" s="29"/>
      <c r="G995" s="29"/>
      <c r="H995" s="29"/>
      <c r="I995" s="29"/>
      <c r="J995" s="29"/>
      <c r="K995" s="29"/>
      <c r="L995" s="29"/>
      <c r="M995" s="29"/>
      <c r="N995" s="29"/>
    </row>
    <row r="996" spans="5:14" s="11" customFormat="1">
      <c r="E996" s="29"/>
      <c r="F996" s="29"/>
      <c r="G996" s="29"/>
      <c r="H996" s="29"/>
      <c r="I996" s="29"/>
      <c r="J996" s="29"/>
      <c r="K996" s="29"/>
      <c r="L996" s="29"/>
      <c r="M996" s="29"/>
      <c r="N996" s="29"/>
    </row>
    <row r="997" spans="5:14" s="11" customFormat="1">
      <c r="E997" s="29"/>
      <c r="F997" s="29"/>
      <c r="G997" s="29"/>
      <c r="H997" s="29"/>
      <c r="I997" s="29"/>
      <c r="J997" s="29"/>
      <c r="K997" s="29"/>
      <c r="L997" s="29"/>
      <c r="M997" s="29"/>
      <c r="N997" s="29"/>
    </row>
    <row r="998" spans="5:14" s="11" customFormat="1">
      <c r="E998" s="29"/>
      <c r="F998" s="29"/>
      <c r="G998" s="29"/>
      <c r="H998" s="29"/>
      <c r="I998" s="29"/>
      <c r="J998" s="29"/>
      <c r="K998" s="29"/>
      <c r="L998" s="29"/>
      <c r="M998" s="29"/>
      <c r="N998" s="29"/>
    </row>
    <row r="999" spans="5:14" s="11" customFormat="1">
      <c r="E999" s="29"/>
      <c r="F999" s="29"/>
      <c r="G999" s="29"/>
      <c r="H999" s="29"/>
      <c r="I999" s="29"/>
      <c r="J999" s="29"/>
      <c r="K999" s="29"/>
      <c r="L999" s="29"/>
      <c r="M999" s="29"/>
      <c r="N999" s="29"/>
    </row>
    <row r="1000" spans="5:14" s="11" customFormat="1">
      <c r="E1000" s="29"/>
      <c r="F1000" s="29"/>
      <c r="G1000" s="29"/>
      <c r="H1000" s="29"/>
      <c r="I1000" s="29"/>
      <c r="J1000" s="29"/>
      <c r="K1000" s="29"/>
      <c r="L1000" s="29"/>
      <c r="M1000" s="29"/>
      <c r="N1000" s="29"/>
    </row>
    <row r="1001" spans="5:14" s="11" customFormat="1">
      <c r="E1001" s="29"/>
      <c r="F1001" s="29"/>
      <c r="G1001" s="29"/>
      <c r="H1001" s="29"/>
      <c r="I1001" s="29"/>
      <c r="J1001" s="29"/>
      <c r="K1001" s="29"/>
      <c r="L1001" s="29"/>
      <c r="M1001" s="29"/>
      <c r="N1001" s="29"/>
    </row>
    <row r="1002" spans="5:14" s="11" customFormat="1">
      <c r="E1002" s="29"/>
      <c r="F1002" s="29"/>
      <c r="G1002" s="29"/>
      <c r="H1002" s="29"/>
      <c r="I1002" s="29"/>
      <c r="J1002" s="29"/>
      <c r="K1002" s="29"/>
      <c r="L1002" s="29"/>
      <c r="M1002" s="29"/>
      <c r="N1002" s="29"/>
    </row>
    <row r="1003" spans="5:14" s="11" customFormat="1">
      <c r="E1003" s="29"/>
      <c r="F1003" s="29"/>
      <c r="G1003" s="29"/>
      <c r="H1003" s="29"/>
      <c r="I1003" s="29"/>
      <c r="J1003" s="29"/>
      <c r="K1003" s="29"/>
      <c r="L1003" s="29"/>
      <c r="M1003" s="29"/>
      <c r="N1003" s="29"/>
    </row>
    <row r="1004" spans="5:14" s="11" customFormat="1">
      <c r="E1004" s="29"/>
      <c r="F1004" s="29"/>
      <c r="G1004" s="29"/>
      <c r="H1004" s="29"/>
      <c r="I1004" s="29"/>
      <c r="J1004" s="29"/>
      <c r="K1004" s="29"/>
      <c r="L1004" s="29"/>
      <c r="M1004" s="29"/>
      <c r="N1004" s="29"/>
    </row>
    <row r="1005" spans="5:14" s="11" customFormat="1">
      <c r="E1005" s="29"/>
      <c r="F1005" s="29"/>
      <c r="G1005" s="29"/>
      <c r="H1005" s="29"/>
      <c r="I1005" s="29"/>
      <c r="J1005" s="29"/>
      <c r="K1005" s="29"/>
      <c r="L1005" s="29"/>
      <c r="M1005" s="29"/>
      <c r="N1005" s="29"/>
    </row>
    <row r="1006" spans="5:14" s="11" customFormat="1">
      <c r="E1006" s="29"/>
      <c r="F1006" s="29"/>
      <c r="G1006" s="29"/>
      <c r="H1006" s="29"/>
      <c r="I1006" s="29"/>
      <c r="J1006" s="29"/>
      <c r="K1006" s="29"/>
      <c r="L1006" s="29"/>
      <c r="M1006" s="29"/>
      <c r="N1006" s="29"/>
    </row>
    <row r="1007" spans="5:14" s="11" customFormat="1">
      <c r="E1007" s="29"/>
      <c r="F1007" s="29"/>
      <c r="G1007" s="29"/>
      <c r="H1007" s="29"/>
      <c r="I1007" s="29"/>
      <c r="J1007" s="29"/>
      <c r="K1007" s="29"/>
      <c r="L1007" s="29"/>
      <c r="M1007" s="29"/>
      <c r="N1007" s="29"/>
    </row>
    <row r="1008" spans="5:14" s="11" customFormat="1">
      <c r="E1008" s="29"/>
      <c r="F1008" s="29"/>
      <c r="G1008" s="29"/>
      <c r="H1008" s="29"/>
      <c r="I1008" s="29"/>
      <c r="J1008" s="29"/>
      <c r="K1008" s="29"/>
      <c r="L1008" s="29"/>
      <c r="M1008" s="29"/>
      <c r="N1008" s="29"/>
    </row>
    <row r="1009" spans="5:14" s="11" customFormat="1">
      <c r="E1009" s="29"/>
      <c r="F1009" s="29"/>
      <c r="G1009" s="29"/>
      <c r="H1009" s="29"/>
      <c r="I1009" s="29"/>
      <c r="J1009" s="29"/>
      <c r="K1009" s="29"/>
      <c r="L1009" s="29"/>
      <c r="M1009" s="29"/>
      <c r="N1009" s="29"/>
    </row>
    <row r="1010" spans="5:14" s="11" customFormat="1">
      <c r="E1010" s="29"/>
      <c r="F1010" s="29"/>
      <c r="G1010" s="29"/>
      <c r="H1010" s="29"/>
      <c r="I1010" s="29"/>
      <c r="J1010" s="29"/>
      <c r="K1010" s="29"/>
      <c r="L1010" s="29"/>
      <c r="M1010" s="29"/>
      <c r="N1010" s="29"/>
    </row>
    <row r="1011" spans="5:14" s="11" customFormat="1">
      <c r="E1011" s="29"/>
      <c r="F1011" s="29"/>
      <c r="G1011" s="29"/>
      <c r="H1011" s="29"/>
      <c r="I1011" s="29"/>
      <c r="J1011" s="29"/>
      <c r="K1011" s="29"/>
      <c r="L1011" s="29"/>
      <c r="M1011" s="29"/>
      <c r="N1011" s="29"/>
    </row>
    <row r="1012" spans="5:14" s="11" customFormat="1">
      <c r="E1012" s="29"/>
      <c r="F1012" s="29"/>
      <c r="G1012" s="29"/>
      <c r="H1012" s="29"/>
      <c r="I1012" s="29"/>
      <c r="J1012" s="29"/>
      <c r="K1012" s="29"/>
      <c r="L1012" s="29"/>
      <c r="M1012" s="29"/>
      <c r="N1012" s="29"/>
    </row>
    <row r="1013" spans="5:14" s="11" customFormat="1">
      <c r="E1013" s="29"/>
      <c r="F1013" s="29"/>
      <c r="G1013" s="29"/>
      <c r="H1013" s="29"/>
      <c r="I1013" s="29"/>
      <c r="J1013" s="29"/>
      <c r="K1013" s="29"/>
      <c r="L1013" s="29"/>
      <c r="M1013" s="29"/>
      <c r="N1013" s="29"/>
    </row>
    <row r="1014" spans="5:14" s="11" customFormat="1">
      <c r="E1014" s="29"/>
      <c r="F1014" s="29"/>
      <c r="G1014" s="29"/>
      <c r="H1014" s="29"/>
      <c r="I1014" s="29"/>
      <c r="J1014" s="29"/>
      <c r="K1014" s="29"/>
      <c r="L1014" s="29"/>
      <c r="M1014" s="29"/>
      <c r="N1014" s="29"/>
    </row>
    <row r="1015" spans="5:14" s="11" customFormat="1">
      <c r="E1015" s="29"/>
      <c r="F1015" s="29"/>
      <c r="G1015" s="29"/>
      <c r="H1015" s="29"/>
      <c r="I1015" s="29"/>
      <c r="J1015" s="29"/>
      <c r="K1015" s="29"/>
      <c r="L1015" s="29"/>
      <c r="M1015" s="29"/>
      <c r="N1015" s="29"/>
    </row>
    <row r="1016" spans="5:14" s="11" customFormat="1">
      <c r="E1016" s="29"/>
      <c r="F1016" s="29"/>
      <c r="G1016" s="29"/>
      <c r="H1016" s="29"/>
      <c r="I1016" s="29"/>
      <c r="J1016" s="29"/>
      <c r="K1016" s="29"/>
      <c r="L1016" s="29"/>
      <c r="M1016" s="29"/>
      <c r="N1016" s="29"/>
    </row>
    <row r="1017" spans="5:14" s="11" customFormat="1">
      <c r="E1017" s="29"/>
      <c r="F1017" s="29"/>
      <c r="G1017" s="29"/>
      <c r="H1017" s="29"/>
      <c r="I1017" s="29"/>
      <c r="J1017" s="29"/>
      <c r="K1017" s="29"/>
      <c r="L1017" s="29"/>
      <c r="M1017" s="29"/>
      <c r="N1017" s="29"/>
    </row>
    <row r="1018" spans="5:14" s="11" customFormat="1">
      <c r="E1018" s="29"/>
      <c r="F1018" s="29"/>
      <c r="G1018" s="29"/>
      <c r="H1018" s="29"/>
      <c r="I1018" s="29"/>
      <c r="J1018" s="29"/>
      <c r="K1018" s="29"/>
      <c r="L1018" s="29"/>
      <c r="M1018" s="29"/>
      <c r="N1018" s="29"/>
    </row>
    <row r="1019" spans="5:14" s="11" customFormat="1">
      <c r="E1019" s="29"/>
      <c r="F1019" s="29"/>
      <c r="G1019" s="29"/>
      <c r="H1019" s="29"/>
      <c r="I1019" s="29"/>
      <c r="J1019" s="29"/>
      <c r="K1019" s="29"/>
      <c r="L1019" s="29"/>
      <c r="M1019" s="29"/>
      <c r="N1019" s="29"/>
    </row>
    <row r="1020" spans="5:14" s="11" customFormat="1">
      <c r="E1020" s="29"/>
      <c r="F1020" s="29"/>
      <c r="G1020" s="29"/>
      <c r="H1020" s="29"/>
      <c r="I1020" s="29"/>
      <c r="J1020" s="29"/>
      <c r="K1020" s="29"/>
      <c r="L1020" s="29"/>
      <c r="M1020" s="29"/>
      <c r="N1020" s="29"/>
    </row>
    <row r="1021" spans="5:14" s="11" customFormat="1">
      <c r="E1021" s="29"/>
      <c r="F1021" s="29"/>
      <c r="G1021" s="29"/>
      <c r="H1021" s="29"/>
      <c r="I1021" s="29"/>
      <c r="J1021" s="29"/>
      <c r="K1021" s="29"/>
      <c r="L1021" s="29"/>
      <c r="M1021" s="29"/>
      <c r="N1021" s="29"/>
    </row>
    <row r="1022" spans="5:14" s="11" customFormat="1">
      <c r="E1022" s="29"/>
      <c r="F1022" s="29"/>
      <c r="G1022" s="29"/>
      <c r="H1022" s="29"/>
      <c r="I1022" s="29"/>
      <c r="J1022" s="29"/>
      <c r="K1022" s="29"/>
      <c r="L1022" s="29"/>
      <c r="M1022" s="29"/>
      <c r="N1022" s="29"/>
    </row>
    <row r="1023" spans="5:14" s="11" customFormat="1">
      <c r="E1023" s="29"/>
      <c r="F1023" s="29"/>
      <c r="G1023" s="29"/>
      <c r="H1023" s="29"/>
      <c r="I1023" s="29"/>
      <c r="J1023" s="29"/>
      <c r="K1023" s="29"/>
      <c r="L1023" s="29"/>
      <c r="M1023" s="29"/>
      <c r="N1023" s="29"/>
    </row>
    <row r="1024" spans="5:14" s="11" customFormat="1">
      <c r="E1024" s="29"/>
      <c r="F1024" s="29"/>
      <c r="G1024" s="29"/>
      <c r="H1024" s="29"/>
      <c r="I1024" s="29"/>
      <c r="J1024" s="29"/>
      <c r="K1024" s="29"/>
      <c r="L1024" s="29"/>
      <c r="M1024" s="29"/>
      <c r="N1024" s="29"/>
    </row>
    <row r="1025" spans="5:14" s="11" customFormat="1">
      <c r="E1025" s="29"/>
      <c r="F1025" s="29"/>
      <c r="G1025" s="29"/>
      <c r="H1025" s="29"/>
      <c r="I1025" s="29"/>
      <c r="J1025" s="29"/>
      <c r="K1025" s="29"/>
      <c r="L1025" s="29"/>
      <c r="M1025" s="29"/>
      <c r="N1025" s="29"/>
    </row>
    <row r="1026" spans="5:14" s="11" customFormat="1">
      <c r="E1026" s="29"/>
      <c r="F1026" s="29"/>
      <c r="G1026" s="29"/>
      <c r="H1026" s="29"/>
      <c r="I1026" s="29"/>
      <c r="J1026" s="29"/>
      <c r="K1026" s="29"/>
      <c r="L1026" s="29"/>
      <c r="M1026" s="29"/>
      <c r="N1026" s="29"/>
    </row>
    <row r="1027" spans="5:14" s="11" customFormat="1">
      <c r="E1027" s="29"/>
      <c r="F1027" s="29"/>
      <c r="G1027" s="29"/>
      <c r="H1027" s="29"/>
      <c r="I1027" s="29"/>
      <c r="J1027" s="29"/>
      <c r="K1027" s="29"/>
      <c r="L1027" s="29"/>
      <c r="M1027" s="29"/>
      <c r="N1027" s="29"/>
    </row>
    <row r="1028" spans="5:14" s="11" customFormat="1">
      <c r="E1028" s="29"/>
      <c r="F1028" s="29"/>
      <c r="G1028" s="29"/>
      <c r="H1028" s="29"/>
      <c r="I1028" s="29"/>
      <c r="J1028" s="29"/>
      <c r="K1028" s="29"/>
      <c r="L1028" s="29"/>
      <c r="M1028" s="29"/>
      <c r="N1028" s="29"/>
    </row>
    <row r="1029" spans="5:14" s="11" customFormat="1">
      <c r="E1029" s="29"/>
      <c r="F1029" s="29"/>
      <c r="G1029" s="29"/>
      <c r="H1029" s="29"/>
      <c r="I1029" s="29"/>
      <c r="J1029" s="29"/>
      <c r="K1029" s="29"/>
      <c r="L1029" s="29"/>
      <c r="M1029" s="29"/>
      <c r="N1029" s="29"/>
    </row>
    <row r="1030" spans="5:14" s="11" customFormat="1">
      <c r="E1030" s="29"/>
      <c r="F1030" s="29"/>
      <c r="G1030" s="29"/>
      <c r="H1030" s="29"/>
      <c r="I1030" s="29"/>
      <c r="J1030" s="29"/>
      <c r="K1030" s="29"/>
      <c r="L1030" s="29"/>
      <c r="M1030" s="29"/>
      <c r="N1030" s="29"/>
    </row>
    <row r="1031" spans="5:14" s="11" customFormat="1">
      <c r="E1031" s="29"/>
      <c r="F1031" s="29"/>
      <c r="G1031" s="29"/>
      <c r="H1031" s="29"/>
      <c r="I1031" s="29"/>
      <c r="J1031" s="29"/>
      <c r="K1031" s="29"/>
      <c r="L1031" s="29"/>
      <c r="M1031" s="29"/>
      <c r="N1031" s="29"/>
    </row>
    <row r="1032" spans="5:14" s="11" customFormat="1">
      <c r="E1032" s="29"/>
      <c r="F1032" s="29"/>
      <c r="G1032" s="29"/>
      <c r="H1032" s="29"/>
      <c r="I1032" s="29"/>
      <c r="J1032" s="29"/>
      <c r="K1032" s="29"/>
      <c r="L1032" s="29"/>
      <c r="M1032" s="29"/>
      <c r="N1032" s="29"/>
    </row>
    <row r="1033" spans="5:14" s="11" customFormat="1">
      <c r="E1033" s="29"/>
      <c r="F1033" s="29"/>
      <c r="G1033" s="29"/>
      <c r="H1033" s="29"/>
      <c r="I1033" s="29"/>
      <c r="J1033" s="29"/>
      <c r="K1033" s="29"/>
      <c r="L1033" s="29"/>
      <c r="M1033" s="29"/>
      <c r="N1033" s="29"/>
    </row>
    <row r="1034" spans="5:14" s="11" customFormat="1">
      <c r="E1034" s="29"/>
      <c r="F1034" s="29"/>
      <c r="G1034" s="29"/>
      <c r="H1034" s="29"/>
      <c r="I1034" s="29"/>
      <c r="J1034" s="29"/>
      <c r="K1034" s="29"/>
      <c r="L1034" s="29"/>
      <c r="M1034" s="29"/>
      <c r="N1034" s="29"/>
    </row>
    <row r="1035" spans="5:14" s="11" customFormat="1">
      <c r="E1035" s="29"/>
      <c r="F1035" s="29"/>
      <c r="G1035" s="29"/>
      <c r="H1035" s="29"/>
      <c r="I1035" s="29"/>
      <c r="J1035" s="29"/>
      <c r="K1035" s="29"/>
      <c r="L1035" s="29"/>
      <c r="M1035" s="29"/>
      <c r="N1035" s="29"/>
    </row>
    <row r="1036" spans="5:14" s="11" customFormat="1">
      <c r="E1036" s="29"/>
      <c r="F1036" s="29"/>
      <c r="G1036" s="29"/>
      <c r="H1036" s="29"/>
      <c r="I1036" s="29"/>
      <c r="J1036" s="29"/>
      <c r="K1036" s="29"/>
      <c r="L1036" s="29"/>
      <c r="M1036" s="29"/>
      <c r="N1036" s="29"/>
    </row>
    <row r="1037" spans="5:14" s="11" customFormat="1">
      <c r="E1037" s="29"/>
      <c r="F1037" s="29"/>
      <c r="G1037" s="29"/>
      <c r="H1037" s="29"/>
      <c r="I1037" s="29"/>
      <c r="J1037" s="29"/>
      <c r="K1037" s="29"/>
      <c r="L1037" s="29"/>
      <c r="M1037" s="29"/>
      <c r="N1037" s="29"/>
    </row>
    <row r="1038" spans="5:14" s="11" customFormat="1">
      <c r="E1038" s="29"/>
      <c r="F1038" s="29"/>
      <c r="G1038" s="29"/>
      <c r="H1038" s="29"/>
      <c r="I1038" s="29"/>
      <c r="J1038" s="29"/>
      <c r="K1038" s="29"/>
      <c r="L1038" s="29"/>
      <c r="M1038" s="29"/>
      <c r="N1038" s="29"/>
    </row>
    <row r="1039" spans="5:14" s="11" customFormat="1">
      <c r="E1039" s="29"/>
      <c r="F1039" s="29"/>
      <c r="G1039" s="29"/>
      <c r="H1039" s="29"/>
      <c r="I1039" s="29"/>
      <c r="J1039" s="29"/>
      <c r="K1039" s="29"/>
      <c r="L1039" s="29"/>
      <c r="M1039" s="29"/>
      <c r="N1039" s="29"/>
    </row>
    <row r="1040" spans="5:14" s="11" customFormat="1">
      <c r="E1040" s="29"/>
      <c r="F1040" s="29"/>
      <c r="G1040" s="29"/>
      <c r="H1040" s="29"/>
      <c r="I1040" s="29"/>
      <c r="J1040" s="29"/>
      <c r="K1040" s="29"/>
      <c r="L1040" s="29"/>
      <c r="M1040" s="29"/>
      <c r="N1040" s="29"/>
    </row>
    <row r="1041" spans="5:14" s="11" customFormat="1">
      <c r="E1041" s="29"/>
      <c r="F1041" s="29"/>
      <c r="G1041" s="29"/>
      <c r="H1041" s="29"/>
      <c r="I1041" s="29"/>
      <c r="J1041" s="29"/>
      <c r="K1041" s="29"/>
      <c r="L1041" s="29"/>
      <c r="M1041" s="29"/>
      <c r="N1041" s="29"/>
    </row>
    <row r="1042" spans="5:14" s="11" customFormat="1">
      <c r="E1042" s="29"/>
      <c r="F1042" s="29"/>
      <c r="G1042" s="29"/>
      <c r="H1042" s="29"/>
      <c r="I1042" s="29"/>
      <c r="J1042" s="29"/>
      <c r="K1042" s="29"/>
      <c r="L1042" s="29"/>
      <c r="M1042" s="29"/>
      <c r="N1042" s="29"/>
    </row>
    <row r="1043" spans="5:14" s="11" customFormat="1">
      <c r="E1043" s="29"/>
      <c r="F1043" s="29"/>
      <c r="G1043" s="29"/>
      <c r="H1043" s="29"/>
      <c r="I1043" s="29"/>
      <c r="J1043" s="29"/>
      <c r="K1043" s="29"/>
      <c r="L1043" s="29"/>
      <c r="M1043" s="29"/>
      <c r="N1043" s="29"/>
    </row>
    <row r="1044" spans="5:14" s="11" customFormat="1">
      <c r="E1044" s="29"/>
      <c r="F1044" s="29"/>
      <c r="G1044" s="29"/>
      <c r="H1044" s="29"/>
      <c r="I1044" s="29"/>
      <c r="J1044" s="29"/>
      <c r="K1044" s="29"/>
      <c r="L1044" s="29"/>
      <c r="M1044" s="29"/>
      <c r="N1044" s="29"/>
    </row>
    <row r="1045" spans="5:14" s="11" customFormat="1">
      <c r="E1045" s="29"/>
      <c r="F1045" s="29"/>
      <c r="G1045" s="29"/>
      <c r="H1045" s="29"/>
      <c r="I1045" s="29"/>
      <c r="J1045" s="29"/>
      <c r="K1045" s="29"/>
      <c r="L1045" s="29"/>
      <c r="M1045" s="29"/>
      <c r="N1045" s="29"/>
    </row>
    <row r="1046" spans="5:14" s="11" customFormat="1">
      <c r="E1046" s="29"/>
      <c r="F1046" s="29"/>
      <c r="G1046" s="29"/>
      <c r="H1046" s="29"/>
      <c r="I1046" s="29"/>
      <c r="J1046" s="29"/>
      <c r="K1046" s="29"/>
      <c r="L1046" s="29"/>
      <c r="M1046" s="29"/>
      <c r="N1046" s="29"/>
    </row>
    <row r="1047" spans="5:14" s="11" customFormat="1">
      <c r="E1047" s="29"/>
      <c r="F1047" s="29"/>
      <c r="G1047" s="29"/>
      <c r="H1047" s="29"/>
      <c r="I1047" s="29"/>
      <c r="J1047" s="29"/>
      <c r="K1047" s="29"/>
      <c r="L1047" s="29"/>
      <c r="M1047" s="29"/>
      <c r="N1047" s="29"/>
    </row>
    <row r="1048" spans="5:14" s="11" customFormat="1">
      <c r="E1048" s="29"/>
      <c r="F1048" s="29"/>
      <c r="G1048" s="29"/>
      <c r="H1048" s="29"/>
      <c r="I1048" s="29"/>
      <c r="J1048" s="29"/>
      <c r="K1048" s="29"/>
      <c r="L1048" s="29"/>
      <c r="M1048" s="29"/>
      <c r="N1048" s="29"/>
    </row>
    <row r="1049" spans="5:14" s="11" customFormat="1">
      <c r="E1049" s="29"/>
      <c r="F1049" s="29"/>
      <c r="G1049" s="29"/>
      <c r="H1049" s="29"/>
      <c r="I1049" s="29"/>
      <c r="J1049" s="29"/>
      <c r="K1049" s="29"/>
      <c r="L1049" s="29"/>
      <c r="M1049" s="29"/>
      <c r="N1049" s="29"/>
    </row>
    <row r="1050" spans="5:14" s="11" customFormat="1">
      <c r="E1050" s="29"/>
      <c r="F1050" s="29"/>
      <c r="G1050" s="29"/>
      <c r="H1050" s="29"/>
      <c r="I1050" s="29"/>
      <c r="J1050" s="29"/>
      <c r="K1050" s="29"/>
      <c r="L1050" s="29"/>
      <c r="M1050" s="29"/>
      <c r="N1050" s="29"/>
    </row>
    <row r="1051" spans="5:14" s="11" customFormat="1">
      <c r="E1051" s="29"/>
      <c r="F1051" s="29"/>
      <c r="G1051" s="29"/>
      <c r="H1051" s="29"/>
      <c r="I1051" s="29"/>
      <c r="J1051" s="29"/>
      <c r="K1051" s="29"/>
      <c r="L1051" s="29"/>
      <c r="M1051" s="29"/>
      <c r="N1051" s="29"/>
    </row>
    <row r="1052" spans="5:14" s="11" customFormat="1">
      <c r="E1052" s="29"/>
      <c r="F1052" s="29"/>
      <c r="G1052" s="29"/>
      <c r="H1052" s="29"/>
      <c r="I1052" s="29"/>
      <c r="J1052" s="29"/>
      <c r="K1052" s="29"/>
      <c r="L1052" s="29"/>
      <c r="M1052" s="29"/>
      <c r="N1052" s="29"/>
    </row>
    <row r="1053" spans="5:14" s="11" customFormat="1">
      <c r="E1053" s="29"/>
      <c r="F1053" s="29"/>
      <c r="G1053" s="29"/>
      <c r="H1053" s="29"/>
      <c r="I1053" s="29"/>
      <c r="J1053" s="29"/>
      <c r="K1053" s="29"/>
      <c r="L1053" s="29"/>
      <c r="M1053" s="29"/>
      <c r="N1053" s="29"/>
    </row>
    <row r="1054" spans="5:14" s="11" customFormat="1">
      <c r="E1054" s="29"/>
      <c r="F1054" s="29"/>
      <c r="G1054" s="29"/>
      <c r="H1054" s="29"/>
      <c r="I1054" s="29"/>
      <c r="J1054" s="29"/>
      <c r="K1054" s="29"/>
      <c r="L1054" s="29"/>
      <c r="M1054" s="29"/>
      <c r="N1054" s="29"/>
    </row>
    <row r="1055" spans="5:14" s="11" customFormat="1">
      <c r="E1055" s="29"/>
      <c r="F1055" s="29"/>
      <c r="G1055" s="29"/>
      <c r="H1055" s="29"/>
      <c r="I1055" s="29"/>
      <c r="J1055" s="29"/>
      <c r="K1055" s="29"/>
      <c r="L1055" s="29"/>
      <c r="M1055" s="29"/>
      <c r="N1055" s="29"/>
    </row>
    <row r="1056" spans="5:14" s="11" customFormat="1">
      <c r="E1056" s="29"/>
      <c r="F1056" s="29"/>
      <c r="G1056" s="29"/>
      <c r="H1056" s="29"/>
      <c r="I1056" s="29"/>
      <c r="J1056" s="29"/>
      <c r="K1056" s="29"/>
      <c r="L1056" s="29"/>
      <c r="M1056" s="29"/>
      <c r="N1056" s="29"/>
    </row>
    <row r="1057" spans="5:14" s="11" customFormat="1">
      <c r="E1057" s="29"/>
      <c r="F1057" s="29"/>
      <c r="G1057" s="29"/>
      <c r="H1057" s="29"/>
      <c r="I1057" s="29"/>
      <c r="J1057" s="29"/>
      <c r="K1057" s="29"/>
      <c r="L1057" s="29"/>
      <c r="M1057" s="29"/>
      <c r="N1057" s="29"/>
    </row>
    <row r="1058" spans="5:14" s="11" customFormat="1">
      <c r="E1058" s="29"/>
      <c r="F1058" s="29"/>
      <c r="G1058" s="29"/>
      <c r="H1058" s="29"/>
      <c r="I1058" s="29"/>
      <c r="J1058" s="29"/>
      <c r="K1058" s="29"/>
      <c r="L1058" s="29"/>
      <c r="M1058" s="29"/>
      <c r="N1058" s="29"/>
    </row>
    <row r="1059" spans="5:14" s="11" customFormat="1">
      <c r="E1059" s="29"/>
      <c r="F1059" s="29"/>
      <c r="G1059" s="29"/>
      <c r="H1059" s="29"/>
      <c r="I1059" s="29"/>
      <c r="J1059" s="29"/>
      <c r="K1059" s="29"/>
      <c r="L1059" s="29"/>
      <c r="M1059" s="29"/>
      <c r="N1059" s="29"/>
    </row>
    <row r="1060" spans="5:14" s="11" customFormat="1">
      <c r="E1060" s="29"/>
      <c r="F1060" s="29"/>
      <c r="G1060" s="29"/>
      <c r="H1060" s="29"/>
      <c r="I1060" s="29"/>
      <c r="J1060" s="29"/>
      <c r="K1060" s="29"/>
      <c r="L1060" s="29"/>
      <c r="M1060" s="29"/>
      <c r="N1060" s="29"/>
    </row>
    <row r="1061" spans="5:14" s="11" customFormat="1">
      <c r="E1061" s="29"/>
      <c r="F1061" s="29"/>
      <c r="G1061" s="29"/>
      <c r="H1061" s="29"/>
      <c r="I1061" s="29"/>
      <c r="J1061" s="29"/>
      <c r="K1061" s="29"/>
      <c r="L1061" s="29"/>
      <c r="M1061" s="29"/>
      <c r="N1061" s="29"/>
    </row>
    <row r="1062" spans="5:14" s="11" customFormat="1">
      <c r="E1062" s="29"/>
      <c r="F1062" s="29"/>
      <c r="G1062" s="29"/>
      <c r="H1062" s="29"/>
      <c r="I1062" s="29"/>
      <c r="J1062" s="29"/>
      <c r="K1062" s="29"/>
      <c r="L1062" s="29"/>
      <c r="M1062" s="29"/>
      <c r="N1062" s="29"/>
    </row>
    <row r="1063" spans="5:14" s="11" customFormat="1">
      <c r="E1063" s="29"/>
      <c r="F1063" s="29"/>
      <c r="G1063" s="29"/>
      <c r="H1063" s="29"/>
      <c r="I1063" s="29"/>
      <c r="J1063" s="29"/>
      <c r="K1063" s="29"/>
      <c r="L1063" s="29"/>
      <c r="M1063" s="29"/>
      <c r="N1063" s="29"/>
    </row>
    <row r="1064" spans="5:14" s="11" customFormat="1">
      <c r="E1064" s="29"/>
      <c r="F1064" s="29"/>
      <c r="G1064" s="29"/>
      <c r="H1064" s="29"/>
      <c r="I1064" s="29"/>
      <c r="J1064" s="29"/>
      <c r="K1064" s="29"/>
      <c r="L1064" s="29"/>
      <c r="M1064" s="29"/>
      <c r="N1064" s="29"/>
    </row>
    <row r="1065" spans="5:14" s="11" customFormat="1">
      <c r="E1065" s="29"/>
      <c r="F1065" s="29"/>
      <c r="G1065" s="29"/>
      <c r="H1065" s="29"/>
      <c r="I1065" s="29"/>
      <c r="J1065" s="29"/>
      <c r="K1065" s="29"/>
      <c r="L1065" s="29"/>
      <c r="M1065" s="29"/>
      <c r="N1065" s="29"/>
    </row>
    <row r="1066" spans="5:14" s="11" customFormat="1">
      <c r="E1066" s="29"/>
      <c r="F1066" s="29"/>
      <c r="G1066" s="29"/>
      <c r="H1066" s="29"/>
      <c r="I1066" s="29"/>
      <c r="J1066" s="29"/>
      <c r="K1066" s="29"/>
      <c r="L1066" s="29"/>
      <c r="M1066" s="29"/>
      <c r="N1066" s="29"/>
    </row>
    <row r="1067" spans="5:14" s="11" customFormat="1">
      <c r="E1067" s="29"/>
      <c r="F1067" s="29"/>
      <c r="G1067" s="29"/>
      <c r="H1067" s="29"/>
      <c r="I1067" s="29"/>
      <c r="J1067" s="29"/>
      <c r="K1067" s="29"/>
      <c r="L1067" s="29"/>
      <c r="M1067" s="29"/>
      <c r="N1067" s="29"/>
    </row>
    <row r="1068" spans="5:14" s="11" customFormat="1">
      <c r="E1068" s="29"/>
      <c r="F1068" s="29"/>
      <c r="G1068" s="29"/>
      <c r="H1068" s="29"/>
      <c r="I1068" s="29"/>
      <c r="J1068" s="29"/>
      <c r="K1068" s="29"/>
      <c r="L1068" s="29"/>
      <c r="M1068" s="29"/>
      <c r="N1068" s="29"/>
    </row>
    <row r="1069" spans="5:14" s="11" customFormat="1">
      <c r="E1069" s="29"/>
      <c r="F1069" s="29"/>
      <c r="G1069" s="29"/>
      <c r="H1069" s="29"/>
      <c r="I1069" s="29"/>
      <c r="J1069" s="29"/>
      <c r="K1069" s="29"/>
      <c r="L1069" s="29"/>
      <c r="M1069" s="29"/>
      <c r="N1069" s="29"/>
    </row>
    <row r="1070" spans="5:14" s="11" customFormat="1">
      <c r="E1070" s="29"/>
      <c r="F1070" s="29"/>
      <c r="G1070" s="29"/>
      <c r="H1070" s="29"/>
      <c r="I1070" s="29"/>
      <c r="J1070" s="29"/>
      <c r="K1070" s="29"/>
      <c r="L1070" s="29"/>
      <c r="M1070" s="29"/>
      <c r="N1070" s="29"/>
    </row>
    <row r="1071" spans="5:14" s="11" customFormat="1">
      <c r="E1071" s="29"/>
      <c r="F1071" s="29"/>
      <c r="G1071" s="29"/>
      <c r="H1071" s="29"/>
      <c r="I1071" s="29"/>
      <c r="J1071" s="29"/>
      <c r="K1071" s="29"/>
      <c r="L1071" s="29"/>
      <c r="M1071" s="29"/>
      <c r="N1071" s="29"/>
    </row>
    <row r="1072" spans="5:14" s="11" customFormat="1">
      <c r="E1072" s="29"/>
      <c r="F1072" s="29"/>
      <c r="G1072" s="29"/>
      <c r="H1072" s="29"/>
      <c r="I1072" s="29"/>
      <c r="J1072" s="29"/>
      <c r="K1072" s="29"/>
      <c r="L1072" s="29"/>
      <c r="M1072" s="29"/>
      <c r="N1072" s="29"/>
    </row>
    <row r="1073" spans="5:14" s="11" customFormat="1">
      <c r="E1073" s="29"/>
      <c r="F1073" s="29"/>
      <c r="G1073" s="29"/>
      <c r="H1073" s="29"/>
      <c r="I1073" s="29"/>
      <c r="J1073" s="29"/>
      <c r="K1073" s="29"/>
      <c r="L1073" s="29"/>
      <c r="M1073" s="29"/>
      <c r="N1073" s="29"/>
    </row>
    <row r="1074" spans="5:14" s="11" customFormat="1">
      <c r="E1074" s="29"/>
      <c r="F1074" s="29"/>
      <c r="G1074" s="29"/>
      <c r="H1074" s="29"/>
      <c r="I1074" s="29"/>
      <c r="J1074" s="29"/>
      <c r="K1074" s="29"/>
      <c r="L1074" s="29"/>
      <c r="M1074" s="29"/>
      <c r="N1074" s="29"/>
    </row>
    <row r="1075" spans="5:14" s="11" customFormat="1">
      <c r="E1075" s="29"/>
      <c r="F1075" s="29"/>
      <c r="G1075" s="29"/>
      <c r="H1075" s="29"/>
      <c r="I1075" s="29"/>
      <c r="J1075" s="29"/>
      <c r="K1075" s="29"/>
      <c r="L1075" s="29"/>
      <c r="M1075" s="29"/>
      <c r="N1075" s="29"/>
    </row>
    <row r="1076" spans="5:14" s="11" customFormat="1">
      <c r="E1076" s="29"/>
      <c r="F1076" s="29"/>
      <c r="G1076" s="29"/>
      <c r="H1076" s="29"/>
      <c r="I1076" s="29"/>
      <c r="J1076" s="29"/>
      <c r="K1076" s="29"/>
      <c r="L1076" s="29"/>
      <c r="M1076" s="29"/>
      <c r="N1076" s="29"/>
    </row>
    <row r="1077" spans="5:14" s="11" customFormat="1">
      <c r="E1077" s="29"/>
      <c r="F1077" s="29"/>
      <c r="G1077" s="29"/>
      <c r="H1077" s="29"/>
      <c r="I1077" s="29"/>
      <c r="J1077" s="29"/>
      <c r="K1077" s="29"/>
      <c r="L1077" s="29"/>
      <c r="M1077" s="29"/>
      <c r="N1077" s="29"/>
    </row>
    <row r="1078" spans="5:14" s="11" customFormat="1">
      <c r="E1078" s="29"/>
      <c r="F1078" s="29"/>
      <c r="G1078" s="29"/>
      <c r="H1078" s="29"/>
      <c r="I1078" s="29"/>
      <c r="J1078" s="29"/>
      <c r="K1078" s="29"/>
      <c r="L1078" s="29"/>
      <c r="M1078" s="29"/>
      <c r="N1078" s="29"/>
    </row>
    <row r="1079" spans="5:14" s="11" customFormat="1">
      <c r="E1079" s="29"/>
      <c r="F1079" s="29"/>
      <c r="G1079" s="29"/>
      <c r="H1079" s="29"/>
      <c r="I1079" s="29"/>
      <c r="J1079" s="29"/>
      <c r="K1079" s="29"/>
      <c r="L1079" s="29"/>
      <c r="M1079" s="29"/>
      <c r="N1079" s="29"/>
    </row>
    <row r="1080" spans="5:14" s="11" customFormat="1">
      <c r="E1080" s="29"/>
      <c r="F1080" s="29"/>
      <c r="G1080" s="29"/>
      <c r="H1080" s="29"/>
      <c r="I1080" s="29"/>
      <c r="J1080" s="29"/>
      <c r="K1080" s="29"/>
      <c r="L1080" s="29"/>
      <c r="M1080" s="29"/>
      <c r="N1080" s="29"/>
    </row>
    <row r="1081" spans="5:14" s="11" customFormat="1">
      <c r="E1081" s="29"/>
      <c r="F1081" s="29"/>
      <c r="G1081" s="29"/>
      <c r="H1081" s="29"/>
      <c r="I1081" s="29"/>
      <c r="J1081" s="29"/>
      <c r="K1081" s="29"/>
      <c r="L1081" s="29"/>
      <c r="M1081" s="29"/>
      <c r="N1081" s="29"/>
    </row>
    <row r="1082" spans="5:14" s="11" customFormat="1">
      <c r="E1082" s="29"/>
      <c r="F1082" s="29"/>
      <c r="G1082" s="29"/>
      <c r="H1082" s="29"/>
      <c r="I1082" s="29"/>
      <c r="J1082" s="29"/>
      <c r="K1082" s="29"/>
      <c r="L1082" s="29"/>
      <c r="M1082" s="29"/>
      <c r="N1082" s="29"/>
    </row>
    <row r="1083" spans="5:14" s="11" customFormat="1">
      <c r="E1083" s="29"/>
      <c r="F1083" s="29"/>
      <c r="G1083" s="29"/>
      <c r="H1083" s="29"/>
      <c r="I1083" s="29"/>
      <c r="J1083" s="29"/>
      <c r="K1083" s="29"/>
      <c r="L1083" s="29"/>
      <c r="M1083" s="29"/>
      <c r="N1083" s="29"/>
    </row>
    <row r="1084" spans="5:14" s="11" customFormat="1">
      <c r="E1084" s="29"/>
      <c r="F1084" s="29"/>
      <c r="G1084" s="29"/>
      <c r="H1084" s="29"/>
      <c r="I1084" s="29"/>
      <c r="J1084" s="29"/>
      <c r="K1084" s="29"/>
      <c r="L1084" s="29"/>
      <c r="M1084" s="29"/>
      <c r="N1084" s="29"/>
    </row>
    <row r="1085" spans="5:14" s="11" customFormat="1">
      <c r="E1085" s="29"/>
      <c r="F1085" s="29"/>
      <c r="G1085" s="29"/>
      <c r="H1085" s="29"/>
      <c r="I1085" s="29"/>
      <c r="J1085" s="29"/>
      <c r="K1085" s="29"/>
      <c r="L1085" s="29"/>
      <c r="M1085" s="29"/>
      <c r="N1085" s="29"/>
    </row>
    <row r="1086" spans="5:14" s="11" customFormat="1">
      <c r="E1086" s="29"/>
      <c r="F1086" s="29"/>
      <c r="G1086" s="29"/>
      <c r="H1086" s="29"/>
      <c r="I1086" s="29"/>
      <c r="J1086" s="29"/>
      <c r="K1086" s="29"/>
      <c r="L1086" s="29"/>
      <c r="M1086" s="29"/>
      <c r="N1086" s="29"/>
    </row>
    <row r="1087" spans="5:14" s="11" customFormat="1">
      <c r="E1087" s="29"/>
      <c r="F1087" s="29"/>
      <c r="G1087" s="29"/>
      <c r="H1087" s="29"/>
      <c r="I1087" s="29"/>
      <c r="J1087" s="29"/>
      <c r="K1087" s="29"/>
      <c r="L1087" s="29"/>
      <c r="M1087" s="29"/>
      <c r="N1087" s="29"/>
    </row>
    <row r="1088" spans="5:14" s="11" customFormat="1">
      <c r="E1088" s="29"/>
      <c r="F1088" s="29"/>
      <c r="G1088" s="29"/>
      <c r="H1088" s="29"/>
      <c r="I1088" s="29"/>
      <c r="J1088" s="29"/>
      <c r="K1088" s="29"/>
      <c r="L1088" s="29"/>
      <c r="M1088" s="29"/>
      <c r="N1088" s="29"/>
    </row>
    <row r="1089" spans="5:14" s="11" customFormat="1">
      <c r="E1089" s="29"/>
      <c r="F1089" s="29"/>
      <c r="G1089" s="29"/>
      <c r="H1089" s="29"/>
      <c r="I1089" s="29"/>
      <c r="J1089" s="29"/>
      <c r="K1089" s="29"/>
      <c r="L1089" s="29"/>
      <c r="M1089" s="29"/>
      <c r="N1089" s="29"/>
    </row>
    <row r="1090" spans="5:14" s="11" customFormat="1">
      <c r="E1090" s="29"/>
      <c r="F1090" s="29"/>
      <c r="G1090" s="29"/>
      <c r="H1090" s="29"/>
      <c r="I1090" s="29"/>
      <c r="J1090" s="29"/>
      <c r="K1090" s="29"/>
      <c r="L1090" s="29"/>
      <c r="M1090" s="29"/>
      <c r="N1090" s="29"/>
    </row>
    <row r="1091" spans="5:14" s="11" customFormat="1">
      <c r="E1091" s="29"/>
      <c r="F1091" s="29"/>
      <c r="G1091" s="29"/>
      <c r="H1091" s="29"/>
      <c r="I1091" s="29"/>
      <c r="J1091" s="29"/>
      <c r="K1091" s="29"/>
      <c r="L1091" s="29"/>
      <c r="M1091" s="29"/>
      <c r="N1091" s="29"/>
    </row>
    <row r="1092" spans="5:14" s="11" customFormat="1">
      <c r="E1092" s="29"/>
      <c r="F1092" s="29"/>
      <c r="G1092" s="29"/>
      <c r="H1092" s="29"/>
      <c r="I1092" s="29"/>
      <c r="J1092" s="29"/>
      <c r="K1092" s="29"/>
      <c r="L1092" s="29"/>
      <c r="M1092" s="29"/>
      <c r="N1092" s="29"/>
    </row>
    <row r="1093" spans="5:14" s="11" customFormat="1">
      <c r="E1093" s="29"/>
      <c r="F1093" s="29"/>
      <c r="G1093" s="29"/>
      <c r="H1093" s="29"/>
      <c r="I1093" s="29"/>
      <c r="J1093" s="29"/>
      <c r="K1093" s="29"/>
      <c r="L1093" s="29"/>
      <c r="M1093" s="29"/>
      <c r="N1093" s="29"/>
    </row>
    <row r="1094" spans="5:14" s="11" customFormat="1">
      <c r="E1094" s="29"/>
      <c r="F1094" s="29"/>
      <c r="G1094" s="29"/>
      <c r="H1094" s="29"/>
      <c r="I1094" s="29"/>
      <c r="J1094" s="29"/>
      <c r="K1094" s="29"/>
      <c r="L1094" s="29"/>
      <c r="M1094" s="29"/>
      <c r="N1094" s="29"/>
    </row>
    <row r="1095" spans="5:14" s="11" customFormat="1">
      <c r="E1095" s="29"/>
      <c r="F1095" s="29"/>
      <c r="G1095" s="29"/>
      <c r="H1095" s="29"/>
      <c r="I1095" s="29"/>
      <c r="J1095" s="29"/>
      <c r="K1095" s="29"/>
      <c r="L1095" s="29"/>
      <c r="M1095" s="29"/>
      <c r="N1095" s="29"/>
    </row>
    <row r="1096" spans="5:14" s="11" customFormat="1">
      <c r="E1096" s="29"/>
      <c r="F1096" s="29"/>
      <c r="G1096" s="29"/>
      <c r="H1096" s="29"/>
      <c r="I1096" s="29"/>
      <c r="J1096" s="29"/>
      <c r="K1096" s="29"/>
      <c r="L1096" s="29"/>
      <c r="M1096" s="29"/>
      <c r="N1096" s="29"/>
    </row>
    <row r="1097" spans="5:14" s="11" customFormat="1">
      <c r="E1097" s="29"/>
      <c r="F1097" s="29"/>
      <c r="G1097" s="29"/>
      <c r="H1097" s="29"/>
      <c r="I1097" s="29"/>
      <c r="J1097" s="29"/>
      <c r="K1097" s="29"/>
      <c r="L1097" s="29"/>
      <c r="M1097" s="29"/>
      <c r="N1097" s="29"/>
    </row>
    <row r="1098" spans="5:14" s="11" customFormat="1">
      <c r="E1098" s="29"/>
      <c r="F1098" s="29"/>
      <c r="G1098" s="29"/>
      <c r="H1098" s="29"/>
      <c r="I1098" s="29"/>
      <c r="J1098" s="29"/>
      <c r="K1098" s="29"/>
      <c r="L1098" s="29"/>
      <c r="M1098" s="29"/>
      <c r="N1098" s="29"/>
    </row>
    <row r="1099" spans="5:14" s="11" customFormat="1">
      <c r="E1099" s="29"/>
      <c r="F1099" s="29"/>
      <c r="G1099" s="29"/>
      <c r="H1099" s="29"/>
      <c r="I1099" s="29"/>
      <c r="J1099" s="29"/>
      <c r="K1099" s="29"/>
      <c r="L1099" s="29"/>
      <c r="M1099" s="29"/>
      <c r="N1099" s="29"/>
    </row>
    <row r="1100" spans="5:14" s="11" customFormat="1">
      <c r="E1100" s="29"/>
      <c r="F1100" s="29"/>
      <c r="G1100" s="29"/>
      <c r="H1100" s="29"/>
      <c r="I1100" s="29"/>
      <c r="J1100" s="29"/>
      <c r="K1100" s="29"/>
      <c r="L1100" s="29"/>
      <c r="M1100" s="29"/>
      <c r="N1100" s="29"/>
    </row>
    <row r="1101" spans="5:14" s="11" customFormat="1">
      <c r="E1101" s="29"/>
      <c r="F1101" s="29"/>
      <c r="G1101" s="29"/>
      <c r="H1101" s="29"/>
      <c r="I1101" s="29"/>
      <c r="J1101" s="29"/>
      <c r="K1101" s="29"/>
      <c r="L1101" s="29"/>
      <c r="M1101" s="29"/>
      <c r="N1101" s="29"/>
    </row>
    <row r="1102" spans="5:14" s="11" customFormat="1">
      <c r="E1102" s="29"/>
      <c r="F1102" s="29"/>
      <c r="G1102" s="29"/>
      <c r="H1102" s="29"/>
      <c r="I1102" s="29"/>
      <c r="J1102" s="29"/>
      <c r="K1102" s="29"/>
      <c r="L1102" s="29"/>
      <c r="M1102" s="29"/>
      <c r="N1102" s="29"/>
    </row>
    <row r="1103" spans="5:14" s="11" customFormat="1">
      <c r="E1103" s="29"/>
      <c r="F1103" s="29"/>
      <c r="G1103" s="29"/>
      <c r="H1103" s="29"/>
      <c r="I1103" s="29"/>
      <c r="J1103" s="29"/>
      <c r="K1103" s="29"/>
      <c r="L1103" s="29"/>
      <c r="M1103" s="29"/>
      <c r="N1103" s="29"/>
    </row>
    <row r="1104" spans="5:14" s="11" customFormat="1">
      <c r="E1104" s="29"/>
      <c r="F1104" s="29"/>
      <c r="G1104" s="29"/>
      <c r="H1104" s="29"/>
      <c r="I1104" s="29"/>
      <c r="J1104" s="29"/>
      <c r="K1104" s="29"/>
      <c r="L1104" s="29"/>
      <c r="M1104" s="29"/>
      <c r="N1104" s="29"/>
    </row>
    <row r="1105" spans="5:14" s="11" customFormat="1">
      <c r="E1105" s="29"/>
      <c r="F1105" s="29"/>
      <c r="G1105" s="29"/>
      <c r="H1105" s="29"/>
      <c r="I1105" s="29"/>
      <c r="J1105" s="29"/>
      <c r="K1105" s="29"/>
      <c r="L1105" s="29"/>
      <c r="M1105" s="29"/>
      <c r="N1105" s="29"/>
    </row>
    <row r="1106" spans="5:14" s="11" customFormat="1">
      <c r="E1106" s="29"/>
      <c r="F1106" s="29"/>
      <c r="G1106" s="29"/>
      <c r="H1106" s="29"/>
      <c r="I1106" s="29"/>
      <c r="J1106" s="29"/>
      <c r="K1106" s="29"/>
      <c r="L1106" s="29"/>
      <c r="M1106" s="29"/>
      <c r="N1106" s="29"/>
    </row>
    <row r="1107" spans="5:14" s="11" customFormat="1">
      <c r="E1107" s="29"/>
      <c r="F1107" s="29"/>
      <c r="G1107" s="29"/>
      <c r="H1107" s="29"/>
      <c r="I1107" s="29"/>
      <c r="J1107" s="29"/>
      <c r="K1107" s="29"/>
      <c r="L1107" s="29"/>
      <c r="M1107" s="29"/>
      <c r="N1107" s="29"/>
    </row>
    <row r="1108" spans="5:14" s="11" customFormat="1">
      <c r="E1108" s="29"/>
      <c r="F1108" s="29"/>
      <c r="G1108" s="29"/>
      <c r="H1108" s="29"/>
      <c r="I1108" s="29"/>
      <c r="J1108" s="29"/>
      <c r="K1108" s="29"/>
      <c r="L1108" s="29"/>
      <c r="M1108" s="29"/>
      <c r="N1108" s="29"/>
    </row>
    <row r="1109" spans="5:14" s="11" customFormat="1">
      <c r="E1109" s="29"/>
      <c r="F1109" s="29"/>
      <c r="G1109" s="29"/>
      <c r="H1109" s="29"/>
      <c r="I1109" s="29"/>
      <c r="J1109" s="29"/>
      <c r="K1109" s="29"/>
      <c r="L1109" s="29"/>
      <c r="M1109" s="29"/>
      <c r="N1109" s="29"/>
    </row>
    <row r="1110" spans="5:14" s="11" customFormat="1">
      <c r="E1110" s="29"/>
      <c r="F1110" s="29"/>
      <c r="G1110" s="29"/>
      <c r="H1110" s="29"/>
      <c r="I1110" s="29"/>
      <c r="J1110" s="29"/>
      <c r="K1110" s="29"/>
      <c r="L1110" s="29"/>
      <c r="M1110" s="29"/>
      <c r="N1110" s="29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scale="83" orientation="landscape" r:id="rId1"/>
  <headerFooter alignWithMargins="0">
    <oddHeader xml:space="preserve">&amp;CSTRABAG Group&amp;"Arial,Fett"
</oddHeader>
  </headerFooter>
  <rowBreaks count="6" manualBreakCount="6">
    <brk id="36" max="14" man="1"/>
    <brk id="79" max="14" man="1"/>
    <brk id="104" max="14" man="1"/>
    <brk id="125" max="14" man="1"/>
    <brk id="158" max="14" man="1"/>
    <brk id="18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1"/>
  <sheetViews>
    <sheetView view="pageBreakPreview" zoomScaleNormal="100" zoomScaleSheetLayoutView="100" workbookViewId="0">
      <pane xSplit="1" ySplit="1" topLeftCell="B2" activePane="bottomRight" state="frozen"/>
      <selection activeCell="B21" sqref="B21"/>
      <selection pane="topRight" activeCell="B21" sqref="B21"/>
      <selection pane="bottomLeft" activeCell="B21" sqref="B21"/>
      <selection pane="bottomRight"/>
    </sheetView>
  </sheetViews>
  <sheetFormatPr baseColWidth="10" defaultColWidth="20.5703125" defaultRowHeight="12" customHeight="1" outlineLevelRow="1"/>
  <cols>
    <col min="1" max="1" width="20.5703125" style="32" customWidth="1"/>
    <col min="2" max="4" width="10.85546875" style="32" customWidth="1"/>
    <col min="5" max="14" width="10.85546875" style="33" customWidth="1"/>
    <col min="15" max="16384" width="20.5703125" style="32"/>
  </cols>
  <sheetData>
    <row r="1" spans="1:20" s="31" customFormat="1" ht="24.75" customHeight="1">
      <c r="A1" s="30" t="s">
        <v>118</v>
      </c>
      <c r="B1" s="1" t="s">
        <v>154</v>
      </c>
      <c r="C1" s="1" t="s">
        <v>159</v>
      </c>
      <c r="D1" s="1" t="s">
        <v>155</v>
      </c>
      <c r="E1" s="190" t="s">
        <v>156</v>
      </c>
      <c r="F1" s="190" t="s">
        <v>158</v>
      </c>
      <c r="G1" s="190" t="s">
        <v>157</v>
      </c>
      <c r="H1" s="190">
        <v>2017</v>
      </c>
      <c r="I1" s="190" t="s">
        <v>140</v>
      </c>
      <c r="J1" s="190">
        <v>2016</v>
      </c>
      <c r="K1" s="190" t="s">
        <v>135</v>
      </c>
      <c r="L1" s="1">
        <v>2015</v>
      </c>
      <c r="M1" s="1" t="s">
        <v>132</v>
      </c>
      <c r="N1" s="1">
        <v>2014</v>
      </c>
    </row>
    <row r="2" spans="1:20" ht="3" hidden="1" customHeight="1" outlineLevel="1"/>
    <row r="3" spans="1:20" s="37" customFormat="1" ht="10.35" customHeight="1" collapsed="1">
      <c r="A3" s="34" t="s">
        <v>1</v>
      </c>
      <c r="B3" s="272">
        <v>2297.6499999999996</v>
      </c>
      <c r="C3" s="433">
        <f>IF((+B3/D3)&lt;0,"n.m.",IF(B3&lt;0,(+B3/D3-1)*-1,(+B3/D3-1)))</f>
        <v>0.13130114525992354</v>
      </c>
      <c r="D3" s="272">
        <v>2030.98</v>
      </c>
      <c r="E3" s="272">
        <f>E71</f>
        <v>5556.4100000000008</v>
      </c>
      <c r="F3" s="367">
        <f>IF((+E3/G3)&lt;0,"n.m.",IF(E3&lt;0,(+E3/G3-1)*-1,(+E3/G3-1)))</f>
        <v>0.15426450150712223</v>
      </c>
      <c r="G3" s="272">
        <f>G71</f>
        <v>4813.8100000000004</v>
      </c>
      <c r="H3" s="311">
        <f>H71</f>
        <v>6843.36</v>
      </c>
      <c r="I3" s="367">
        <f>IF((+H3/J3)&lt;0,"n.m.",IF(H3&lt;0,(+H3/J3-1)*-1,(+H3/J3-1)))</f>
        <v>0.10825258991629028</v>
      </c>
      <c r="J3" s="259">
        <f>J71</f>
        <v>6174.91</v>
      </c>
      <c r="K3" s="323">
        <f t="shared" ref="K3:M7" si="0">IF((+J3/L3)&lt;0,"n.m.",IF(J3&lt;0,(+J3/L3-1)*-1,(+J3/L3-1)))</f>
        <v>-3.0382827711827098E-2</v>
      </c>
      <c r="L3" s="35">
        <f>L71</f>
        <v>6368.4</v>
      </c>
      <c r="M3" s="166">
        <f t="shared" si="0"/>
        <v>1.2070020421298455E-2</v>
      </c>
      <c r="N3" s="35">
        <v>6292.4500000000007</v>
      </c>
    </row>
    <row r="4" spans="1:20" s="37" customFormat="1" ht="10.35" customHeight="1">
      <c r="A4" s="34" t="s">
        <v>2</v>
      </c>
      <c r="B4" s="34"/>
      <c r="C4" s="433"/>
      <c r="D4" s="34"/>
      <c r="E4" s="272">
        <f>E101</f>
        <v>9162.32</v>
      </c>
      <c r="F4" s="367">
        <f t="shared" ref="F4:F7" si="1">IF((+E4/G4)&lt;0,"n.m.",IF(E4&lt;0,(+E4/G4-1)*-1,(+E4/G4-1)))</f>
        <v>0.19029969509541411</v>
      </c>
      <c r="G4" s="272">
        <f>G101</f>
        <v>7697.49</v>
      </c>
      <c r="H4" s="311">
        <f>H101</f>
        <v>8138.06</v>
      </c>
      <c r="I4" s="367">
        <f t="shared" ref="I4:I67" si="2">IF((+H4/J4)&lt;0,"n.m.",IF(H4&lt;0,(+H4/J4-1)*-1,(+H4/J4-1)))</f>
        <v>0.15755126656909058</v>
      </c>
      <c r="J4" s="259">
        <f>J101</f>
        <v>7030.41</v>
      </c>
      <c r="K4" s="323">
        <f t="shared" si="0"/>
        <v>0.30254286746519199</v>
      </c>
      <c r="L4" s="35">
        <f>L101</f>
        <v>5397.45</v>
      </c>
      <c r="M4" s="166">
        <f t="shared" si="0"/>
        <v>-5.014272188765978E-2</v>
      </c>
      <c r="N4" s="35">
        <v>5682.38</v>
      </c>
    </row>
    <row r="5" spans="1:20" s="37" customFormat="1" ht="10.35" customHeight="1">
      <c r="A5" s="34" t="s">
        <v>3</v>
      </c>
      <c r="B5" s="272">
        <v>2044.9299999999998</v>
      </c>
      <c r="C5" s="433">
        <f t="shared" ref="C5:C7" si="3">IF((+B5/D5)&lt;0,"n.m.",IF(B5&lt;0,(+B5/D5-1)*-1,(+B5/D5-1)))</f>
        <v>7.0957977207977141E-2</v>
      </c>
      <c r="D5" s="272">
        <v>1909.44</v>
      </c>
      <c r="E5" s="272">
        <v>5015.28</v>
      </c>
      <c r="F5" s="367">
        <f t="shared" si="1"/>
        <v>0.11031952835639802</v>
      </c>
      <c r="G5" s="311">
        <v>4516.97</v>
      </c>
      <c r="H5" s="311">
        <v>6377.91</v>
      </c>
      <c r="I5" s="367">
        <f t="shared" si="2"/>
        <v>9.9177242677218613E-2</v>
      </c>
      <c r="J5" s="265">
        <v>5802.44</v>
      </c>
      <c r="K5" s="323">
        <f t="shared" si="0"/>
        <v>-1.5718138793235137E-2</v>
      </c>
      <c r="L5" s="35">
        <v>5895.1</v>
      </c>
      <c r="M5" s="166">
        <f t="shared" si="0"/>
        <v>3.0770107719331863E-2</v>
      </c>
      <c r="N5" s="35">
        <v>5719.1220000000003</v>
      </c>
    </row>
    <row r="6" spans="1:20" s="37" customFormat="1" ht="10.35" customHeight="1">
      <c r="A6" s="34" t="s">
        <v>119</v>
      </c>
      <c r="B6" s="272">
        <v>66.09</v>
      </c>
      <c r="C6" s="433">
        <f t="shared" si="3"/>
        <v>-0.25017018379850231</v>
      </c>
      <c r="D6" s="34">
        <v>88.14</v>
      </c>
      <c r="E6" s="272">
        <v>43.5</v>
      </c>
      <c r="F6" s="367">
        <f t="shared" si="1"/>
        <v>0.70856245090337788</v>
      </c>
      <c r="G6" s="311">
        <v>25.46</v>
      </c>
      <c r="H6" s="311">
        <v>199.25</v>
      </c>
      <c r="I6" s="367">
        <f t="shared" si="2"/>
        <v>0.17281770557419507</v>
      </c>
      <c r="J6" s="265">
        <v>169.89</v>
      </c>
      <c r="K6" s="323">
        <f t="shared" si="0"/>
        <v>0.6153846153846152</v>
      </c>
      <c r="L6" s="35">
        <v>105.17</v>
      </c>
      <c r="M6" s="166">
        <f t="shared" si="0"/>
        <v>2.6681664399567508</v>
      </c>
      <c r="N6" s="35">
        <v>28.670999999999999</v>
      </c>
    </row>
    <row r="7" spans="1:20" s="37" customFormat="1" ht="10.35" customHeight="1">
      <c r="A7" s="34" t="s">
        <v>129</v>
      </c>
      <c r="B7" s="272">
        <v>66.09</v>
      </c>
      <c r="C7" s="433">
        <f t="shared" si="3"/>
        <v>-0.25017018379850231</v>
      </c>
      <c r="D7" s="34">
        <v>88.14</v>
      </c>
      <c r="E7" s="272">
        <v>43.5</v>
      </c>
      <c r="F7" s="367">
        <f t="shared" si="1"/>
        <v>0.70856245090337788</v>
      </c>
      <c r="G7" s="311">
        <v>25.46</v>
      </c>
      <c r="H7" s="311">
        <v>199.25</v>
      </c>
      <c r="I7" s="367">
        <f t="shared" si="2"/>
        <v>0.17281770557419507</v>
      </c>
      <c r="J7" s="265">
        <v>169.89</v>
      </c>
      <c r="K7" s="323">
        <f t="shared" si="0"/>
        <v>0.6153846153846152</v>
      </c>
      <c r="L7" s="35">
        <v>105.17</v>
      </c>
      <c r="M7" s="166">
        <f t="shared" si="0"/>
        <v>2.6681664399567508</v>
      </c>
      <c r="N7" s="35">
        <v>28.670999999999999</v>
      </c>
    </row>
    <row r="8" spans="1:20" ht="10.35" customHeight="1">
      <c r="A8" s="38" t="s">
        <v>120</v>
      </c>
      <c r="B8" s="260">
        <f>B6/B5</f>
        <v>3.2318954683045388E-2</v>
      </c>
      <c r="C8" s="38"/>
      <c r="D8" s="260">
        <f>D6/D5</f>
        <v>4.6160130718954244E-2</v>
      </c>
      <c r="E8" s="260">
        <f>E6/E5</f>
        <v>8.673493802938222E-3</v>
      </c>
      <c r="F8" s="368"/>
      <c r="G8" s="260">
        <f>G6/G5</f>
        <v>5.6365218276853727E-3</v>
      </c>
      <c r="H8" s="39">
        <f>H6/H5</f>
        <v>3.1240641526769742E-2</v>
      </c>
      <c r="I8" s="368"/>
      <c r="J8" s="260">
        <f>J6/J5</f>
        <v>2.9279061911885344E-2</v>
      </c>
      <c r="K8" s="39"/>
      <c r="L8" s="39">
        <f>L6/L5</f>
        <v>1.7840240199487708E-2</v>
      </c>
      <c r="M8" s="36"/>
      <c r="N8" s="39">
        <v>5.0131820933353053E-3</v>
      </c>
    </row>
    <row r="9" spans="1:20" ht="10.35" customHeight="1">
      <c r="A9" s="38" t="s">
        <v>121</v>
      </c>
      <c r="B9" s="261">
        <f>B3/Group!B2</f>
        <v>0.48164522201399451</v>
      </c>
      <c r="C9" s="38"/>
      <c r="D9" s="261">
        <f>D3/Group!$D$2</f>
        <v>0.49192112714263914</v>
      </c>
      <c r="E9" s="261">
        <f>E3/Group!E2</f>
        <v>0.47711666255932395</v>
      </c>
      <c r="F9" s="368"/>
      <c r="G9" s="261">
        <f>G3/Group!G2</f>
        <v>0.46362151427421211</v>
      </c>
      <c r="H9" s="40">
        <f>H3/Group!H2</f>
        <v>0.46805358634118716</v>
      </c>
      <c r="I9" s="368"/>
      <c r="J9" s="261">
        <f>J3/Group!J2</f>
        <v>0.45770486019229067</v>
      </c>
      <c r="K9" s="40"/>
      <c r="L9" s="40">
        <f>L3/Group!L2</f>
        <v>0.44566178858147371</v>
      </c>
      <c r="M9" s="40"/>
      <c r="N9" s="40">
        <v>0.46383974642488579</v>
      </c>
    </row>
    <row r="10" spans="1:20" ht="10.35" customHeight="1">
      <c r="A10" s="38" t="s">
        <v>122</v>
      </c>
      <c r="B10" s="261"/>
      <c r="C10" s="38"/>
      <c r="D10" s="38"/>
      <c r="E10" s="261">
        <f>E4/Group!E3</f>
        <v>0.5045047029296813</v>
      </c>
      <c r="F10" s="368"/>
      <c r="G10" s="261">
        <f>G4/Group!G3</f>
        <v>0.47994515617956302</v>
      </c>
      <c r="H10" s="40">
        <f>H4/Group!H3</f>
        <v>0.49048479767500597</v>
      </c>
      <c r="I10" s="368"/>
      <c r="J10" s="261">
        <f>J4/Group!J3</f>
        <v>0.47452143962623661</v>
      </c>
      <c r="K10" s="40"/>
      <c r="L10" s="40">
        <f>L4/Group!L3</f>
        <v>0.41093434278065988</v>
      </c>
      <c r="M10" s="40"/>
      <c r="N10" s="40">
        <v>0.39451547685830612</v>
      </c>
    </row>
    <row r="11" spans="1:20" ht="10.35" customHeight="1">
      <c r="A11" s="38"/>
      <c r="B11" s="38"/>
      <c r="C11" s="38"/>
      <c r="D11" s="38"/>
      <c r="E11" s="41"/>
      <c r="F11" s="368"/>
      <c r="G11" s="41"/>
      <c r="H11" s="41"/>
      <c r="I11" s="368"/>
      <c r="J11" s="41"/>
      <c r="K11" s="41"/>
      <c r="L11" s="41"/>
      <c r="M11" s="41"/>
      <c r="N11" s="41"/>
    </row>
    <row r="12" spans="1:20" s="37" customFormat="1" ht="10.35" customHeight="1">
      <c r="A12" s="42" t="s">
        <v>88</v>
      </c>
      <c r="B12" s="42"/>
      <c r="C12" s="42"/>
      <c r="D12" s="42"/>
      <c r="E12" s="43"/>
      <c r="F12" s="368"/>
      <c r="G12" s="43"/>
      <c r="H12" s="43"/>
      <c r="I12" s="368"/>
      <c r="J12" s="43"/>
      <c r="K12" s="43"/>
      <c r="L12" s="43"/>
      <c r="M12" s="43"/>
      <c r="N12" s="43"/>
    </row>
    <row r="13" spans="1:20" s="3" customFormat="1" ht="11.25">
      <c r="A13" s="44" t="s">
        <v>89</v>
      </c>
      <c r="B13" s="38"/>
      <c r="C13" s="38"/>
      <c r="D13" s="38"/>
      <c r="E13" s="266">
        <v>18059</v>
      </c>
      <c r="F13" s="368">
        <f t="shared" ref="F13:F33" si="4">IF((+E13/G13)&lt;0,"n.m.",IF(E13&lt;0,(+E13/G13-1)*-1,(+E13/G13-1)))</f>
        <v>3.135351227869787E-2</v>
      </c>
      <c r="G13" s="266">
        <v>17510</v>
      </c>
      <c r="H13" s="45">
        <v>17731</v>
      </c>
      <c r="I13" s="368">
        <f t="shared" si="2"/>
        <v>6.3711080448737079E-2</v>
      </c>
      <c r="J13" s="266">
        <v>16669</v>
      </c>
      <c r="K13" s="312">
        <f>IF((+J13/L13)&lt;0,"n.m.",IF(J13&lt;0,(+J13/L13-1)*-1,(+J13/L13-1)))</f>
        <v>6.6034337855680469E-4</v>
      </c>
      <c r="L13" s="45">
        <v>16658</v>
      </c>
      <c r="M13" s="58">
        <f>IF((+L13/N13)&lt;0,"n.m.",IF(L13&lt;0,(+L13/N13-1)*-1,(+L13/N13-1)))</f>
        <v>-1.7111163559122011E-2</v>
      </c>
      <c r="N13" s="45">
        <v>16948</v>
      </c>
      <c r="O13" s="5"/>
      <c r="P13" s="5"/>
      <c r="Q13" s="5"/>
      <c r="R13" s="5"/>
      <c r="S13" s="5"/>
      <c r="T13" s="5"/>
    </row>
    <row r="14" spans="1:20" s="3" customFormat="1" ht="11.25">
      <c r="A14" s="44" t="s">
        <v>90</v>
      </c>
      <c r="B14" s="38"/>
      <c r="C14" s="38"/>
      <c r="D14" s="38"/>
      <c r="E14" s="266">
        <v>100</v>
      </c>
      <c r="F14" s="368">
        <f t="shared" si="4"/>
        <v>-4.7619047619047672E-2</v>
      </c>
      <c r="G14" s="266">
        <v>105</v>
      </c>
      <c r="H14" s="45">
        <v>100</v>
      </c>
      <c r="I14" s="368">
        <f t="shared" si="2"/>
        <v>-9.9009900990099098E-3</v>
      </c>
      <c r="J14" s="266">
        <v>101</v>
      </c>
      <c r="K14" s="312">
        <f t="shared" ref="K14:K40" si="5">IF((+J14/L14)&lt;0,"n.m.",IF(J14&lt;0,(+J14/L14-1)*-1,(+J14/L14-1)))</f>
        <v>-0.12931034482758619</v>
      </c>
      <c r="L14" s="45">
        <v>116</v>
      </c>
      <c r="M14" s="58">
        <f t="shared" ref="M14:M39" si="6">IF((+L14/N14)&lt;0,"n.m.",IF(L14&lt;0,(+L14/N14-1)*-1,(+L14/N14-1)))</f>
        <v>4.5045045045045029E-2</v>
      </c>
      <c r="N14" s="45">
        <v>111</v>
      </c>
      <c r="O14" s="5"/>
      <c r="P14" s="5"/>
      <c r="Q14" s="5"/>
      <c r="R14" s="5"/>
      <c r="S14" s="5"/>
      <c r="T14" s="5"/>
    </row>
    <row r="15" spans="1:20" s="3" customFormat="1" ht="11.25">
      <c r="A15" s="44" t="s">
        <v>91</v>
      </c>
      <c r="B15" s="38"/>
      <c r="C15" s="38"/>
      <c r="D15" s="38"/>
      <c r="E15" s="266">
        <v>4074</v>
      </c>
      <c r="F15" s="368">
        <f t="shared" si="4"/>
        <v>0.12759479656794914</v>
      </c>
      <c r="G15" s="266">
        <v>3613</v>
      </c>
      <c r="H15" s="45">
        <v>3659</v>
      </c>
      <c r="I15" s="368">
        <f t="shared" si="2"/>
        <v>5.5379290452841179E-2</v>
      </c>
      <c r="J15" s="266">
        <v>3467</v>
      </c>
      <c r="K15" s="312">
        <f t="shared" si="5"/>
        <v>2.6650873556411048E-2</v>
      </c>
      <c r="L15" s="45">
        <v>3377</v>
      </c>
      <c r="M15" s="58">
        <f t="shared" si="6"/>
        <v>3.779963122310992E-2</v>
      </c>
      <c r="N15" s="45">
        <v>3254</v>
      </c>
      <c r="O15" s="5"/>
      <c r="P15" s="5"/>
      <c r="Q15" s="5"/>
      <c r="R15" s="5"/>
      <c r="S15" s="5"/>
      <c r="T15" s="5"/>
    </row>
    <row r="16" spans="1:20" s="3" customFormat="1" ht="11.25">
      <c r="A16" s="44" t="s">
        <v>92</v>
      </c>
      <c r="B16" s="38"/>
      <c r="C16" s="38"/>
      <c r="D16" s="38"/>
      <c r="E16" s="266">
        <v>57</v>
      </c>
      <c r="F16" s="368">
        <f t="shared" si="4"/>
        <v>3.6363636363636376E-2</v>
      </c>
      <c r="G16" s="266">
        <v>55</v>
      </c>
      <c r="H16" s="45">
        <v>56</v>
      </c>
      <c r="I16" s="368">
        <f t="shared" si="2"/>
        <v>55</v>
      </c>
      <c r="J16" s="266">
        <v>1</v>
      </c>
      <c r="K16" s="312">
        <f t="shared" si="5"/>
        <v>0</v>
      </c>
      <c r="L16" s="45">
        <v>1</v>
      </c>
      <c r="M16" s="58"/>
      <c r="N16" s="45">
        <v>0</v>
      </c>
      <c r="O16" s="5"/>
      <c r="P16" s="5"/>
      <c r="Q16" s="5"/>
      <c r="R16" s="5"/>
      <c r="S16" s="5"/>
      <c r="T16" s="5"/>
    </row>
    <row r="17" spans="1:20" s="8" customFormat="1" ht="11.25">
      <c r="A17" s="44" t="s">
        <v>93</v>
      </c>
      <c r="B17" s="38"/>
      <c r="C17" s="38"/>
      <c r="D17" s="38"/>
      <c r="E17" s="266">
        <v>8</v>
      </c>
      <c r="F17" s="368">
        <f t="shared" si="4"/>
        <v>-0.38461538461538458</v>
      </c>
      <c r="G17" s="266">
        <v>13</v>
      </c>
      <c r="H17" s="45">
        <v>11</v>
      </c>
      <c r="I17" s="368">
        <f t="shared" si="2"/>
        <v>1.2000000000000002</v>
      </c>
      <c r="J17" s="266">
        <v>5</v>
      </c>
      <c r="K17" s="312">
        <f t="shared" si="5"/>
        <v>4</v>
      </c>
      <c r="L17" s="45">
        <v>1</v>
      </c>
      <c r="M17" s="58">
        <f t="shared" si="6"/>
        <v>0</v>
      </c>
      <c r="N17" s="45">
        <v>1</v>
      </c>
      <c r="O17" s="11"/>
      <c r="P17" s="11"/>
      <c r="Q17" s="11"/>
      <c r="R17" s="11"/>
      <c r="S17" s="11"/>
      <c r="T17" s="11"/>
    </row>
    <row r="18" spans="1:20" s="8" customFormat="1" ht="11.25">
      <c r="A18" s="44" t="s">
        <v>137</v>
      </c>
      <c r="B18" s="38"/>
      <c r="C18" s="38"/>
      <c r="D18" s="38"/>
      <c r="E18" s="266">
        <v>0</v>
      </c>
      <c r="F18" s="368"/>
      <c r="G18" s="266">
        <v>0</v>
      </c>
      <c r="H18" s="45">
        <v>0</v>
      </c>
      <c r="I18" s="368">
        <f t="shared" si="2"/>
        <v>-1</v>
      </c>
      <c r="J18" s="266">
        <v>128</v>
      </c>
      <c r="K18" s="312">
        <f t="shared" si="5"/>
        <v>-0.19999999999999996</v>
      </c>
      <c r="L18" s="45">
        <v>160</v>
      </c>
      <c r="M18" s="58">
        <f t="shared" si="6"/>
        <v>-0.5107033639143731</v>
      </c>
      <c r="N18" s="45">
        <v>327</v>
      </c>
      <c r="O18" s="11"/>
      <c r="P18" s="11"/>
      <c r="Q18" s="11"/>
      <c r="R18" s="11"/>
      <c r="S18" s="11"/>
      <c r="T18" s="11"/>
    </row>
    <row r="19" spans="1:20" s="8" customFormat="1" ht="11.25">
      <c r="A19" s="44" t="s">
        <v>94</v>
      </c>
      <c r="B19" s="38"/>
      <c r="C19" s="38"/>
      <c r="D19" s="38"/>
      <c r="E19" s="266">
        <v>0</v>
      </c>
      <c r="F19" s="368"/>
      <c r="G19" s="266">
        <v>0</v>
      </c>
      <c r="H19" s="45">
        <v>0</v>
      </c>
      <c r="I19" s="368"/>
      <c r="J19" s="266">
        <v>0</v>
      </c>
      <c r="K19" s="312"/>
      <c r="L19" s="45">
        <v>0</v>
      </c>
      <c r="M19" s="58"/>
      <c r="N19" s="45">
        <v>0</v>
      </c>
      <c r="O19" s="11"/>
      <c r="P19" s="11"/>
      <c r="Q19" s="11"/>
      <c r="R19" s="11"/>
      <c r="S19" s="11"/>
      <c r="T19" s="11"/>
    </row>
    <row r="20" spans="1:20" s="8" customFormat="1" ht="11.25">
      <c r="A20" s="44" t="s">
        <v>95</v>
      </c>
      <c r="B20" s="38"/>
      <c r="C20" s="38"/>
      <c r="D20" s="38"/>
      <c r="E20" s="266">
        <v>86</v>
      </c>
      <c r="F20" s="368">
        <f t="shared" si="4"/>
        <v>0.21126760563380276</v>
      </c>
      <c r="G20" s="266">
        <v>71</v>
      </c>
      <c r="H20" s="45">
        <v>69</v>
      </c>
      <c r="I20" s="368">
        <f t="shared" si="2"/>
        <v>9.5238095238095344E-2</v>
      </c>
      <c r="J20" s="266">
        <v>63</v>
      </c>
      <c r="K20" s="312">
        <f t="shared" si="5"/>
        <v>-0.13698630136986301</v>
      </c>
      <c r="L20" s="45">
        <v>73</v>
      </c>
      <c r="M20" s="58">
        <f t="shared" si="6"/>
        <v>7.3529411764705843E-2</v>
      </c>
      <c r="N20" s="45">
        <v>68</v>
      </c>
      <c r="O20" s="11"/>
      <c r="P20" s="11"/>
      <c r="Q20" s="11"/>
      <c r="R20" s="11"/>
      <c r="S20" s="11"/>
      <c r="T20" s="11"/>
    </row>
    <row r="21" spans="1:20" s="8" customFormat="1" ht="11.25">
      <c r="A21" s="44" t="s">
        <v>96</v>
      </c>
      <c r="B21" s="38"/>
      <c r="C21" s="38"/>
      <c r="D21" s="38"/>
      <c r="E21" s="266">
        <v>2</v>
      </c>
      <c r="F21" s="368"/>
      <c r="G21" s="266">
        <v>0</v>
      </c>
      <c r="H21" s="45">
        <v>0</v>
      </c>
      <c r="I21" s="368"/>
      <c r="J21" s="266">
        <v>0</v>
      </c>
      <c r="K21" s="312"/>
      <c r="L21" s="45">
        <v>0</v>
      </c>
      <c r="M21" s="58"/>
      <c r="N21" s="45">
        <v>0</v>
      </c>
      <c r="O21" s="11"/>
      <c r="P21" s="11"/>
      <c r="Q21" s="11"/>
      <c r="R21" s="11"/>
      <c r="S21" s="11"/>
      <c r="T21" s="11"/>
    </row>
    <row r="22" spans="1:20" s="8" customFormat="1" ht="11.25">
      <c r="A22" s="44" t="s">
        <v>97</v>
      </c>
      <c r="B22" s="38"/>
      <c r="C22" s="38"/>
      <c r="D22" s="38"/>
      <c r="E22" s="266">
        <v>0</v>
      </c>
      <c r="F22" s="368"/>
      <c r="G22" s="266">
        <v>0</v>
      </c>
      <c r="H22" s="45">
        <v>0</v>
      </c>
      <c r="I22" s="368"/>
      <c r="J22" s="266">
        <v>0</v>
      </c>
      <c r="K22" s="312"/>
      <c r="L22" s="45">
        <v>0</v>
      </c>
      <c r="M22" s="58"/>
      <c r="N22" s="45">
        <v>0</v>
      </c>
      <c r="O22" s="11"/>
      <c r="P22" s="11"/>
      <c r="Q22" s="11"/>
      <c r="R22" s="11"/>
      <c r="S22" s="11"/>
      <c r="T22" s="11"/>
    </row>
    <row r="23" spans="1:20" s="8" customFormat="1" ht="11.25">
      <c r="A23" s="44" t="s">
        <v>98</v>
      </c>
      <c r="B23" s="38"/>
      <c r="C23" s="38"/>
      <c r="D23" s="38"/>
      <c r="E23" s="266">
        <v>0</v>
      </c>
      <c r="F23" s="368"/>
      <c r="G23" s="266">
        <v>0</v>
      </c>
      <c r="H23" s="45">
        <v>0</v>
      </c>
      <c r="I23" s="368"/>
      <c r="J23" s="266">
        <v>0</v>
      </c>
      <c r="K23" s="312"/>
      <c r="L23" s="45">
        <v>0</v>
      </c>
      <c r="M23" s="58"/>
      <c r="N23" s="45">
        <v>0</v>
      </c>
      <c r="O23" s="11"/>
      <c r="P23" s="11"/>
      <c r="Q23" s="11"/>
      <c r="R23" s="11"/>
      <c r="S23" s="11"/>
      <c r="T23" s="11"/>
    </row>
    <row r="24" spans="1:20" s="8" customFormat="1" ht="11.25">
      <c r="A24" s="44" t="s">
        <v>99</v>
      </c>
      <c r="B24" s="38"/>
      <c r="C24" s="38"/>
      <c r="D24" s="38"/>
      <c r="E24" s="266">
        <v>2</v>
      </c>
      <c r="F24" s="368"/>
      <c r="G24" s="266">
        <v>0</v>
      </c>
      <c r="H24" s="45">
        <v>0</v>
      </c>
      <c r="I24" s="368"/>
      <c r="J24" s="266">
        <v>0</v>
      </c>
      <c r="K24" s="312"/>
      <c r="L24" s="45">
        <v>0</v>
      </c>
      <c r="M24" s="58"/>
      <c r="N24" s="45">
        <v>0</v>
      </c>
      <c r="O24" s="11"/>
      <c r="P24" s="11"/>
      <c r="Q24" s="11"/>
      <c r="R24" s="11"/>
      <c r="S24" s="11"/>
      <c r="T24" s="11"/>
    </row>
    <row r="25" spans="1:20" s="8" customFormat="1" ht="11.25">
      <c r="A25" s="44" t="s">
        <v>100</v>
      </c>
      <c r="B25" s="38"/>
      <c r="C25" s="38"/>
      <c r="D25" s="38"/>
      <c r="E25" s="266">
        <v>77</v>
      </c>
      <c r="F25" s="368">
        <f t="shared" si="4"/>
        <v>-3.7499999999999978E-2</v>
      </c>
      <c r="G25" s="266">
        <v>80</v>
      </c>
      <c r="H25" s="45">
        <v>78</v>
      </c>
      <c r="I25" s="368">
        <f t="shared" si="2"/>
        <v>-3.703703703703709E-2</v>
      </c>
      <c r="J25" s="266">
        <v>81</v>
      </c>
      <c r="K25" s="312">
        <f t="shared" si="5"/>
        <v>-4.705882352941182E-2</v>
      </c>
      <c r="L25" s="45">
        <v>85</v>
      </c>
      <c r="M25" s="58">
        <f t="shared" si="6"/>
        <v>8.9743589743589647E-2</v>
      </c>
      <c r="N25" s="45">
        <v>78</v>
      </c>
      <c r="O25" s="11"/>
      <c r="P25" s="11"/>
      <c r="Q25" s="11"/>
      <c r="R25" s="11"/>
      <c r="S25" s="11"/>
      <c r="T25" s="11"/>
    </row>
    <row r="26" spans="1:20" s="8" customFormat="1" ht="11.25">
      <c r="A26" s="44" t="s">
        <v>101</v>
      </c>
      <c r="B26" s="38"/>
      <c r="C26" s="38"/>
      <c r="D26" s="38"/>
      <c r="E26" s="216">
        <v>508</v>
      </c>
      <c r="F26" s="368">
        <f t="shared" si="4"/>
        <v>-2.1194605009633882E-2</v>
      </c>
      <c r="G26" s="216">
        <v>519</v>
      </c>
      <c r="H26" s="48">
        <v>516</v>
      </c>
      <c r="I26" s="368">
        <f t="shared" si="2"/>
        <v>1.9417475728156219E-3</v>
      </c>
      <c r="J26" s="267">
        <v>515</v>
      </c>
      <c r="K26" s="312">
        <f t="shared" si="5"/>
        <v>-0.11663807890222988</v>
      </c>
      <c r="L26" s="48">
        <v>583</v>
      </c>
      <c r="M26" s="58">
        <f t="shared" si="6"/>
        <v>-4.4262295081967218E-2</v>
      </c>
      <c r="N26" s="48">
        <v>610</v>
      </c>
      <c r="O26" s="11"/>
      <c r="P26" s="11"/>
      <c r="Q26" s="11"/>
      <c r="R26" s="11"/>
      <c r="S26" s="11"/>
      <c r="T26" s="11"/>
    </row>
    <row r="27" spans="1:20" s="8" customFormat="1" ht="11.25">
      <c r="A27" s="44" t="s">
        <v>102</v>
      </c>
      <c r="B27" s="38"/>
      <c r="C27" s="38"/>
      <c r="D27" s="38"/>
      <c r="E27" s="266">
        <v>364</v>
      </c>
      <c r="F27" s="368">
        <f t="shared" si="4"/>
        <v>-2.739726027397249E-3</v>
      </c>
      <c r="G27" s="266">
        <v>365</v>
      </c>
      <c r="H27" s="45">
        <v>365</v>
      </c>
      <c r="I27" s="368">
        <f t="shared" si="2"/>
        <v>-1.0840108401083959E-2</v>
      </c>
      <c r="J27" s="266">
        <v>369</v>
      </c>
      <c r="K27" s="312">
        <f t="shared" si="5"/>
        <v>-0.12142857142857144</v>
      </c>
      <c r="L27" s="45">
        <v>420</v>
      </c>
      <c r="M27" s="58">
        <f t="shared" si="6"/>
        <v>-0.19075144508670516</v>
      </c>
      <c r="N27" s="45">
        <v>519</v>
      </c>
      <c r="O27" s="11"/>
      <c r="P27" s="11"/>
      <c r="Q27" s="11"/>
      <c r="R27" s="11"/>
      <c r="S27" s="11"/>
      <c r="T27" s="11"/>
    </row>
    <row r="28" spans="1:20" s="3" customFormat="1" ht="11.25">
      <c r="A28" s="44" t="s">
        <v>103</v>
      </c>
      <c r="B28" s="38"/>
      <c r="C28" s="38"/>
      <c r="D28" s="38"/>
      <c r="E28" s="266">
        <v>4</v>
      </c>
      <c r="F28" s="368">
        <f t="shared" si="4"/>
        <v>1</v>
      </c>
      <c r="G28" s="266">
        <v>2</v>
      </c>
      <c r="H28" s="45">
        <v>3</v>
      </c>
      <c r="I28" s="368">
        <f t="shared" si="2"/>
        <v>0.5</v>
      </c>
      <c r="J28" s="266">
        <v>2</v>
      </c>
      <c r="K28" s="312">
        <f t="shared" si="5"/>
        <v>-0.5</v>
      </c>
      <c r="L28" s="45">
        <v>4</v>
      </c>
      <c r="M28" s="58">
        <f t="shared" si="6"/>
        <v>-0.66666666666666674</v>
      </c>
      <c r="N28" s="45">
        <v>12</v>
      </c>
      <c r="O28" s="5"/>
      <c r="P28" s="5"/>
      <c r="Q28" s="5"/>
      <c r="R28" s="5"/>
      <c r="S28" s="5"/>
      <c r="T28" s="5"/>
    </row>
    <row r="29" spans="1:20" s="8" customFormat="1" ht="11.25">
      <c r="A29" s="44" t="s">
        <v>104</v>
      </c>
      <c r="B29" s="38"/>
      <c r="C29" s="38"/>
      <c r="D29" s="38"/>
      <c r="E29" s="266">
        <v>271</v>
      </c>
      <c r="F29" s="368">
        <f t="shared" si="4"/>
        <v>-0.27540106951871657</v>
      </c>
      <c r="G29" s="266">
        <v>374</v>
      </c>
      <c r="H29" s="45">
        <v>348</v>
      </c>
      <c r="I29" s="368">
        <f t="shared" si="2"/>
        <v>-0.27348643006263051</v>
      </c>
      <c r="J29" s="266">
        <v>479</v>
      </c>
      <c r="K29" s="312">
        <f t="shared" si="5"/>
        <v>-6.262230919765166E-2</v>
      </c>
      <c r="L29" s="45">
        <v>511</v>
      </c>
      <c r="M29" s="58">
        <f t="shared" si="6"/>
        <v>-9.2362344582593292E-2</v>
      </c>
      <c r="N29" s="45">
        <v>563</v>
      </c>
      <c r="O29" s="11"/>
      <c r="P29" s="11"/>
      <c r="Q29" s="11"/>
      <c r="R29" s="11"/>
      <c r="S29" s="11"/>
      <c r="T29" s="11"/>
    </row>
    <row r="30" spans="1:20" s="8" customFormat="1" ht="11.25">
      <c r="A30" s="44" t="s">
        <v>105</v>
      </c>
      <c r="B30" s="38"/>
      <c r="C30" s="38"/>
      <c r="D30" s="38"/>
      <c r="E30" s="266">
        <v>220</v>
      </c>
      <c r="F30" s="368">
        <f t="shared" si="4"/>
        <v>-8.333333333333337E-2</v>
      </c>
      <c r="G30" s="266">
        <v>240</v>
      </c>
      <c r="H30" s="45">
        <v>236</v>
      </c>
      <c r="I30" s="368">
        <f t="shared" si="2"/>
        <v>0.81538461538461537</v>
      </c>
      <c r="J30" s="266">
        <v>130</v>
      </c>
      <c r="K30" s="312">
        <f t="shared" si="5"/>
        <v>-0.19753086419753085</v>
      </c>
      <c r="L30" s="45">
        <v>162</v>
      </c>
      <c r="M30" s="58">
        <f t="shared" si="6"/>
        <v>-0.50458715596330272</v>
      </c>
      <c r="N30" s="45">
        <v>327</v>
      </c>
      <c r="O30" s="11"/>
      <c r="P30" s="11"/>
      <c r="Q30" s="11"/>
      <c r="R30" s="11"/>
      <c r="S30" s="11"/>
      <c r="T30" s="11"/>
    </row>
    <row r="31" spans="1:20" s="8" customFormat="1" ht="11.25">
      <c r="A31" s="44" t="s">
        <v>106</v>
      </c>
      <c r="B31" s="38"/>
      <c r="C31" s="38"/>
      <c r="D31" s="38"/>
      <c r="E31" s="266">
        <v>84</v>
      </c>
      <c r="F31" s="368">
        <f t="shared" si="4"/>
        <v>-1.1764705882352899E-2</v>
      </c>
      <c r="G31" s="266">
        <v>85</v>
      </c>
      <c r="H31" s="45">
        <v>87</v>
      </c>
      <c r="I31" s="368">
        <f t="shared" si="2"/>
        <v>-0.11224489795918369</v>
      </c>
      <c r="J31" s="266">
        <v>98</v>
      </c>
      <c r="K31" s="312">
        <f t="shared" si="5"/>
        <v>-0.48691099476439792</v>
      </c>
      <c r="L31" s="45">
        <v>191</v>
      </c>
      <c r="M31" s="58">
        <f t="shared" si="6"/>
        <v>-0.25968992248062017</v>
      </c>
      <c r="N31" s="45">
        <v>258</v>
      </c>
      <c r="O31" s="11"/>
      <c r="P31" s="11"/>
      <c r="Q31" s="11"/>
      <c r="R31" s="11"/>
      <c r="S31" s="11"/>
      <c r="T31" s="11"/>
    </row>
    <row r="32" spans="1:20" s="8" customFormat="1" ht="11.25">
      <c r="A32" s="44" t="s">
        <v>107</v>
      </c>
      <c r="B32" s="38"/>
      <c r="C32" s="38"/>
      <c r="D32" s="38"/>
      <c r="E32" s="266">
        <v>27</v>
      </c>
      <c r="F32" s="368">
        <f t="shared" si="4"/>
        <v>-0.4375</v>
      </c>
      <c r="G32" s="266">
        <v>48</v>
      </c>
      <c r="H32" s="45">
        <v>46</v>
      </c>
      <c r="I32" s="368">
        <f t="shared" si="2"/>
        <v>-0.16363636363636369</v>
      </c>
      <c r="J32" s="266">
        <v>55</v>
      </c>
      <c r="K32" s="312">
        <f t="shared" si="5"/>
        <v>0.27906976744186052</v>
      </c>
      <c r="L32" s="45">
        <v>43</v>
      </c>
      <c r="M32" s="58">
        <f t="shared" si="6"/>
        <v>0.43333333333333335</v>
      </c>
      <c r="N32" s="45">
        <v>30</v>
      </c>
      <c r="O32" s="11"/>
      <c r="P32" s="11"/>
      <c r="Q32" s="11"/>
      <c r="R32" s="11"/>
      <c r="S32" s="11"/>
      <c r="T32" s="11"/>
    </row>
    <row r="33" spans="1:20" s="8" customFormat="1" ht="11.25">
      <c r="A33" s="44" t="s">
        <v>108</v>
      </c>
      <c r="B33" s="44"/>
      <c r="C33" s="44"/>
      <c r="D33" s="44"/>
      <c r="E33" s="268">
        <v>26</v>
      </c>
      <c r="F33" s="368">
        <f t="shared" si="4"/>
        <v>-0.60606060606060608</v>
      </c>
      <c r="G33" s="268">
        <v>66</v>
      </c>
      <c r="H33" s="50">
        <v>61</v>
      </c>
      <c r="I33" s="368">
        <f t="shared" si="2"/>
        <v>-0.12857142857142856</v>
      </c>
      <c r="J33" s="268">
        <v>70</v>
      </c>
      <c r="K33" s="312">
        <f t="shared" si="5"/>
        <v>1</v>
      </c>
      <c r="L33" s="50">
        <v>35</v>
      </c>
      <c r="M33" s="58">
        <f t="shared" si="6"/>
        <v>1.9166666666666665</v>
      </c>
      <c r="N33" s="50">
        <v>12</v>
      </c>
      <c r="O33" s="11"/>
      <c r="P33" s="11"/>
      <c r="Q33" s="11"/>
      <c r="R33" s="11"/>
      <c r="S33" s="11"/>
      <c r="T33" s="11"/>
    </row>
    <row r="34" spans="1:20" s="8" customFormat="1" ht="11.25">
      <c r="A34" s="44" t="s">
        <v>109</v>
      </c>
      <c r="B34" s="44"/>
      <c r="C34" s="44"/>
      <c r="D34" s="44"/>
      <c r="E34" s="268">
        <v>0</v>
      </c>
      <c r="F34" s="368"/>
      <c r="G34" s="268">
        <v>0</v>
      </c>
      <c r="H34" s="50">
        <v>0</v>
      </c>
      <c r="I34" s="368"/>
      <c r="J34" s="50">
        <v>0</v>
      </c>
      <c r="K34" s="312">
        <f t="shared" si="5"/>
        <v>-1</v>
      </c>
      <c r="L34" s="50">
        <v>1</v>
      </c>
      <c r="M34" s="58">
        <f t="shared" si="6"/>
        <v>-0.8</v>
      </c>
      <c r="N34" s="50">
        <v>5</v>
      </c>
      <c r="O34" s="11"/>
      <c r="P34" s="11"/>
      <c r="Q34" s="11"/>
      <c r="R34" s="11"/>
      <c r="S34" s="11"/>
      <c r="T34" s="11"/>
    </row>
    <row r="35" spans="1:20" s="8" customFormat="1" ht="11.25">
      <c r="A35" s="49" t="s">
        <v>89</v>
      </c>
      <c r="B35" s="430"/>
      <c r="C35" s="430"/>
      <c r="D35" s="430"/>
      <c r="E35" s="217">
        <f>E13</f>
        <v>18059</v>
      </c>
      <c r="F35" s="368">
        <f t="shared" ref="F35:F40" si="7">IF((+E35/G35)&lt;0,"n.m.",IF(E35&lt;0,(+E35/G35-1)*-1,(+E35/G35-1)))</f>
        <v>3.135351227869787E-2</v>
      </c>
      <c r="G35" s="217">
        <f>G13</f>
        <v>17510</v>
      </c>
      <c r="H35" s="51">
        <f>H13</f>
        <v>17731</v>
      </c>
      <c r="I35" s="368">
        <f t="shared" si="2"/>
        <v>6.3711080448737079E-2</v>
      </c>
      <c r="J35" s="217">
        <f>J13</f>
        <v>16669</v>
      </c>
      <c r="K35" s="312">
        <f t="shared" si="5"/>
        <v>6.6034337855680469E-4</v>
      </c>
      <c r="L35" s="51">
        <f>L13</f>
        <v>16658</v>
      </c>
      <c r="M35" s="58">
        <f t="shared" si="6"/>
        <v>-1.7111163559122011E-2</v>
      </c>
      <c r="N35" s="51">
        <v>16948</v>
      </c>
      <c r="O35" s="11"/>
      <c r="P35" s="11"/>
      <c r="Q35" s="11"/>
      <c r="R35" s="11"/>
      <c r="S35" s="11"/>
      <c r="T35" s="11"/>
    </row>
    <row r="36" spans="1:20" s="8" customFormat="1" ht="11.25">
      <c r="A36" s="49" t="s">
        <v>90</v>
      </c>
      <c r="B36" s="430"/>
      <c r="C36" s="430"/>
      <c r="D36" s="430"/>
      <c r="E36" s="217">
        <f>E14</f>
        <v>100</v>
      </c>
      <c r="F36" s="368">
        <f t="shared" si="7"/>
        <v>-4.7619047619047672E-2</v>
      </c>
      <c r="G36" s="217">
        <f>G14</f>
        <v>105</v>
      </c>
      <c r="H36" s="51">
        <f>H14</f>
        <v>100</v>
      </c>
      <c r="I36" s="368">
        <f t="shared" si="2"/>
        <v>-9.9009900990099098E-3</v>
      </c>
      <c r="J36" s="217">
        <f>J14</f>
        <v>101</v>
      </c>
      <c r="K36" s="312">
        <f t="shared" si="5"/>
        <v>-0.12931034482758619</v>
      </c>
      <c r="L36" s="51">
        <f>L14</f>
        <v>116</v>
      </c>
      <c r="M36" s="58">
        <f t="shared" si="6"/>
        <v>4.5045045045045029E-2</v>
      </c>
      <c r="N36" s="51">
        <v>111</v>
      </c>
      <c r="O36" s="11"/>
      <c r="P36" s="11"/>
      <c r="Q36" s="11"/>
      <c r="R36" s="11"/>
      <c r="S36" s="11"/>
      <c r="T36" s="11"/>
    </row>
    <row r="37" spans="1:20" s="3" customFormat="1" ht="11.25">
      <c r="A37" s="49" t="s">
        <v>110</v>
      </c>
      <c r="B37" s="430"/>
      <c r="C37" s="430"/>
      <c r="D37" s="430"/>
      <c r="E37" s="216">
        <f>E15+E16+E17+E18+E19+E20+E21+E22+E23+E24</f>
        <v>4229</v>
      </c>
      <c r="F37" s="368">
        <f t="shared" si="7"/>
        <v>0.12713219616204685</v>
      </c>
      <c r="G37" s="216">
        <f>G15+G16+G17+G18+G19+G20+G21+G22+G23+G24</f>
        <v>3752</v>
      </c>
      <c r="H37" s="48">
        <f>H15+H16+H17+H18+H19+H20+H21+H22+H23+H24</f>
        <v>3795</v>
      </c>
      <c r="I37" s="368">
        <f t="shared" si="2"/>
        <v>3.5753275109170257E-2</v>
      </c>
      <c r="J37" s="216">
        <f>J15+J16+J17+J18+J19+J20+J21+J22+J23+J24</f>
        <v>3664</v>
      </c>
      <c r="K37" s="312">
        <f t="shared" si="5"/>
        <v>1.439645625692143E-2</v>
      </c>
      <c r="L37" s="48">
        <f>L15+L16+L17+L18+L19+L20+L21+L22+L23+L24</f>
        <v>3612</v>
      </c>
      <c r="M37" s="58">
        <f t="shared" si="6"/>
        <v>-1.0410958904109591E-2</v>
      </c>
      <c r="N37" s="48">
        <v>3650</v>
      </c>
      <c r="O37" s="5"/>
      <c r="P37" s="5"/>
      <c r="Q37" s="5"/>
      <c r="R37" s="5"/>
      <c r="S37" s="5"/>
      <c r="T37" s="5"/>
    </row>
    <row r="38" spans="1:20" s="3" customFormat="1" ht="11.25">
      <c r="A38" s="49" t="s">
        <v>111</v>
      </c>
      <c r="B38" s="430"/>
      <c r="C38" s="430"/>
      <c r="D38" s="430"/>
      <c r="E38" s="216">
        <f>E25+E26+E27+E28+E29+E30</f>
        <v>1444</v>
      </c>
      <c r="F38" s="368">
        <f t="shared" si="7"/>
        <v>-8.6075949367088622E-2</v>
      </c>
      <c r="G38" s="216">
        <f>G25+G26+G27+G28+G29+G30</f>
        <v>1580</v>
      </c>
      <c r="H38" s="48">
        <f>H25+H26+H27+H28+H29+H30</f>
        <v>1546</v>
      </c>
      <c r="I38" s="368">
        <f t="shared" si="2"/>
        <v>-1.9035532994923887E-2</v>
      </c>
      <c r="J38" s="216">
        <f>J25+J26+J27+J28+J29+J30</f>
        <v>1576</v>
      </c>
      <c r="K38" s="312">
        <f t="shared" si="5"/>
        <v>-0.1070821529745043</v>
      </c>
      <c r="L38" s="48">
        <f>L25+L26+L27+L28+L29+L30</f>
        <v>1765</v>
      </c>
      <c r="M38" s="58">
        <f t="shared" si="6"/>
        <v>-0.16311047889995256</v>
      </c>
      <c r="N38" s="48">
        <v>2109</v>
      </c>
      <c r="O38" s="5"/>
      <c r="P38" s="5"/>
      <c r="Q38" s="5"/>
      <c r="R38" s="5"/>
      <c r="S38" s="5"/>
      <c r="T38" s="5"/>
    </row>
    <row r="39" spans="1:20" s="8" customFormat="1" ht="11.25">
      <c r="A39" s="49" t="s">
        <v>112</v>
      </c>
      <c r="B39" s="430"/>
      <c r="C39" s="430"/>
      <c r="D39" s="430"/>
      <c r="E39" s="216">
        <f>E31+E32+E33+E34</f>
        <v>137</v>
      </c>
      <c r="F39" s="368">
        <f t="shared" si="7"/>
        <v>-0.31155778894472363</v>
      </c>
      <c r="G39" s="216">
        <f>G31+G32+G33+G34</f>
        <v>199</v>
      </c>
      <c r="H39" s="48">
        <f>H31+H32+H33+H34</f>
        <v>194</v>
      </c>
      <c r="I39" s="368">
        <f t="shared" si="2"/>
        <v>-0.1300448430493274</v>
      </c>
      <c r="J39" s="216">
        <f>J31+J32+J33+J34</f>
        <v>223</v>
      </c>
      <c r="K39" s="312">
        <f t="shared" si="5"/>
        <v>-0.17407407407407405</v>
      </c>
      <c r="L39" s="48">
        <f>L31+L32+L33+L34</f>
        <v>270</v>
      </c>
      <c r="M39" s="58">
        <f t="shared" si="6"/>
        <v>-0.11475409836065575</v>
      </c>
      <c r="N39" s="48">
        <v>305</v>
      </c>
      <c r="O39" s="11"/>
      <c r="P39" s="11"/>
      <c r="Q39" s="11"/>
      <c r="R39" s="11"/>
      <c r="S39" s="11"/>
      <c r="T39" s="11"/>
    </row>
    <row r="40" spans="1:20" s="3" customFormat="1" ht="11.25">
      <c r="A40" s="42" t="s">
        <v>113</v>
      </c>
      <c r="B40" s="431"/>
      <c r="C40" s="431"/>
      <c r="D40" s="431"/>
      <c r="E40" s="218">
        <f>SUM(E35:E39)</f>
        <v>23969</v>
      </c>
      <c r="F40" s="367">
        <f t="shared" si="7"/>
        <v>3.555689968029041E-2</v>
      </c>
      <c r="G40" s="218">
        <f>SUM(G35:G39)</f>
        <v>23146</v>
      </c>
      <c r="H40" s="52">
        <f>SUM(H35:H39)</f>
        <v>23366</v>
      </c>
      <c r="I40" s="367">
        <f t="shared" si="2"/>
        <v>5.0960284262132838E-2</v>
      </c>
      <c r="J40" s="218">
        <f>SUM(J35:J39)</f>
        <v>22233</v>
      </c>
      <c r="K40" s="323">
        <f t="shared" si="5"/>
        <v>-8.3849962089113106E-3</v>
      </c>
      <c r="L40" s="52">
        <f>SUM(L35:L39)</f>
        <v>22421</v>
      </c>
      <c r="M40" s="166">
        <f t="shared" ref="M40" si="8">IF((+L40/N40)&lt;0,"n.m.",IF(L40&lt;0,(+L40/N40-1)*-1,(+L40/N40-1)))</f>
        <v>-3.0359382433075344E-2</v>
      </c>
      <c r="N40" s="52">
        <v>23123</v>
      </c>
      <c r="O40" s="5"/>
      <c r="P40" s="5"/>
      <c r="Q40" s="5"/>
      <c r="R40" s="5"/>
      <c r="S40" s="5"/>
      <c r="T40" s="5"/>
    </row>
    <row r="41" spans="1:20" s="56" customFormat="1" ht="11.25">
      <c r="A41" s="53" t="s">
        <v>123</v>
      </c>
      <c r="B41" s="432"/>
      <c r="C41" s="432"/>
      <c r="D41" s="432"/>
      <c r="E41" s="219">
        <f>E40/Group!E154</f>
        <v>0.32054831160147107</v>
      </c>
      <c r="F41" s="368"/>
      <c r="G41" s="219">
        <f>G40/Group!G154</f>
        <v>0.3189076730183662</v>
      </c>
      <c r="H41" s="54">
        <f>H40/Group!H154</f>
        <v>0.3205036760671568</v>
      </c>
      <c r="I41" s="368"/>
      <c r="J41" s="219">
        <f>J40/Group!J154</f>
        <v>0.3094837066217514</v>
      </c>
      <c r="K41" s="219"/>
      <c r="L41" s="54">
        <f>L40/Group!L154</f>
        <v>0.30581736343176702</v>
      </c>
      <c r="M41" s="46"/>
      <c r="N41" s="54">
        <v>0.31716182481551586</v>
      </c>
      <c r="O41" s="55"/>
      <c r="P41" s="55"/>
      <c r="Q41" s="55"/>
      <c r="R41" s="55"/>
      <c r="S41" s="55"/>
      <c r="T41" s="55"/>
    </row>
    <row r="42" spans="1:20" ht="12" customHeight="1">
      <c r="A42" s="38"/>
      <c r="B42" s="38"/>
      <c r="C42" s="38"/>
      <c r="D42" s="38"/>
      <c r="E42" s="41"/>
      <c r="F42" s="368"/>
      <c r="G42" s="41"/>
      <c r="H42" s="41"/>
      <c r="I42" s="368"/>
      <c r="J42" s="41"/>
      <c r="K42" s="41"/>
      <c r="L42" s="41"/>
      <c r="M42" s="40"/>
      <c r="N42" s="41"/>
    </row>
    <row r="43" spans="1:20" s="37" customFormat="1" ht="12" customHeight="1">
      <c r="A43" s="42" t="s">
        <v>1</v>
      </c>
      <c r="B43" s="42"/>
      <c r="C43" s="42"/>
      <c r="D43" s="42"/>
      <c r="E43" s="43"/>
      <c r="F43" s="368"/>
      <c r="G43" s="43"/>
      <c r="H43" s="43"/>
      <c r="I43" s="368"/>
      <c r="J43" s="43"/>
      <c r="K43" s="43"/>
      <c r="L43" s="43"/>
      <c r="M43" s="40"/>
      <c r="N43" s="43"/>
    </row>
    <row r="44" spans="1:20" s="3" customFormat="1" ht="11.25">
      <c r="A44" s="44" t="s">
        <v>89</v>
      </c>
      <c r="B44" s="430"/>
      <c r="C44" s="430"/>
      <c r="D44" s="430"/>
      <c r="E44" s="273">
        <v>4429.6400000000003</v>
      </c>
      <c r="F44" s="368">
        <f t="shared" ref="F44:F64" si="9">IF((+E44/G44)&lt;0,"n.m.",IF(E44&lt;0,(+E44/G44-1)*-1,(+E44/G44-1)))</f>
        <v>0.18935667490065522</v>
      </c>
      <c r="G44" s="273">
        <v>3724.4</v>
      </c>
      <c r="H44" s="57">
        <v>5314.79</v>
      </c>
      <c r="I44" s="368">
        <f t="shared" si="2"/>
        <v>0.14193416698895622</v>
      </c>
      <c r="J44" s="269">
        <v>4654.2</v>
      </c>
      <c r="K44" s="312">
        <f t="shared" ref="K44:M70" si="10">IF((+J44/L44)&lt;0,"n.m.",IF(J44&lt;0,(+J44/L44-1)*-1,(+J44/L44-1)))</f>
        <v>-2.3685761749102641E-3</v>
      </c>
      <c r="L44" s="57">
        <v>4665.25</v>
      </c>
      <c r="M44" s="58">
        <f t="shared" si="10"/>
        <v>3.1113060604888165E-3</v>
      </c>
      <c r="N44" s="57">
        <v>4650.78</v>
      </c>
      <c r="O44" s="5"/>
      <c r="P44" s="5"/>
      <c r="Q44" s="5"/>
      <c r="R44" s="5"/>
      <c r="S44" s="5"/>
      <c r="T44" s="5"/>
    </row>
    <row r="45" spans="1:20" s="3" customFormat="1" ht="11.25">
      <c r="A45" s="44" t="s">
        <v>90</v>
      </c>
      <c r="B45" s="430"/>
      <c r="C45" s="430"/>
      <c r="D45" s="430"/>
      <c r="E45" s="273">
        <v>15.17</v>
      </c>
      <c r="F45" s="368">
        <f t="shared" si="9"/>
        <v>-6.4734895191121966E-2</v>
      </c>
      <c r="G45" s="273">
        <v>16.22</v>
      </c>
      <c r="H45" s="57">
        <v>19.899999999999999</v>
      </c>
      <c r="I45" s="368">
        <f t="shared" si="2"/>
        <v>-0.2710622710622711</v>
      </c>
      <c r="J45" s="269">
        <v>27.3</v>
      </c>
      <c r="K45" s="312">
        <f t="shared" si="10"/>
        <v>0.40432098765432101</v>
      </c>
      <c r="L45" s="57">
        <v>19.440000000000001</v>
      </c>
      <c r="M45" s="58">
        <f t="shared" si="10"/>
        <v>-3.6669970267591556E-2</v>
      </c>
      <c r="N45" s="57">
        <v>20.18</v>
      </c>
      <c r="O45" s="5"/>
      <c r="P45" s="5"/>
      <c r="Q45" s="5"/>
      <c r="R45" s="5"/>
      <c r="S45" s="5"/>
      <c r="T45" s="5"/>
    </row>
    <row r="46" spans="1:20" s="3" customFormat="1" ht="11.25">
      <c r="A46" s="44" t="s">
        <v>91</v>
      </c>
      <c r="B46" s="430"/>
      <c r="C46" s="430"/>
      <c r="D46" s="430"/>
      <c r="E46" s="273">
        <v>614.28</v>
      </c>
      <c r="F46" s="368">
        <f t="shared" si="9"/>
        <v>0.14692208592393419</v>
      </c>
      <c r="G46" s="273">
        <v>535.59</v>
      </c>
      <c r="H46" s="57">
        <v>786.93</v>
      </c>
      <c r="I46" s="368">
        <f t="shared" si="2"/>
        <v>0.10715139918679739</v>
      </c>
      <c r="J46" s="269">
        <v>710.77</v>
      </c>
      <c r="K46" s="312">
        <f t="shared" si="10"/>
        <v>-0.16585102512645378</v>
      </c>
      <c r="L46" s="57">
        <v>852.09</v>
      </c>
      <c r="M46" s="58">
        <f t="shared" si="10"/>
        <v>0.22908823402137712</v>
      </c>
      <c r="N46" s="57">
        <v>693.27</v>
      </c>
      <c r="O46" s="5"/>
      <c r="P46" s="5"/>
      <c r="Q46" s="5"/>
      <c r="R46" s="5"/>
      <c r="S46" s="5"/>
      <c r="T46" s="5"/>
    </row>
    <row r="47" spans="1:20" s="3" customFormat="1" ht="11.25">
      <c r="A47" s="44" t="s">
        <v>92</v>
      </c>
      <c r="B47" s="430"/>
      <c r="C47" s="430"/>
      <c r="D47" s="430"/>
      <c r="E47" s="273">
        <v>0.53</v>
      </c>
      <c r="F47" s="368">
        <f t="shared" si="9"/>
        <v>4.8888888888888893</v>
      </c>
      <c r="G47" s="273">
        <v>0.09</v>
      </c>
      <c r="H47" s="57">
        <v>0.1</v>
      </c>
      <c r="I47" s="368">
        <f t="shared" si="2"/>
        <v>-9.0909090909090828E-2</v>
      </c>
      <c r="J47" s="269">
        <v>0.11</v>
      </c>
      <c r="K47" s="312">
        <f t="shared" si="10"/>
        <v>-0.64516129032258063</v>
      </c>
      <c r="L47" s="57">
        <v>0.31</v>
      </c>
      <c r="M47" s="58"/>
      <c r="N47" s="57">
        <v>0</v>
      </c>
      <c r="O47" s="5"/>
      <c r="P47" s="5"/>
      <c r="Q47" s="5"/>
      <c r="R47" s="5"/>
      <c r="S47" s="5"/>
      <c r="T47" s="5"/>
    </row>
    <row r="48" spans="1:20" s="8" customFormat="1" ht="11.25">
      <c r="A48" s="44" t="s">
        <v>93</v>
      </c>
      <c r="B48" s="430"/>
      <c r="C48" s="430"/>
      <c r="D48" s="430"/>
      <c r="E48" s="273">
        <v>1.04</v>
      </c>
      <c r="F48" s="368">
        <f t="shared" si="9"/>
        <v>-0.88327721661054992</v>
      </c>
      <c r="G48" s="273">
        <v>8.91</v>
      </c>
      <c r="H48" s="57">
        <v>10.31</v>
      </c>
      <c r="I48" s="368">
        <f t="shared" si="2"/>
        <v>-0.30525606469002686</v>
      </c>
      <c r="J48" s="269">
        <v>14.84</v>
      </c>
      <c r="K48" s="312">
        <f t="shared" si="10"/>
        <v>16.255813953488371</v>
      </c>
      <c r="L48" s="57">
        <v>0.86</v>
      </c>
      <c r="M48" s="58">
        <f t="shared" si="10"/>
        <v>7.6</v>
      </c>
      <c r="N48" s="57">
        <v>0.1</v>
      </c>
      <c r="O48" s="11"/>
      <c r="P48" s="11"/>
      <c r="Q48" s="11"/>
      <c r="R48" s="11"/>
      <c r="S48" s="11"/>
      <c r="T48" s="11"/>
    </row>
    <row r="49" spans="1:20" s="8" customFormat="1" ht="11.25">
      <c r="A49" s="44" t="s">
        <v>137</v>
      </c>
      <c r="B49" s="430"/>
      <c r="C49" s="430"/>
      <c r="D49" s="430"/>
      <c r="E49" s="273">
        <v>0.03</v>
      </c>
      <c r="F49" s="368"/>
      <c r="G49" s="273">
        <v>0</v>
      </c>
      <c r="H49" s="57">
        <v>0</v>
      </c>
      <c r="I49" s="368">
        <f t="shared" si="2"/>
        <v>-1</v>
      </c>
      <c r="J49" s="269">
        <v>19.52</v>
      </c>
      <c r="K49" s="312">
        <f t="shared" si="10"/>
        <v>-0.49897330595482547</v>
      </c>
      <c r="L49" s="57">
        <v>38.96</v>
      </c>
      <c r="M49" s="58">
        <f t="shared" si="10"/>
        <v>-0.54517861312164362</v>
      </c>
      <c r="N49" s="57">
        <v>85.66</v>
      </c>
      <c r="O49" s="11"/>
      <c r="P49" s="11"/>
      <c r="Q49" s="11"/>
      <c r="R49" s="11"/>
      <c r="S49" s="11"/>
      <c r="T49" s="11"/>
    </row>
    <row r="50" spans="1:20" s="8" customFormat="1" ht="11.25">
      <c r="A50" s="44" t="s">
        <v>94</v>
      </c>
      <c r="B50" s="430"/>
      <c r="C50" s="430"/>
      <c r="D50" s="430"/>
      <c r="E50" s="273">
        <v>0</v>
      </c>
      <c r="F50" s="368"/>
      <c r="G50" s="273">
        <v>0</v>
      </c>
      <c r="H50" s="57">
        <v>0</v>
      </c>
      <c r="I50" s="368"/>
      <c r="J50" s="269">
        <v>0</v>
      </c>
      <c r="K50" s="312">
        <f t="shared" si="10"/>
        <v>-1</v>
      </c>
      <c r="L50" s="57">
        <v>0.02</v>
      </c>
      <c r="M50" s="58"/>
      <c r="N50" s="57">
        <v>0</v>
      </c>
      <c r="O50" s="11"/>
      <c r="P50" s="11"/>
      <c r="Q50" s="11"/>
      <c r="R50" s="11"/>
      <c r="S50" s="11"/>
      <c r="T50" s="11"/>
    </row>
    <row r="51" spans="1:20" s="8" customFormat="1" ht="11.25">
      <c r="A51" s="44" t="s">
        <v>95</v>
      </c>
      <c r="B51" s="430"/>
      <c r="C51" s="430"/>
      <c r="D51" s="430"/>
      <c r="E51" s="273">
        <v>9.66</v>
      </c>
      <c r="F51" s="368">
        <f t="shared" si="9"/>
        <v>0.35674157303370779</v>
      </c>
      <c r="G51" s="273">
        <v>7.12</v>
      </c>
      <c r="H51" s="57">
        <v>9.06</v>
      </c>
      <c r="I51" s="368">
        <f t="shared" si="2"/>
        <v>0.59507042253521147</v>
      </c>
      <c r="J51" s="269">
        <v>5.68</v>
      </c>
      <c r="K51" s="312">
        <f t="shared" si="10"/>
        <v>-0.2855345911949686</v>
      </c>
      <c r="L51" s="57">
        <v>7.95</v>
      </c>
      <c r="M51" s="58">
        <f t="shared" si="10"/>
        <v>0.35665529010238894</v>
      </c>
      <c r="N51" s="57">
        <v>5.86</v>
      </c>
      <c r="O51" s="11"/>
      <c r="P51" s="11"/>
      <c r="Q51" s="11"/>
      <c r="R51" s="11"/>
      <c r="S51" s="11"/>
      <c r="T51" s="11"/>
    </row>
    <row r="52" spans="1:20" s="8" customFormat="1" ht="11.25">
      <c r="A52" s="44" t="s">
        <v>96</v>
      </c>
      <c r="B52" s="430"/>
      <c r="C52" s="430"/>
      <c r="D52" s="430"/>
      <c r="E52" s="273">
        <v>0</v>
      </c>
      <c r="F52" s="368"/>
      <c r="G52" s="273">
        <v>0</v>
      </c>
      <c r="H52" s="57">
        <v>0</v>
      </c>
      <c r="I52" s="368"/>
      <c r="J52" s="269">
        <v>0</v>
      </c>
      <c r="K52" s="312">
        <f t="shared" si="10"/>
        <v>-1</v>
      </c>
      <c r="L52" s="57">
        <v>0.19</v>
      </c>
      <c r="M52" s="58"/>
      <c r="N52" s="57">
        <v>0</v>
      </c>
      <c r="O52" s="11"/>
      <c r="P52" s="11"/>
      <c r="Q52" s="11"/>
      <c r="R52" s="11"/>
      <c r="S52" s="11"/>
      <c r="T52" s="11"/>
    </row>
    <row r="53" spans="1:20" s="8" customFormat="1" ht="11.25">
      <c r="A53" s="44" t="s">
        <v>97</v>
      </c>
      <c r="B53" s="430"/>
      <c r="C53" s="430"/>
      <c r="D53" s="430"/>
      <c r="E53" s="273">
        <v>0</v>
      </c>
      <c r="F53" s="368"/>
      <c r="G53" s="273">
        <v>0</v>
      </c>
      <c r="H53" s="57">
        <v>0</v>
      </c>
      <c r="I53" s="368"/>
      <c r="J53" s="269">
        <v>0</v>
      </c>
      <c r="K53" s="312"/>
      <c r="L53" s="57">
        <v>0</v>
      </c>
      <c r="M53" s="58"/>
      <c r="N53" s="57">
        <v>0</v>
      </c>
      <c r="O53" s="11"/>
      <c r="P53" s="11"/>
      <c r="Q53" s="11"/>
      <c r="R53" s="11"/>
      <c r="S53" s="11"/>
      <c r="T53" s="11"/>
    </row>
    <row r="54" spans="1:20" s="8" customFormat="1" ht="11.25">
      <c r="A54" s="44" t="s">
        <v>98</v>
      </c>
      <c r="B54" s="430"/>
      <c r="C54" s="430"/>
      <c r="D54" s="430"/>
      <c r="E54" s="273">
        <v>0</v>
      </c>
      <c r="F54" s="368"/>
      <c r="G54" s="273">
        <v>0</v>
      </c>
      <c r="H54" s="57">
        <v>0</v>
      </c>
      <c r="I54" s="368"/>
      <c r="J54" s="269">
        <v>0</v>
      </c>
      <c r="K54" s="312"/>
      <c r="L54" s="57">
        <v>0</v>
      </c>
      <c r="M54" s="58"/>
      <c r="N54" s="57">
        <v>0</v>
      </c>
      <c r="O54" s="11"/>
      <c r="P54" s="11"/>
      <c r="Q54" s="11"/>
      <c r="R54" s="11"/>
      <c r="S54" s="11"/>
      <c r="T54" s="11"/>
    </row>
    <row r="55" spans="1:20" s="8" customFormat="1" ht="11.25">
      <c r="A55" s="44" t="s">
        <v>99</v>
      </c>
      <c r="B55" s="430"/>
      <c r="C55" s="430"/>
      <c r="D55" s="430"/>
      <c r="E55" s="273">
        <v>0.22</v>
      </c>
      <c r="F55" s="368"/>
      <c r="G55" s="273">
        <v>0</v>
      </c>
      <c r="H55" s="57">
        <v>0</v>
      </c>
      <c r="I55" s="368"/>
      <c r="J55" s="269">
        <v>0</v>
      </c>
      <c r="K55" s="312"/>
      <c r="L55" s="57">
        <v>0</v>
      </c>
      <c r="M55" s="58"/>
      <c r="N55" s="57">
        <v>0</v>
      </c>
      <c r="O55" s="11"/>
      <c r="P55" s="11"/>
      <c r="Q55" s="11"/>
      <c r="R55" s="11"/>
      <c r="S55" s="11"/>
      <c r="T55" s="11"/>
    </row>
    <row r="56" spans="1:20" s="8" customFormat="1" ht="11.25">
      <c r="A56" s="44" t="s">
        <v>100</v>
      </c>
      <c r="B56" s="430"/>
      <c r="C56" s="430"/>
      <c r="D56" s="430"/>
      <c r="E56" s="273">
        <v>21.61</v>
      </c>
      <c r="F56" s="368">
        <f t="shared" si="9"/>
        <v>-6.3691507798960045E-2</v>
      </c>
      <c r="G56" s="273">
        <v>23.08</v>
      </c>
      <c r="H56" s="57">
        <v>31.95</v>
      </c>
      <c r="I56" s="368">
        <f t="shared" si="2"/>
        <v>-0.11299278178789574</v>
      </c>
      <c r="J56" s="269">
        <v>36.020000000000003</v>
      </c>
      <c r="K56" s="312">
        <f t="shared" si="10"/>
        <v>0.27234192864712137</v>
      </c>
      <c r="L56" s="57">
        <v>28.31</v>
      </c>
      <c r="M56" s="58">
        <f t="shared" si="10"/>
        <v>3.5448422545196756E-3</v>
      </c>
      <c r="N56" s="57">
        <v>28.21</v>
      </c>
      <c r="O56" s="11"/>
      <c r="P56" s="11"/>
      <c r="Q56" s="11"/>
      <c r="R56" s="11"/>
      <c r="S56" s="11"/>
      <c r="T56" s="11"/>
    </row>
    <row r="57" spans="1:20" s="8" customFormat="1" ht="11.25">
      <c r="A57" s="44" t="s">
        <v>101</v>
      </c>
      <c r="B57" s="430"/>
      <c r="C57" s="430"/>
      <c r="D57" s="430"/>
      <c r="E57" s="273">
        <v>213.84</v>
      </c>
      <c r="F57" s="368">
        <f t="shared" si="9"/>
        <v>6.936040406060906E-2</v>
      </c>
      <c r="G57" s="220">
        <v>199.97</v>
      </c>
      <c r="H57" s="59">
        <v>272.91000000000003</v>
      </c>
      <c r="I57" s="368">
        <f t="shared" si="2"/>
        <v>0.13490248263816706</v>
      </c>
      <c r="J57" s="270">
        <v>240.47</v>
      </c>
      <c r="K57" s="312">
        <f t="shared" si="10"/>
        <v>5.9992947192100798E-2</v>
      </c>
      <c r="L57" s="59">
        <v>226.86</v>
      </c>
      <c r="M57" s="58">
        <f t="shared" si="10"/>
        <v>-0.1162102146558105</v>
      </c>
      <c r="N57" s="59">
        <v>256.69</v>
      </c>
      <c r="O57" s="11"/>
      <c r="P57" s="11"/>
      <c r="Q57" s="11"/>
      <c r="R57" s="11"/>
      <c r="S57" s="11"/>
      <c r="T57" s="11"/>
    </row>
    <row r="58" spans="1:20" s="8" customFormat="1" ht="11.25">
      <c r="A58" s="44" t="s">
        <v>102</v>
      </c>
      <c r="B58" s="430"/>
      <c r="C58" s="430"/>
      <c r="D58" s="430"/>
      <c r="E58" s="273">
        <v>123.79</v>
      </c>
      <c r="F58" s="368">
        <f t="shared" si="9"/>
        <v>8.9413007128399391E-2</v>
      </c>
      <c r="G58" s="273">
        <v>113.63</v>
      </c>
      <c r="H58" s="57">
        <v>155.97</v>
      </c>
      <c r="I58" s="368">
        <f t="shared" si="2"/>
        <v>-2.1947701762086935E-2</v>
      </c>
      <c r="J58" s="269">
        <v>159.47</v>
      </c>
      <c r="K58" s="312">
        <f t="shared" si="10"/>
        <v>-0.23927872918952442</v>
      </c>
      <c r="L58" s="57">
        <v>209.63</v>
      </c>
      <c r="M58" s="58">
        <f t="shared" si="10"/>
        <v>-0.14544861603685133</v>
      </c>
      <c r="N58" s="57">
        <v>245.31</v>
      </c>
      <c r="O58" s="11"/>
      <c r="P58" s="11"/>
      <c r="Q58" s="11"/>
      <c r="R58" s="11"/>
      <c r="S58" s="11"/>
      <c r="T58" s="11"/>
    </row>
    <row r="59" spans="1:20" s="3" customFormat="1" ht="11.25">
      <c r="A59" s="44" t="s">
        <v>103</v>
      </c>
      <c r="B59" s="430"/>
      <c r="C59" s="430"/>
      <c r="D59" s="430"/>
      <c r="E59" s="273">
        <v>0</v>
      </c>
      <c r="F59" s="368"/>
      <c r="G59" s="273">
        <v>0</v>
      </c>
      <c r="H59" s="57">
        <v>0</v>
      </c>
      <c r="I59" s="368">
        <f t="shared" si="2"/>
        <v>-1</v>
      </c>
      <c r="J59" s="269">
        <v>0.73</v>
      </c>
      <c r="K59" s="312">
        <f t="shared" si="10"/>
        <v>0.97297297297297303</v>
      </c>
      <c r="L59" s="57">
        <v>0.37</v>
      </c>
      <c r="M59" s="58">
        <f t="shared" si="10"/>
        <v>-0.84188034188034189</v>
      </c>
      <c r="N59" s="57">
        <v>2.34</v>
      </c>
      <c r="O59" s="5"/>
      <c r="P59" s="5"/>
      <c r="Q59" s="5"/>
      <c r="R59" s="5"/>
      <c r="S59" s="5"/>
      <c r="T59" s="5"/>
    </row>
    <row r="60" spans="1:20" s="8" customFormat="1" ht="11.25">
      <c r="A60" s="44" t="s">
        <v>104</v>
      </c>
      <c r="B60" s="430"/>
      <c r="C60" s="430"/>
      <c r="D60" s="430"/>
      <c r="E60" s="273">
        <v>70.460000000000008</v>
      </c>
      <c r="F60" s="368">
        <f t="shared" si="9"/>
        <v>-0.38596949891067533</v>
      </c>
      <c r="G60" s="273">
        <v>114.75</v>
      </c>
      <c r="H60" s="57">
        <v>151.87</v>
      </c>
      <c r="I60" s="368">
        <f t="shared" si="2"/>
        <v>-0.32330793565922555</v>
      </c>
      <c r="J60" s="269">
        <v>224.43</v>
      </c>
      <c r="K60" s="312">
        <f t="shared" si="10"/>
        <v>5.2624173350218184E-2</v>
      </c>
      <c r="L60" s="57">
        <v>213.21</v>
      </c>
      <c r="M60" s="58">
        <f t="shared" si="10"/>
        <v>0.11412447092020694</v>
      </c>
      <c r="N60" s="57">
        <v>191.37</v>
      </c>
      <c r="O60" s="11"/>
      <c r="P60" s="11"/>
      <c r="Q60" s="11"/>
      <c r="R60" s="11"/>
      <c r="S60" s="11"/>
      <c r="T60" s="11"/>
    </row>
    <row r="61" spans="1:20" s="8" customFormat="1" ht="11.25">
      <c r="A61" s="44" t="s">
        <v>105</v>
      </c>
      <c r="B61" s="430"/>
      <c r="C61" s="430"/>
      <c r="D61" s="430"/>
      <c r="E61" s="273">
        <v>39.31</v>
      </c>
      <c r="F61" s="368">
        <f t="shared" si="9"/>
        <v>-0.19347558473533033</v>
      </c>
      <c r="G61" s="273">
        <v>48.74</v>
      </c>
      <c r="H61" s="57">
        <v>66.89</v>
      </c>
      <c r="I61" s="368">
        <f t="shared" si="2"/>
        <v>1.3429071803852888</v>
      </c>
      <c r="J61" s="269">
        <v>28.55</v>
      </c>
      <c r="K61" s="312">
        <f t="shared" si="10"/>
        <v>-0.41495901639344257</v>
      </c>
      <c r="L61" s="57">
        <v>48.8</v>
      </c>
      <c r="M61" s="58">
        <f t="shared" si="10"/>
        <v>-0.2884222805482648</v>
      </c>
      <c r="N61" s="57">
        <v>68.58</v>
      </c>
      <c r="O61" s="11"/>
      <c r="P61" s="11"/>
      <c r="Q61" s="11"/>
      <c r="R61" s="11"/>
      <c r="S61" s="11"/>
      <c r="T61" s="11"/>
    </row>
    <row r="62" spans="1:20" s="8" customFormat="1" ht="11.25">
      <c r="A62" s="44" t="s">
        <v>106</v>
      </c>
      <c r="B62" s="430"/>
      <c r="C62" s="430"/>
      <c r="D62" s="430"/>
      <c r="E62" s="273">
        <v>7.65</v>
      </c>
      <c r="F62" s="368">
        <f t="shared" si="9"/>
        <v>4.6511627906976827E-2</v>
      </c>
      <c r="G62" s="273">
        <v>7.31</v>
      </c>
      <c r="H62" s="57">
        <v>10.33</v>
      </c>
      <c r="I62" s="368">
        <f t="shared" si="2"/>
        <v>-0.42387060791968767</v>
      </c>
      <c r="J62" s="269">
        <v>17.93</v>
      </c>
      <c r="K62" s="312">
        <f t="shared" si="10"/>
        <v>3.5817446562680599E-2</v>
      </c>
      <c r="L62" s="57">
        <v>17.309999999999999</v>
      </c>
      <c r="M62" s="58">
        <f t="shared" si="10"/>
        <v>0.26166180758017488</v>
      </c>
      <c r="N62" s="57">
        <v>13.72</v>
      </c>
      <c r="O62" s="11"/>
      <c r="P62" s="11"/>
      <c r="Q62" s="11"/>
      <c r="R62" s="11"/>
      <c r="S62" s="11"/>
      <c r="T62" s="11"/>
    </row>
    <row r="63" spans="1:20" s="8" customFormat="1" ht="11.25">
      <c r="A63" s="44" t="s">
        <v>107</v>
      </c>
      <c r="B63" s="430"/>
      <c r="C63" s="430"/>
      <c r="D63" s="430"/>
      <c r="E63" s="273">
        <v>4.68</v>
      </c>
      <c r="F63" s="368">
        <f t="shared" si="9"/>
        <v>-0.39690721649484539</v>
      </c>
      <c r="G63" s="273">
        <v>7.76</v>
      </c>
      <c r="H63" s="57">
        <v>8.73</v>
      </c>
      <c r="I63" s="368">
        <f t="shared" si="2"/>
        <v>0.12645161290322582</v>
      </c>
      <c r="J63" s="269">
        <v>7.75</v>
      </c>
      <c r="K63" s="312">
        <f t="shared" si="10"/>
        <v>-0.72478693181818188</v>
      </c>
      <c r="L63" s="57">
        <v>28.16</v>
      </c>
      <c r="M63" s="58">
        <f t="shared" si="10"/>
        <v>0.34736842105263177</v>
      </c>
      <c r="N63" s="57">
        <v>20.9</v>
      </c>
      <c r="O63" s="11"/>
      <c r="P63" s="11"/>
      <c r="Q63" s="11"/>
      <c r="R63" s="11"/>
      <c r="S63" s="11"/>
      <c r="T63" s="11"/>
    </row>
    <row r="64" spans="1:20" s="8" customFormat="1" ht="11.25">
      <c r="A64" s="44" t="s">
        <v>108</v>
      </c>
      <c r="B64" s="430"/>
      <c r="C64" s="430"/>
      <c r="D64" s="430"/>
      <c r="E64" s="273">
        <v>4.47</v>
      </c>
      <c r="F64" s="368">
        <f t="shared" si="9"/>
        <v>-0.26960784313725494</v>
      </c>
      <c r="G64" s="275">
        <v>6.12</v>
      </c>
      <c r="H64" s="60">
        <v>3.49</v>
      </c>
      <c r="I64" s="368">
        <f t="shared" si="2"/>
        <v>-0.86372510737992969</v>
      </c>
      <c r="J64" s="271">
        <v>25.61</v>
      </c>
      <c r="K64" s="312">
        <f t="shared" si="10"/>
        <v>1.4297912713472489</v>
      </c>
      <c r="L64" s="60">
        <v>10.54</v>
      </c>
      <c r="M64" s="58">
        <f t="shared" si="10"/>
        <v>0.33586818757921422</v>
      </c>
      <c r="N64" s="60">
        <v>7.89</v>
      </c>
      <c r="O64" s="11"/>
      <c r="P64" s="11"/>
      <c r="Q64" s="11"/>
      <c r="R64" s="11"/>
      <c r="S64" s="11"/>
      <c r="T64" s="11"/>
    </row>
    <row r="65" spans="1:20" s="8" customFormat="1" ht="11.25">
      <c r="A65" s="44" t="s">
        <v>109</v>
      </c>
      <c r="B65" s="44"/>
      <c r="C65" s="44"/>
      <c r="D65" s="44"/>
      <c r="E65" s="273">
        <v>0.03</v>
      </c>
      <c r="F65" s="368">
        <f t="shared" ref="F65:F71" si="11">IF((+E65/G65)&lt;0,"n.m.",IF(E65&lt;0,(+E65/G65-1)*-1,(+E65/G65-1)))</f>
        <v>-0.75</v>
      </c>
      <c r="G65" s="275">
        <v>0.12</v>
      </c>
      <c r="H65" s="60">
        <v>0.13</v>
      </c>
      <c r="I65" s="368">
        <f t="shared" si="2"/>
        <v>-0.91503267973856206</v>
      </c>
      <c r="J65" s="271">
        <v>1.53</v>
      </c>
      <c r="K65" s="312">
        <f t="shared" si="10"/>
        <v>9.928571428571427</v>
      </c>
      <c r="L65" s="60">
        <v>0.14000000000000001</v>
      </c>
      <c r="M65" s="58">
        <f t="shared" si="10"/>
        <v>-0.91194968553459121</v>
      </c>
      <c r="N65" s="60">
        <v>1.59</v>
      </c>
      <c r="O65" s="11"/>
      <c r="P65" s="11"/>
      <c r="Q65" s="11"/>
      <c r="R65" s="11"/>
      <c r="S65" s="11"/>
      <c r="T65" s="11"/>
    </row>
    <row r="66" spans="1:20" s="8" customFormat="1" ht="11.25">
      <c r="A66" s="49" t="s">
        <v>89</v>
      </c>
      <c r="B66" s="430"/>
      <c r="C66" s="430"/>
      <c r="D66" s="430"/>
      <c r="E66" s="221">
        <f>E44</f>
        <v>4429.6400000000003</v>
      </c>
      <c r="F66" s="368">
        <f t="shared" si="11"/>
        <v>0.18935667490065522</v>
      </c>
      <c r="G66" s="221">
        <f>G44</f>
        <v>3724.4</v>
      </c>
      <c r="H66" s="61">
        <f>H44</f>
        <v>5314.79</v>
      </c>
      <c r="I66" s="368">
        <f t="shared" si="2"/>
        <v>0.14193416698895622</v>
      </c>
      <c r="J66" s="221">
        <f>J44</f>
        <v>4654.2</v>
      </c>
      <c r="K66" s="312">
        <f t="shared" si="10"/>
        <v>-2.3685761749102641E-3</v>
      </c>
      <c r="L66" s="61">
        <f>L44</f>
        <v>4665.25</v>
      </c>
      <c r="M66" s="58">
        <f t="shared" si="10"/>
        <v>3.1113060604888165E-3</v>
      </c>
      <c r="N66" s="61">
        <v>4650.78</v>
      </c>
      <c r="O66" s="11"/>
      <c r="P66" s="11"/>
      <c r="Q66" s="11"/>
      <c r="R66" s="11"/>
      <c r="S66" s="11"/>
      <c r="T66" s="11"/>
    </row>
    <row r="67" spans="1:20" s="8" customFormat="1" ht="11.25">
      <c r="A67" s="49" t="s">
        <v>90</v>
      </c>
      <c r="B67" s="430"/>
      <c r="C67" s="430"/>
      <c r="D67" s="430"/>
      <c r="E67" s="221">
        <f>E45</f>
        <v>15.17</v>
      </c>
      <c r="F67" s="368">
        <f t="shared" si="11"/>
        <v>-6.4734895191121966E-2</v>
      </c>
      <c r="G67" s="221">
        <f>G45</f>
        <v>16.22</v>
      </c>
      <c r="H67" s="61">
        <f>H45</f>
        <v>19.899999999999999</v>
      </c>
      <c r="I67" s="368">
        <f t="shared" si="2"/>
        <v>-0.2710622710622711</v>
      </c>
      <c r="J67" s="221">
        <f>J45</f>
        <v>27.3</v>
      </c>
      <c r="K67" s="312">
        <f t="shared" si="10"/>
        <v>0.40432098765432101</v>
      </c>
      <c r="L67" s="61">
        <f>L45</f>
        <v>19.440000000000001</v>
      </c>
      <c r="M67" s="58">
        <f t="shared" si="10"/>
        <v>-3.6669970267591556E-2</v>
      </c>
      <c r="N67" s="61">
        <v>20.18</v>
      </c>
      <c r="O67" s="11"/>
      <c r="P67" s="11"/>
      <c r="Q67" s="11"/>
      <c r="R67" s="11"/>
      <c r="S67" s="11"/>
      <c r="T67" s="11"/>
    </row>
    <row r="68" spans="1:20" s="3" customFormat="1" ht="11.25">
      <c r="A68" s="49" t="s">
        <v>110</v>
      </c>
      <c r="B68" s="430"/>
      <c r="C68" s="430"/>
      <c r="D68" s="430"/>
      <c r="E68" s="220">
        <f>E46+E47+E48+E49+E50+E51+E52+E53+E54+E55</f>
        <v>625.75999999999988</v>
      </c>
      <c r="F68" s="368">
        <f t="shared" si="11"/>
        <v>0.13421906436352393</v>
      </c>
      <c r="G68" s="220">
        <f>G46+G47+G48+G49+G50+G51+G52+G53+G54+G55</f>
        <v>551.71</v>
      </c>
      <c r="H68" s="59">
        <f>H46+H47+H48+H49+H50+H51+H52+H53+H54+H55</f>
        <v>806.39999999999986</v>
      </c>
      <c r="I68" s="368">
        <f t="shared" ref="I68:I101" si="12">IF((+H68/J68)&lt;0,"n.m.",IF(H68&lt;0,(+H68/J68-1)*-1,(+H68/J68-1)))</f>
        <v>7.3882703883236367E-2</v>
      </c>
      <c r="J68" s="220">
        <f>J46+J47+J48+J49+J50+J51+J52+J53+J54+J55</f>
        <v>750.92</v>
      </c>
      <c r="K68" s="312">
        <f t="shared" si="10"/>
        <v>-0.16599657922210642</v>
      </c>
      <c r="L68" s="59">
        <f>L46+L47+L48+L49+L50+L51+L52+L53+L54+L55</f>
        <v>900.38000000000011</v>
      </c>
      <c r="M68" s="58">
        <f t="shared" si="10"/>
        <v>0.14714163768171362</v>
      </c>
      <c r="N68" s="59">
        <v>784.89</v>
      </c>
      <c r="O68" s="5"/>
      <c r="P68" s="5"/>
      <c r="Q68" s="5"/>
      <c r="R68" s="5"/>
      <c r="S68" s="5"/>
      <c r="T68" s="5"/>
    </row>
    <row r="69" spans="1:20" s="3" customFormat="1" ht="11.25">
      <c r="A69" s="49" t="s">
        <v>111</v>
      </c>
      <c r="B69" s="430"/>
      <c r="C69" s="430"/>
      <c r="D69" s="430"/>
      <c r="E69" s="220">
        <f>E56+E57+E58+E59+E60+E61</f>
        <v>469.01000000000005</v>
      </c>
      <c r="F69" s="368">
        <f t="shared" si="11"/>
        <v>-6.2298818401743339E-2</v>
      </c>
      <c r="G69" s="220">
        <f>G56+G57+G58+G59+G60+G61</f>
        <v>500.17</v>
      </c>
      <c r="H69" s="59">
        <f>H56+H57+H58+H59+H60+H61</f>
        <v>679.59</v>
      </c>
      <c r="I69" s="368">
        <f t="shared" si="12"/>
        <v>-1.4615685762756181E-2</v>
      </c>
      <c r="J69" s="220">
        <f>J56+J57+J58+J59+J60+J61</f>
        <v>689.67000000000007</v>
      </c>
      <c r="K69" s="312">
        <f t="shared" si="10"/>
        <v>-5.1582826810418148E-2</v>
      </c>
      <c r="L69" s="59">
        <f>L56+L57+L58+L59+L60+L61</f>
        <v>727.18</v>
      </c>
      <c r="M69" s="58">
        <f t="shared" si="10"/>
        <v>-8.2422712933754139E-2</v>
      </c>
      <c r="N69" s="59">
        <v>792.50000000000011</v>
      </c>
      <c r="O69" s="5"/>
      <c r="P69" s="5"/>
      <c r="Q69" s="5"/>
      <c r="R69" s="5"/>
      <c r="S69" s="5"/>
      <c r="T69" s="5"/>
    </row>
    <row r="70" spans="1:20" s="8" customFormat="1" ht="11.25">
      <c r="A70" s="49" t="s">
        <v>112</v>
      </c>
      <c r="B70" s="430"/>
      <c r="C70" s="430"/>
      <c r="D70" s="430"/>
      <c r="E70" s="220">
        <f>E62+E63+E64+E65</f>
        <v>16.830000000000002</v>
      </c>
      <c r="F70" s="368">
        <f t="shared" si="11"/>
        <v>-0.21022993899577658</v>
      </c>
      <c r="G70" s="220">
        <f>G62+G63+G64+G65</f>
        <v>21.310000000000002</v>
      </c>
      <c r="H70" s="59">
        <f>H62+H63+H64+H65</f>
        <v>22.680000000000003</v>
      </c>
      <c r="I70" s="368">
        <f t="shared" si="12"/>
        <v>-0.57061719045815973</v>
      </c>
      <c r="J70" s="220">
        <f>J62+J63+J64+J65</f>
        <v>52.82</v>
      </c>
      <c r="K70" s="312">
        <f t="shared" si="10"/>
        <v>-5.9305431878895809E-2</v>
      </c>
      <c r="L70" s="59">
        <f>L62+L63+L64+L65</f>
        <v>56.15</v>
      </c>
      <c r="M70" s="58">
        <f t="shared" si="10"/>
        <v>0.27324263038548735</v>
      </c>
      <c r="N70" s="59">
        <v>44.1</v>
      </c>
      <c r="O70" s="11"/>
      <c r="P70" s="11"/>
      <c r="Q70" s="11"/>
      <c r="R70" s="11"/>
      <c r="S70" s="11"/>
      <c r="T70" s="11"/>
    </row>
    <row r="71" spans="1:20" s="37" customFormat="1" ht="10.35" customHeight="1">
      <c r="A71" s="42" t="s">
        <v>116</v>
      </c>
      <c r="B71" s="42"/>
      <c r="C71" s="42"/>
      <c r="D71" s="42"/>
      <c r="E71" s="272">
        <f>SUM(E66:E70)</f>
        <v>5556.4100000000008</v>
      </c>
      <c r="F71" s="367">
        <f t="shared" si="11"/>
        <v>0.15426450150712223</v>
      </c>
      <c r="G71" s="272">
        <f>SUM(G66:G70)</f>
        <v>4813.8100000000004</v>
      </c>
      <c r="H71" s="62">
        <f>SUM(H66:H70)</f>
        <v>6843.36</v>
      </c>
      <c r="I71" s="367">
        <f t="shared" si="12"/>
        <v>0.10825258991629028</v>
      </c>
      <c r="J71" s="272">
        <f>SUM(J66:J70)</f>
        <v>6174.91</v>
      </c>
      <c r="K71" s="323">
        <f t="shared" ref="K71" si="13">IF((+J71/L71)&lt;0,"n.m.",IF(J71&lt;0,(+J71/L71-1)*-1,(+J71/L71-1)))</f>
        <v>-3.0382827711827098E-2</v>
      </c>
      <c r="L71" s="62">
        <f>SUM(L66:L70)</f>
        <v>6368.4</v>
      </c>
      <c r="M71" s="166">
        <f t="shared" ref="M71" si="14">IF((+L71/N71)&lt;0,"n.m.",IF(L71&lt;0,(+L71/N71-1)*-1,(+L71/N71-1)))</f>
        <v>1.2070020421298455E-2</v>
      </c>
      <c r="N71" s="62">
        <v>6292.4500000000007</v>
      </c>
    </row>
    <row r="72" spans="1:20" ht="10.35" customHeight="1">
      <c r="A72" s="44"/>
      <c r="B72" s="44"/>
      <c r="C72" s="44"/>
      <c r="D72" s="44"/>
      <c r="E72" s="49"/>
      <c r="F72" s="368"/>
      <c r="G72" s="49"/>
      <c r="H72" s="49"/>
      <c r="I72" s="368"/>
      <c r="J72" s="49"/>
      <c r="K72" s="49"/>
      <c r="L72" s="49"/>
      <c r="M72" s="40"/>
      <c r="N72" s="49"/>
    </row>
    <row r="73" spans="1:20" ht="10.35" customHeight="1">
      <c r="A73" s="63" t="s">
        <v>2</v>
      </c>
      <c r="B73" s="63"/>
      <c r="C73" s="63"/>
      <c r="D73" s="63"/>
      <c r="E73" s="64"/>
      <c r="F73" s="368"/>
      <c r="G73" s="64"/>
      <c r="H73" s="64"/>
      <c r="I73" s="368"/>
      <c r="J73" s="64"/>
      <c r="K73" s="64"/>
      <c r="L73" s="64"/>
      <c r="M73" s="40"/>
      <c r="N73" s="64"/>
    </row>
    <row r="74" spans="1:20" s="3" customFormat="1" ht="11.25">
      <c r="A74" s="44" t="s">
        <v>89</v>
      </c>
      <c r="B74" s="430"/>
      <c r="C74" s="430"/>
      <c r="D74" s="430"/>
      <c r="E74" s="273">
        <v>6174.61</v>
      </c>
      <c r="F74" s="368">
        <f t="shared" ref="F74:F94" si="15">IF((+E74/G74)&lt;0,"n.m.",IF(E74&lt;0,(+E74/G74-1)*-1,(+E74/G74-1)))</f>
        <v>0.13631068604375107</v>
      </c>
      <c r="G74" s="273">
        <v>5433.91</v>
      </c>
      <c r="H74" s="57">
        <v>5739.64</v>
      </c>
      <c r="I74" s="368">
        <f t="shared" si="12"/>
        <v>0.10907917466967088</v>
      </c>
      <c r="J74" s="273">
        <v>5175.1400000000003</v>
      </c>
      <c r="K74" s="312">
        <f>IF((+J74/L74)&lt;0,"n.m.",IF(J74&lt;0,(+J74/L74-1)*-1,(+J74/L74-1)))</f>
        <v>0.42683367291515606</v>
      </c>
      <c r="L74" s="57">
        <v>3627.01</v>
      </c>
      <c r="M74" s="58">
        <f>IF((+L74/N74)&lt;0,"n.m.",IF(L74&lt;0,(+L74/N74-1)*-1,(+L74/N74-1)))</f>
        <v>-2.9767621024586077E-2</v>
      </c>
      <c r="N74" s="57">
        <v>3738.29</v>
      </c>
      <c r="O74" s="5"/>
      <c r="P74" s="5"/>
      <c r="Q74" s="5"/>
      <c r="R74" s="5"/>
      <c r="S74" s="5"/>
      <c r="T74" s="5"/>
    </row>
    <row r="75" spans="1:20" s="3" customFormat="1" ht="11.25">
      <c r="A75" s="44" t="s">
        <v>90</v>
      </c>
      <c r="B75" s="430"/>
      <c r="C75" s="430"/>
      <c r="D75" s="430"/>
      <c r="E75" s="273">
        <v>17.75</v>
      </c>
      <c r="F75" s="368">
        <f t="shared" si="15"/>
        <v>2.0701552616446239E-2</v>
      </c>
      <c r="G75" s="273">
        <v>17.39</v>
      </c>
      <c r="H75" s="57">
        <v>15.37</v>
      </c>
      <c r="I75" s="368">
        <f t="shared" si="12"/>
        <v>-0.49240422721268173</v>
      </c>
      <c r="J75" s="273">
        <v>30.28</v>
      </c>
      <c r="K75" s="312">
        <f t="shared" ref="K75:K101" si="16">IF((+J75/L75)&lt;0,"n.m.",IF(J75&lt;0,(+J75/L75-1)*-1,(+J75/L75-1)))</f>
        <v>0.42628356099858689</v>
      </c>
      <c r="L75" s="57">
        <v>21.23</v>
      </c>
      <c r="M75" s="58">
        <f t="shared" ref="M75:M100" si="17">IF((+L75/N75)&lt;0,"n.m.",IF(L75&lt;0,(+L75/N75-1)*-1,(+L75/N75-1)))</f>
        <v>4.2162162162162158</v>
      </c>
      <c r="N75" s="57">
        <v>4.07</v>
      </c>
      <c r="O75" s="5"/>
      <c r="P75" s="5"/>
      <c r="Q75" s="5"/>
      <c r="R75" s="5"/>
      <c r="S75" s="5"/>
      <c r="T75" s="5"/>
    </row>
    <row r="76" spans="1:20" s="3" customFormat="1" ht="11.25">
      <c r="A76" s="44" t="s">
        <v>91</v>
      </c>
      <c r="B76" s="430"/>
      <c r="C76" s="430"/>
      <c r="D76" s="430"/>
      <c r="E76" s="273">
        <v>1622.12</v>
      </c>
      <c r="F76" s="368">
        <f t="shared" si="15"/>
        <v>0.34905730990261197</v>
      </c>
      <c r="G76" s="273">
        <v>1202.4100000000001</v>
      </c>
      <c r="H76" s="57">
        <v>1393.11</v>
      </c>
      <c r="I76" s="368">
        <f t="shared" si="12"/>
        <v>0.63280590717299567</v>
      </c>
      <c r="J76" s="273">
        <v>853.2</v>
      </c>
      <c r="K76" s="312">
        <f t="shared" si="16"/>
        <v>6.4929229386654796E-2</v>
      </c>
      <c r="L76" s="57">
        <v>801.18</v>
      </c>
      <c r="M76" s="58">
        <f t="shared" si="17"/>
        <v>2.3545193229000283E-2</v>
      </c>
      <c r="N76" s="57">
        <v>782.75</v>
      </c>
      <c r="O76" s="5"/>
      <c r="P76" s="5"/>
      <c r="Q76" s="5"/>
      <c r="R76" s="5"/>
      <c r="S76" s="5"/>
      <c r="T76" s="5"/>
    </row>
    <row r="77" spans="1:20" s="3" customFormat="1" ht="11.25">
      <c r="A77" s="44" t="s">
        <v>92</v>
      </c>
      <c r="B77" s="430"/>
      <c r="C77" s="430"/>
      <c r="D77" s="430"/>
      <c r="E77" s="273">
        <v>0</v>
      </c>
      <c r="F77" s="368"/>
      <c r="G77" s="273">
        <v>0</v>
      </c>
      <c r="H77" s="57">
        <v>0</v>
      </c>
      <c r="I77" s="368"/>
      <c r="J77" s="273">
        <v>0</v>
      </c>
      <c r="K77" s="312">
        <f t="shared" si="16"/>
        <v>-1</v>
      </c>
      <c r="L77" s="57">
        <v>0.1</v>
      </c>
      <c r="M77" s="58"/>
      <c r="N77" s="57">
        <v>0</v>
      </c>
      <c r="O77" s="5"/>
      <c r="P77" s="5"/>
      <c r="Q77" s="5"/>
      <c r="R77" s="5"/>
      <c r="S77" s="5"/>
      <c r="T77" s="5"/>
    </row>
    <row r="78" spans="1:20" s="8" customFormat="1" ht="11.25">
      <c r="A78" s="44" t="s">
        <v>93</v>
      </c>
      <c r="B78" s="430"/>
      <c r="C78" s="430"/>
      <c r="D78" s="430"/>
      <c r="E78" s="273">
        <v>0.03</v>
      </c>
      <c r="F78" s="368">
        <f t="shared" si="15"/>
        <v>-0.97272727272727277</v>
      </c>
      <c r="G78" s="273">
        <v>1.1000000000000001</v>
      </c>
      <c r="H78" s="57">
        <v>0.03</v>
      </c>
      <c r="I78" s="368">
        <f t="shared" si="12"/>
        <v>-0.99691991786447642</v>
      </c>
      <c r="J78" s="273">
        <v>9.74</v>
      </c>
      <c r="K78" s="312"/>
      <c r="L78" s="57">
        <v>0</v>
      </c>
      <c r="M78" s="58">
        <f t="shared" si="17"/>
        <v>-1</v>
      </c>
      <c r="N78" s="57">
        <v>0.79</v>
      </c>
      <c r="O78" s="11"/>
      <c r="P78" s="11"/>
      <c r="Q78" s="11"/>
      <c r="R78" s="11"/>
      <c r="S78" s="11"/>
      <c r="T78" s="11"/>
    </row>
    <row r="79" spans="1:20" s="8" customFormat="1" ht="11.25">
      <c r="A79" s="44" t="s">
        <v>137</v>
      </c>
      <c r="B79" s="430"/>
      <c r="C79" s="430"/>
      <c r="D79" s="430"/>
      <c r="E79" s="273">
        <v>0</v>
      </c>
      <c r="F79" s="368">
        <f t="shared" si="15"/>
        <v>-1</v>
      </c>
      <c r="G79" s="273">
        <v>0.04</v>
      </c>
      <c r="H79" s="57">
        <v>0.03</v>
      </c>
      <c r="I79" s="368">
        <f t="shared" si="12"/>
        <v>-0.99829642248722317</v>
      </c>
      <c r="J79" s="273">
        <v>17.61</v>
      </c>
      <c r="K79" s="312">
        <f t="shared" si="16"/>
        <v>1.5821114369501466</v>
      </c>
      <c r="L79" s="57">
        <v>6.82</v>
      </c>
      <c r="M79" s="58">
        <f t="shared" si="17"/>
        <v>-0.81750066898581752</v>
      </c>
      <c r="N79" s="57">
        <v>37.369999999999997</v>
      </c>
      <c r="O79" s="11"/>
      <c r="P79" s="11"/>
      <c r="Q79" s="11"/>
      <c r="R79" s="11"/>
      <c r="S79" s="11"/>
      <c r="T79" s="11"/>
    </row>
    <row r="80" spans="1:20" s="8" customFormat="1" ht="11.25">
      <c r="A80" s="44" t="s">
        <v>94</v>
      </c>
      <c r="B80" s="430"/>
      <c r="C80" s="430"/>
      <c r="D80" s="430"/>
      <c r="E80" s="273">
        <v>0</v>
      </c>
      <c r="F80" s="368"/>
      <c r="G80" s="273">
        <v>0</v>
      </c>
      <c r="H80" s="57">
        <v>0</v>
      </c>
      <c r="I80" s="368"/>
      <c r="J80" s="273">
        <v>0</v>
      </c>
      <c r="K80" s="312"/>
      <c r="L80" s="57">
        <v>0</v>
      </c>
      <c r="M80" s="58"/>
      <c r="N80" s="57">
        <v>0</v>
      </c>
      <c r="O80" s="11"/>
      <c r="P80" s="11"/>
      <c r="Q80" s="11"/>
      <c r="R80" s="11"/>
      <c r="S80" s="11"/>
      <c r="T80" s="11"/>
    </row>
    <row r="81" spans="1:20" s="8" customFormat="1" ht="11.25">
      <c r="A81" s="44" t="s">
        <v>95</v>
      </c>
      <c r="B81" s="430"/>
      <c r="C81" s="430"/>
      <c r="D81" s="430"/>
      <c r="E81" s="273">
        <v>5.63</v>
      </c>
      <c r="F81" s="368">
        <f t="shared" si="15"/>
        <v>0.81612903225806432</v>
      </c>
      <c r="G81" s="273">
        <v>3.1</v>
      </c>
      <c r="H81" s="57">
        <v>2.61</v>
      </c>
      <c r="I81" s="368">
        <f t="shared" si="12"/>
        <v>-0.50095602294455066</v>
      </c>
      <c r="J81" s="273">
        <v>5.23</v>
      </c>
      <c r="K81" s="312">
        <f t="shared" si="16"/>
        <v>0.70358306188925113</v>
      </c>
      <c r="L81" s="57">
        <v>3.07</v>
      </c>
      <c r="M81" s="58">
        <f t="shared" si="17"/>
        <v>0.83832335329341312</v>
      </c>
      <c r="N81" s="57">
        <v>1.67</v>
      </c>
      <c r="O81" s="11"/>
      <c r="P81" s="11"/>
      <c r="Q81" s="11"/>
      <c r="R81" s="11"/>
      <c r="S81" s="11"/>
      <c r="T81" s="11"/>
    </row>
    <row r="82" spans="1:20" s="8" customFormat="1" ht="11.25">
      <c r="A82" s="44" t="s">
        <v>96</v>
      </c>
      <c r="B82" s="430"/>
      <c r="C82" s="430"/>
      <c r="D82" s="430"/>
      <c r="E82" s="273">
        <v>0</v>
      </c>
      <c r="F82" s="368"/>
      <c r="G82" s="273">
        <v>0</v>
      </c>
      <c r="H82" s="57">
        <v>0</v>
      </c>
      <c r="I82" s="368"/>
      <c r="J82" s="273">
        <v>0</v>
      </c>
      <c r="K82" s="312"/>
      <c r="L82" s="57">
        <v>0</v>
      </c>
      <c r="M82" s="58"/>
      <c r="N82" s="57">
        <v>0</v>
      </c>
      <c r="O82" s="11"/>
      <c r="P82" s="11"/>
      <c r="Q82" s="11"/>
      <c r="R82" s="11"/>
      <c r="S82" s="11"/>
      <c r="T82" s="11"/>
    </row>
    <row r="83" spans="1:20" s="8" customFormat="1" ht="11.25">
      <c r="A83" s="44" t="s">
        <v>97</v>
      </c>
      <c r="B83" s="430"/>
      <c r="C83" s="430"/>
      <c r="D83" s="430"/>
      <c r="E83" s="273">
        <v>0</v>
      </c>
      <c r="F83" s="368"/>
      <c r="G83" s="273">
        <v>0</v>
      </c>
      <c r="H83" s="57">
        <v>0</v>
      </c>
      <c r="I83" s="368"/>
      <c r="J83" s="273">
        <v>0</v>
      </c>
      <c r="K83" s="312"/>
      <c r="L83" s="57">
        <v>0</v>
      </c>
      <c r="M83" s="58"/>
      <c r="N83" s="57">
        <v>0</v>
      </c>
      <c r="O83" s="11"/>
      <c r="P83" s="11"/>
      <c r="Q83" s="11"/>
      <c r="R83" s="11"/>
      <c r="S83" s="11"/>
      <c r="T83" s="11"/>
    </row>
    <row r="84" spans="1:20" s="8" customFormat="1" ht="11.25">
      <c r="A84" s="44" t="s">
        <v>98</v>
      </c>
      <c r="B84" s="430"/>
      <c r="C84" s="430"/>
      <c r="D84" s="430"/>
      <c r="E84" s="273">
        <v>0</v>
      </c>
      <c r="F84" s="368"/>
      <c r="G84" s="273">
        <v>0</v>
      </c>
      <c r="H84" s="57">
        <v>0</v>
      </c>
      <c r="I84" s="368"/>
      <c r="J84" s="273">
        <v>0</v>
      </c>
      <c r="K84" s="312"/>
      <c r="L84" s="57">
        <v>0</v>
      </c>
      <c r="M84" s="58"/>
      <c r="N84" s="57">
        <v>0</v>
      </c>
      <c r="O84" s="11"/>
      <c r="P84" s="11"/>
      <c r="Q84" s="11"/>
      <c r="R84" s="11"/>
      <c r="S84" s="11"/>
      <c r="T84" s="11"/>
    </row>
    <row r="85" spans="1:20" s="8" customFormat="1" ht="11.25">
      <c r="A85" s="44" t="s">
        <v>99</v>
      </c>
      <c r="B85" s="430"/>
      <c r="C85" s="430"/>
      <c r="D85" s="430"/>
      <c r="E85" s="273">
        <v>0</v>
      </c>
      <c r="F85" s="368"/>
      <c r="G85" s="273">
        <v>0</v>
      </c>
      <c r="H85" s="57">
        <v>0</v>
      </c>
      <c r="I85" s="368"/>
      <c r="J85" s="273">
        <v>0</v>
      </c>
      <c r="K85" s="312"/>
      <c r="L85" s="57">
        <v>0</v>
      </c>
      <c r="M85" s="58"/>
      <c r="N85" s="57">
        <v>0</v>
      </c>
      <c r="O85" s="11"/>
      <c r="P85" s="11"/>
      <c r="Q85" s="11"/>
      <c r="R85" s="11"/>
      <c r="S85" s="11"/>
      <c r="T85" s="11"/>
    </row>
    <row r="86" spans="1:20" s="8" customFormat="1" ht="11.25">
      <c r="A86" s="44" t="s">
        <v>100</v>
      </c>
      <c r="B86" s="430"/>
      <c r="C86" s="430"/>
      <c r="D86" s="430"/>
      <c r="E86" s="273">
        <v>9.49</v>
      </c>
      <c r="F86" s="368">
        <f t="shared" si="15"/>
        <v>-0.27168073676131999</v>
      </c>
      <c r="G86" s="273">
        <v>13.03</v>
      </c>
      <c r="H86" s="57">
        <v>7.52</v>
      </c>
      <c r="I86" s="368">
        <f t="shared" si="12"/>
        <v>-0.45625451916124371</v>
      </c>
      <c r="J86" s="273">
        <v>13.83</v>
      </c>
      <c r="K86" s="312">
        <f t="shared" si="16"/>
        <v>-6.4276048714479006E-2</v>
      </c>
      <c r="L86" s="57">
        <v>14.78</v>
      </c>
      <c r="M86" s="58">
        <f t="shared" si="17"/>
        <v>0.54764397905759155</v>
      </c>
      <c r="N86" s="57">
        <v>9.5500000000000007</v>
      </c>
      <c r="O86" s="11"/>
      <c r="P86" s="11"/>
      <c r="Q86" s="11"/>
      <c r="R86" s="11"/>
      <c r="S86" s="11"/>
      <c r="T86" s="11"/>
    </row>
    <row r="87" spans="1:20" s="8" customFormat="1" ht="11.25">
      <c r="A87" s="44" t="s">
        <v>101</v>
      </c>
      <c r="B87" s="430"/>
      <c r="C87" s="430"/>
      <c r="D87" s="430"/>
      <c r="E87" s="220">
        <v>688.97</v>
      </c>
      <c r="F87" s="368">
        <f t="shared" si="15"/>
        <v>0.23340911938989239</v>
      </c>
      <c r="G87" s="220">
        <v>558.59</v>
      </c>
      <c r="H87" s="59">
        <v>553.16999999999996</v>
      </c>
      <c r="I87" s="368">
        <f t="shared" si="12"/>
        <v>0.42367777634796022</v>
      </c>
      <c r="J87" s="274">
        <v>388.55</v>
      </c>
      <c r="K87" s="312">
        <f t="shared" si="16"/>
        <v>0.230328361989804</v>
      </c>
      <c r="L87" s="59">
        <v>315.81</v>
      </c>
      <c r="M87" s="58">
        <f t="shared" si="17"/>
        <v>-4.0412020297165063E-2</v>
      </c>
      <c r="N87" s="59">
        <v>329.11</v>
      </c>
      <c r="O87" s="11"/>
      <c r="P87" s="11"/>
      <c r="Q87" s="11"/>
      <c r="R87" s="11"/>
      <c r="S87" s="11"/>
      <c r="T87" s="11"/>
    </row>
    <row r="88" spans="1:20" s="8" customFormat="1" ht="11.25">
      <c r="A88" s="44" t="s">
        <v>102</v>
      </c>
      <c r="B88" s="430"/>
      <c r="C88" s="430"/>
      <c r="D88" s="430"/>
      <c r="E88" s="273">
        <v>362.28</v>
      </c>
      <c r="F88" s="368">
        <f t="shared" si="15"/>
        <v>9.1665160007231794E-2</v>
      </c>
      <c r="G88" s="273">
        <v>331.86</v>
      </c>
      <c r="H88" s="57">
        <v>324.73</v>
      </c>
      <c r="I88" s="368">
        <f t="shared" si="12"/>
        <v>-9.5560383244206792E-2</v>
      </c>
      <c r="J88" s="273">
        <v>359.04</v>
      </c>
      <c r="K88" s="312">
        <f t="shared" si="16"/>
        <v>0.4042553191489362</v>
      </c>
      <c r="L88" s="57">
        <v>255.68</v>
      </c>
      <c r="M88" s="58">
        <f t="shared" si="17"/>
        <v>-0.16689475399152809</v>
      </c>
      <c r="N88" s="57">
        <v>306.89999999999998</v>
      </c>
      <c r="O88" s="11"/>
      <c r="P88" s="11"/>
      <c r="Q88" s="11"/>
      <c r="R88" s="11"/>
      <c r="S88" s="11"/>
      <c r="T88" s="11"/>
    </row>
    <row r="89" spans="1:20" s="3" customFormat="1" ht="11.25">
      <c r="A89" s="44" t="s">
        <v>103</v>
      </c>
      <c r="B89" s="430"/>
      <c r="C89" s="430"/>
      <c r="D89" s="430"/>
      <c r="E89" s="273">
        <v>0</v>
      </c>
      <c r="F89" s="368"/>
      <c r="G89" s="273">
        <v>0</v>
      </c>
      <c r="H89" s="57">
        <v>0</v>
      </c>
      <c r="I89" s="368"/>
      <c r="J89" s="273">
        <v>0</v>
      </c>
      <c r="K89" s="312"/>
      <c r="L89" s="57">
        <v>0</v>
      </c>
      <c r="M89" s="58"/>
      <c r="N89" s="57">
        <v>0</v>
      </c>
      <c r="O89" s="5"/>
      <c r="P89" s="5"/>
      <c r="Q89" s="5"/>
      <c r="R89" s="5"/>
      <c r="S89" s="5"/>
      <c r="T89" s="5"/>
    </row>
    <row r="90" spans="1:20" s="8" customFormat="1" ht="11.25">
      <c r="A90" s="44" t="s">
        <v>104</v>
      </c>
      <c r="B90" s="430"/>
      <c r="C90" s="430"/>
      <c r="D90" s="430"/>
      <c r="E90" s="273">
        <v>217.76</v>
      </c>
      <c r="F90" s="368">
        <f t="shared" si="15"/>
        <v>1.7108178762604256</v>
      </c>
      <c r="G90" s="273">
        <v>80.33</v>
      </c>
      <c r="H90" s="57">
        <v>56.28</v>
      </c>
      <c r="I90" s="368">
        <f t="shared" si="12"/>
        <v>-0.62108664916178546</v>
      </c>
      <c r="J90" s="273">
        <v>148.53</v>
      </c>
      <c r="K90" s="312">
        <f t="shared" si="16"/>
        <v>-0.51023840142447319</v>
      </c>
      <c r="L90" s="57">
        <v>303.27</v>
      </c>
      <c r="M90" s="58">
        <f t="shared" si="17"/>
        <v>-0.30004385256306687</v>
      </c>
      <c r="N90" s="57">
        <v>433.27</v>
      </c>
      <c r="O90" s="11"/>
      <c r="P90" s="11"/>
      <c r="Q90" s="11"/>
      <c r="R90" s="11"/>
      <c r="S90" s="11"/>
      <c r="T90" s="11"/>
    </row>
    <row r="91" spans="1:20" s="8" customFormat="1" ht="11.25">
      <c r="A91" s="44" t="s">
        <v>105</v>
      </c>
      <c r="B91" s="430"/>
      <c r="C91" s="430"/>
      <c r="D91" s="430"/>
      <c r="E91" s="273">
        <v>43.64</v>
      </c>
      <c r="F91" s="368">
        <f t="shared" si="15"/>
        <v>2.2014051522248224E-2</v>
      </c>
      <c r="G91" s="273">
        <v>42.7</v>
      </c>
      <c r="H91" s="57">
        <v>34.799999999999997</v>
      </c>
      <c r="I91" s="368">
        <f t="shared" si="12"/>
        <v>2.1636363636363636</v>
      </c>
      <c r="J91" s="273">
        <v>11</v>
      </c>
      <c r="K91" s="312">
        <f t="shared" si="16"/>
        <v>6.6925315227934101E-2</v>
      </c>
      <c r="L91" s="57">
        <v>10.31</v>
      </c>
      <c r="M91" s="58">
        <f t="shared" si="17"/>
        <v>-0.25343953656770457</v>
      </c>
      <c r="N91" s="57">
        <v>13.81</v>
      </c>
      <c r="O91" s="11"/>
      <c r="P91" s="11"/>
      <c r="Q91" s="11"/>
      <c r="R91" s="11"/>
      <c r="S91" s="11"/>
      <c r="T91" s="11"/>
    </row>
    <row r="92" spans="1:20" s="8" customFormat="1" ht="11.25">
      <c r="A92" s="44" t="s">
        <v>106</v>
      </c>
      <c r="B92" s="430"/>
      <c r="C92" s="430"/>
      <c r="D92" s="430"/>
      <c r="E92" s="273">
        <v>1.45</v>
      </c>
      <c r="F92" s="368">
        <f t="shared" si="15"/>
        <v>-0.46096654275092941</v>
      </c>
      <c r="G92" s="273">
        <v>2.69</v>
      </c>
      <c r="H92" s="57">
        <v>5.23</v>
      </c>
      <c r="I92" s="368">
        <f t="shared" si="12"/>
        <v>0.21911421911421924</v>
      </c>
      <c r="J92" s="273">
        <v>4.29</v>
      </c>
      <c r="K92" s="312">
        <f t="shared" si="16"/>
        <v>-0.28260869565217395</v>
      </c>
      <c r="L92" s="57">
        <v>5.98</v>
      </c>
      <c r="M92" s="58">
        <f t="shared" si="17"/>
        <v>1.7305936073059365</v>
      </c>
      <c r="N92" s="57">
        <v>2.19</v>
      </c>
      <c r="O92" s="11"/>
      <c r="P92" s="11"/>
      <c r="Q92" s="11"/>
      <c r="R92" s="11"/>
      <c r="S92" s="11"/>
      <c r="T92" s="11"/>
    </row>
    <row r="93" spans="1:20" s="8" customFormat="1" ht="11.25">
      <c r="A93" s="44" t="s">
        <v>107</v>
      </c>
      <c r="B93" s="430"/>
      <c r="C93" s="430"/>
      <c r="D93" s="430"/>
      <c r="E93" s="273">
        <v>16.93</v>
      </c>
      <c r="F93" s="368">
        <f t="shared" si="15"/>
        <v>4.374603174603175</v>
      </c>
      <c r="G93" s="273">
        <v>3.15</v>
      </c>
      <c r="H93" s="57">
        <v>2.2000000000000002</v>
      </c>
      <c r="I93" s="368">
        <f t="shared" si="12"/>
        <v>-0.16666666666666663</v>
      </c>
      <c r="J93" s="273">
        <v>2.64</v>
      </c>
      <c r="K93" s="312">
        <f t="shared" si="16"/>
        <v>5.179282868525914E-2</v>
      </c>
      <c r="L93" s="57">
        <v>2.5099999999999998</v>
      </c>
      <c r="M93" s="58">
        <f t="shared" si="17"/>
        <v>-0.88898717381689518</v>
      </c>
      <c r="N93" s="57">
        <v>22.61</v>
      </c>
      <c r="O93" s="11"/>
      <c r="P93" s="11"/>
      <c r="Q93" s="11"/>
      <c r="R93" s="11"/>
      <c r="S93" s="11"/>
      <c r="T93" s="11"/>
    </row>
    <row r="94" spans="1:20" s="8" customFormat="1" ht="11.25">
      <c r="A94" s="44" t="s">
        <v>108</v>
      </c>
      <c r="B94" s="44"/>
      <c r="C94" s="44"/>
      <c r="D94" s="44"/>
      <c r="E94" s="275">
        <v>1.28</v>
      </c>
      <c r="F94" s="368">
        <f t="shared" si="15"/>
        <v>-0.82197496522948543</v>
      </c>
      <c r="G94" s="275">
        <v>7.19</v>
      </c>
      <c r="H94" s="60">
        <v>3.34</v>
      </c>
      <c r="I94" s="368">
        <f t="shared" si="12"/>
        <v>-0.70520741394527797</v>
      </c>
      <c r="J94" s="275">
        <v>11.33</v>
      </c>
      <c r="K94" s="312">
        <f t="shared" si="16"/>
        <v>-0.61851851851851847</v>
      </c>
      <c r="L94" s="60">
        <v>29.7</v>
      </c>
      <c r="M94" s="58"/>
      <c r="N94" s="60">
        <v>0</v>
      </c>
      <c r="O94" s="11"/>
      <c r="P94" s="11"/>
      <c r="Q94" s="11"/>
      <c r="R94" s="11"/>
      <c r="S94" s="11"/>
      <c r="T94" s="11"/>
    </row>
    <row r="95" spans="1:20" s="8" customFormat="1" ht="11.25">
      <c r="A95" s="44" t="s">
        <v>109</v>
      </c>
      <c r="B95" s="44"/>
      <c r="C95" s="44"/>
      <c r="D95" s="44"/>
      <c r="E95" s="275">
        <v>0.38</v>
      </c>
      <c r="F95" s="368"/>
      <c r="G95" s="275">
        <v>0</v>
      </c>
      <c r="H95" s="60">
        <v>0</v>
      </c>
      <c r="I95" s="368"/>
      <c r="J95" s="273">
        <v>0</v>
      </c>
      <c r="K95" s="312"/>
      <c r="L95" s="57">
        <v>0</v>
      </c>
      <c r="M95" s="58"/>
      <c r="N95" s="60">
        <v>0</v>
      </c>
      <c r="O95" s="11"/>
      <c r="P95" s="11"/>
      <c r="Q95" s="11"/>
      <c r="R95" s="11"/>
      <c r="S95" s="11"/>
      <c r="T95" s="11"/>
    </row>
    <row r="96" spans="1:20" s="8" customFormat="1" ht="11.25">
      <c r="A96" s="49" t="s">
        <v>89</v>
      </c>
      <c r="B96" s="430"/>
      <c r="C96" s="430"/>
      <c r="D96" s="430"/>
      <c r="E96" s="221">
        <f>E74</f>
        <v>6174.61</v>
      </c>
      <c r="F96" s="368">
        <f t="shared" ref="F96:F101" si="18">IF((+E96/G96)&lt;0,"n.m.",IF(E96&lt;0,(+E96/G96-1)*-1,(+E96/G96-1)))</f>
        <v>0.13631068604375107</v>
      </c>
      <c r="G96" s="221">
        <f>G74</f>
        <v>5433.91</v>
      </c>
      <c r="H96" s="61">
        <f>H74</f>
        <v>5739.64</v>
      </c>
      <c r="I96" s="368">
        <f t="shared" si="12"/>
        <v>0.10907917466967088</v>
      </c>
      <c r="J96" s="221">
        <f>J74</f>
        <v>5175.1400000000003</v>
      </c>
      <c r="K96" s="312">
        <f t="shared" si="16"/>
        <v>0.42683367291515606</v>
      </c>
      <c r="L96" s="61">
        <f>L74</f>
        <v>3627.01</v>
      </c>
      <c r="M96" s="58">
        <f t="shared" si="17"/>
        <v>-2.9767621024586077E-2</v>
      </c>
      <c r="N96" s="61">
        <v>3738.29</v>
      </c>
      <c r="O96" s="11"/>
      <c r="P96" s="11"/>
      <c r="Q96" s="11"/>
      <c r="R96" s="11"/>
      <c r="S96" s="11"/>
      <c r="T96" s="11"/>
    </row>
    <row r="97" spans="1:20" s="8" customFormat="1" ht="11.25">
      <c r="A97" s="49" t="s">
        <v>90</v>
      </c>
      <c r="B97" s="430"/>
      <c r="C97" s="430"/>
      <c r="D97" s="430"/>
      <c r="E97" s="221">
        <f>E75</f>
        <v>17.75</v>
      </c>
      <c r="F97" s="368">
        <f t="shared" si="18"/>
        <v>2.0701552616446239E-2</v>
      </c>
      <c r="G97" s="221">
        <f>G75</f>
        <v>17.39</v>
      </c>
      <c r="H97" s="61">
        <f>H75</f>
        <v>15.37</v>
      </c>
      <c r="I97" s="368">
        <f t="shared" si="12"/>
        <v>-0.49240422721268173</v>
      </c>
      <c r="J97" s="221">
        <f>J75</f>
        <v>30.28</v>
      </c>
      <c r="K97" s="312">
        <f t="shared" si="16"/>
        <v>0.42628356099858689</v>
      </c>
      <c r="L97" s="61">
        <f>L75</f>
        <v>21.23</v>
      </c>
      <c r="M97" s="58">
        <f t="shared" si="17"/>
        <v>4.2162162162162158</v>
      </c>
      <c r="N97" s="61">
        <v>4.07</v>
      </c>
      <c r="O97" s="11"/>
      <c r="P97" s="11"/>
      <c r="Q97" s="11"/>
      <c r="R97" s="11"/>
      <c r="S97" s="11"/>
      <c r="T97" s="11"/>
    </row>
    <row r="98" spans="1:20" s="3" customFormat="1" ht="11.25">
      <c r="A98" s="49" t="s">
        <v>110</v>
      </c>
      <c r="B98" s="430"/>
      <c r="C98" s="430"/>
      <c r="D98" s="430"/>
      <c r="E98" s="220">
        <f>E76+E77+E78+E79+E80+E81+E82+E83+E84+E85</f>
        <v>1627.78</v>
      </c>
      <c r="F98" s="368">
        <f t="shared" si="18"/>
        <v>0.34900758297766554</v>
      </c>
      <c r="G98" s="220">
        <f>G76+G77+G78+G79+G80+G81+G82+G83+G84+G85</f>
        <v>1206.6499999999999</v>
      </c>
      <c r="H98" s="59">
        <f>H76+H77+H78+H79+H80+H81+H82+H83+H84+H85</f>
        <v>1395.7799999999997</v>
      </c>
      <c r="I98" s="368">
        <f t="shared" si="12"/>
        <v>0.57576373365847</v>
      </c>
      <c r="J98" s="220">
        <f>J76+J77+J78+J79+J80+J81+J82+J83+J84+J85</f>
        <v>885.78000000000009</v>
      </c>
      <c r="K98" s="312">
        <f t="shared" si="16"/>
        <v>9.1978253633640206E-2</v>
      </c>
      <c r="L98" s="59">
        <f>L76+L77+L78+L79+L80+L81+L82+L83+L84+L85</f>
        <v>811.17000000000007</v>
      </c>
      <c r="M98" s="58">
        <f t="shared" si="17"/>
        <v>-1.3870991271365485E-2</v>
      </c>
      <c r="N98" s="59">
        <v>822.57999999999993</v>
      </c>
      <c r="O98" s="5"/>
      <c r="P98" s="5"/>
      <c r="Q98" s="5"/>
      <c r="R98" s="5"/>
      <c r="S98" s="5"/>
      <c r="T98" s="5"/>
    </row>
    <row r="99" spans="1:20" s="3" customFormat="1" ht="11.25">
      <c r="A99" s="49" t="s">
        <v>111</v>
      </c>
      <c r="B99" s="430"/>
      <c r="C99" s="430"/>
      <c r="D99" s="430"/>
      <c r="E99" s="220">
        <f>E86+E87+E88+E89+E90+E91</f>
        <v>1322.14</v>
      </c>
      <c r="F99" s="368">
        <f t="shared" si="18"/>
        <v>0.28799524602780302</v>
      </c>
      <c r="G99" s="220">
        <f>G86+G87+G88+G89+G90+G91</f>
        <v>1026.51</v>
      </c>
      <c r="H99" s="59">
        <f>H86+H87+H88+H89+H90+H91</f>
        <v>976.49999999999989</v>
      </c>
      <c r="I99" s="368">
        <f t="shared" si="12"/>
        <v>6.0318149736684701E-2</v>
      </c>
      <c r="J99" s="220">
        <f>J86+J87+J88+J89+J90+J91</f>
        <v>920.95</v>
      </c>
      <c r="K99" s="312">
        <f t="shared" si="16"/>
        <v>2.3448352503195213E-2</v>
      </c>
      <c r="L99" s="59">
        <f>L86+L87+L88+L89+L90+L91</f>
        <v>899.84999999999991</v>
      </c>
      <c r="M99" s="58">
        <f t="shared" si="17"/>
        <v>-0.17644420852247766</v>
      </c>
      <c r="N99" s="174">
        <v>1092.6399999999999</v>
      </c>
      <c r="O99" s="5"/>
      <c r="P99" s="5"/>
      <c r="Q99" s="5"/>
      <c r="R99" s="5"/>
      <c r="S99" s="5"/>
      <c r="T99" s="5"/>
    </row>
    <row r="100" spans="1:20" s="8" customFormat="1" ht="11.25">
      <c r="A100" s="49" t="s">
        <v>112</v>
      </c>
      <c r="B100" s="430"/>
      <c r="C100" s="430"/>
      <c r="D100" s="430"/>
      <c r="E100" s="174">
        <f>E92+E93+E94+E95</f>
        <v>20.04</v>
      </c>
      <c r="F100" s="368">
        <f t="shared" si="18"/>
        <v>0.53798925556408261</v>
      </c>
      <c r="G100" s="174">
        <f>G92+G93+G94+G95</f>
        <v>13.030000000000001</v>
      </c>
      <c r="H100" s="174">
        <f>H92+H93+H94+H95</f>
        <v>10.77</v>
      </c>
      <c r="I100" s="368">
        <f t="shared" si="12"/>
        <v>-0.41018619934282585</v>
      </c>
      <c r="J100" s="174">
        <f>J92+J93+J94+J95</f>
        <v>18.259999999999998</v>
      </c>
      <c r="K100" s="312">
        <f t="shared" si="16"/>
        <v>-0.52186436239853373</v>
      </c>
      <c r="L100" s="174">
        <f>L92+L93+L94+L95</f>
        <v>38.19</v>
      </c>
      <c r="M100" s="175">
        <f t="shared" si="17"/>
        <v>0.53991935483870956</v>
      </c>
      <c r="N100" s="352">
        <v>24.8</v>
      </c>
      <c r="O100" s="11"/>
      <c r="P100" s="11"/>
      <c r="Q100" s="11"/>
      <c r="R100" s="11"/>
      <c r="S100" s="11"/>
      <c r="T100" s="11"/>
    </row>
    <row r="101" spans="1:20" s="37" customFormat="1" ht="10.35" customHeight="1">
      <c r="A101" s="34" t="s">
        <v>117</v>
      </c>
      <c r="B101" s="34"/>
      <c r="C101" s="34"/>
      <c r="D101" s="34"/>
      <c r="E101" s="311">
        <f>SUM(E96:E100)</f>
        <v>9162.32</v>
      </c>
      <c r="F101" s="367">
        <f t="shared" si="18"/>
        <v>0.19029969509541411</v>
      </c>
      <c r="G101" s="311">
        <f>SUM(G96:G100)</f>
        <v>7697.49</v>
      </c>
      <c r="H101" s="311">
        <f>SUM(H96:H100)</f>
        <v>8138.06</v>
      </c>
      <c r="I101" s="367">
        <f t="shared" si="12"/>
        <v>0.15755126656909058</v>
      </c>
      <c r="J101" s="311">
        <f>SUM(J96:J100)</f>
        <v>7030.41</v>
      </c>
      <c r="K101" s="353">
        <f t="shared" si="16"/>
        <v>0.30254286746519199</v>
      </c>
      <c r="L101" s="311">
        <f>SUM(L96:L100)</f>
        <v>5397.45</v>
      </c>
      <c r="M101" s="353">
        <f t="shared" ref="M101" si="19">IF((+L101/N101)&lt;0,"n.m.",IF(L101&lt;0,(+L101/N101-1)*-1,(+L101/N101-1)))</f>
        <v>-5.014272188765978E-2</v>
      </c>
      <c r="N101" s="311">
        <v>5682.38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72" fitToWidth="0" orientation="landscape" r:id="rId1"/>
  <headerFooter alignWithMargins="0">
    <oddHeader>&amp;A</oddHeader>
  </headerFooter>
  <rowBreaks count="2" manualBreakCount="2">
    <brk id="42" max="14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01"/>
  <sheetViews>
    <sheetView view="pageBreakPreview" zoomScaleNormal="100" zoomScaleSheetLayoutView="100" workbookViewId="0">
      <pane xSplit="1" ySplit="1" topLeftCell="B2" activePane="bottomRight" state="frozen"/>
      <selection activeCell="B21" sqref="B21"/>
      <selection pane="topRight" activeCell="B21" sqref="B21"/>
      <selection pane="bottomLeft" activeCell="B21" sqref="B21"/>
      <selection pane="bottomRight"/>
    </sheetView>
  </sheetViews>
  <sheetFormatPr baseColWidth="10" defaultColWidth="20.5703125" defaultRowHeight="12" customHeight="1" outlineLevelRow="1"/>
  <cols>
    <col min="1" max="1" width="20.5703125" style="104" customWidth="1"/>
    <col min="2" max="4" width="10.85546875" style="32" customWidth="1"/>
    <col min="5" max="14" width="10.85546875" style="33" customWidth="1"/>
    <col min="15" max="16384" width="20.5703125" style="104"/>
  </cols>
  <sheetData>
    <row r="1" spans="1:20" s="65" customFormat="1" ht="24.75" customHeight="1">
      <c r="A1" s="103" t="s">
        <v>125</v>
      </c>
      <c r="B1" s="1" t="s">
        <v>154</v>
      </c>
      <c r="C1" s="1" t="s">
        <v>159</v>
      </c>
      <c r="D1" s="1" t="s">
        <v>155</v>
      </c>
      <c r="E1" s="190" t="s">
        <v>156</v>
      </c>
      <c r="F1" s="190" t="s">
        <v>158</v>
      </c>
      <c r="G1" s="190" t="s">
        <v>157</v>
      </c>
      <c r="H1" s="190">
        <v>2017</v>
      </c>
      <c r="I1" s="190" t="s">
        <v>140</v>
      </c>
      <c r="J1" s="190">
        <v>2016</v>
      </c>
      <c r="K1" s="190" t="s">
        <v>135</v>
      </c>
      <c r="L1" s="1">
        <v>2015</v>
      </c>
      <c r="M1" s="1" t="s">
        <v>132</v>
      </c>
      <c r="N1" s="1">
        <v>2014</v>
      </c>
    </row>
    <row r="2" spans="1:20" ht="3" hidden="1" customHeight="1" outlineLevel="1"/>
    <row r="3" spans="1:20" s="108" customFormat="1" ht="10.35" customHeight="1" collapsed="1">
      <c r="A3" s="105" t="s">
        <v>1</v>
      </c>
      <c r="B3" s="446">
        <v>1407.8099999999997</v>
      </c>
      <c r="C3" s="443">
        <f>IF((+B3/D3)&lt;0,"n.m.",IF(B3&lt;0,(+B3/D3-1)*-1,(+B3/D3-1)))</f>
        <v>0.14149841887618564</v>
      </c>
      <c r="D3" s="446">
        <v>1233.3</v>
      </c>
      <c r="E3" s="446">
        <f>E71</f>
        <v>3324.2200000000003</v>
      </c>
      <c r="F3" s="365">
        <f>IF((+E3/G3)&lt;0,"n.m.",IF(E3&lt;0,(+E3/G3-1)*-1,(+E3/G3-1)))</f>
        <v>9.2178495626975554E-2</v>
      </c>
      <c r="G3" s="446">
        <f>G71</f>
        <v>3043.66</v>
      </c>
      <c r="H3" s="315">
        <f>H71</f>
        <v>4241.5999999999995</v>
      </c>
      <c r="I3" s="365">
        <f>IF((+H3/J3)&lt;0,"n.m.",IF(H3&lt;0,(+H3/J3-1)*-1,(+H3/J3-1)))</f>
        <v>6.0140265634919254E-2</v>
      </c>
      <c r="J3" s="276">
        <f>J71</f>
        <v>4000.9800000000005</v>
      </c>
      <c r="K3" s="325">
        <f t="shared" ref="K3:M7" si="0">IF((+J3/L3)&lt;0,"n.m.",IF(J3&lt;0,(+J3/L3-1)*-1,(+J3/L3-1)))</f>
        <v>-0.11778052668831973</v>
      </c>
      <c r="L3" s="106">
        <f>L71</f>
        <v>4535.13</v>
      </c>
      <c r="M3" s="168">
        <f t="shared" si="0"/>
        <v>8.7352546274096277E-2</v>
      </c>
      <c r="N3" s="106">
        <v>4170.7999999999993</v>
      </c>
    </row>
    <row r="4" spans="1:20" s="108" customFormat="1" ht="10.35" customHeight="1">
      <c r="A4" s="105" t="s">
        <v>2</v>
      </c>
      <c r="B4" s="105"/>
      <c r="C4" s="443"/>
      <c r="D4" s="105"/>
      <c r="E4" s="446">
        <f>E101</f>
        <v>4902.59</v>
      </c>
      <c r="F4" s="365">
        <f t="shared" ref="F4:F7" si="1">IF((+E4/G4)&lt;0,"n.m.",IF(E4&lt;0,(+E4/G4-1)*-1,(+E4/G4-1)))</f>
        <v>0.1568496512407147</v>
      </c>
      <c r="G4" s="446">
        <f>G101</f>
        <v>4237.88</v>
      </c>
      <c r="H4" s="315">
        <f>H101</f>
        <v>4504.7499999999991</v>
      </c>
      <c r="I4" s="365">
        <f t="shared" ref="I4:I67" si="2">IF((+H4/J4)&lt;0,"n.m.",IF(H4&lt;0,(+H4/J4-1)*-1,(+H4/J4-1)))</f>
        <v>0.29349826710426918</v>
      </c>
      <c r="J4" s="276">
        <f>J101</f>
        <v>3482.61</v>
      </c>
      <c r="K4" s="325">
        <f t="shared" si="0"/>
        <v>1.4838459215802402E-3</v>
      </c>
      <c r="L4" s="106">
        <f>L101</f>
        <v>3477.4500000000007</v>
      </c>
      <c r="M4" s="168">
        <f t="shared" si="0"/>
        <v>-0.16050464595841418</v>
      </c>
      <c r="N4" s="106">
        <v>4142.3099999999995</v>
      </c>
    </row>
    <row r="5" spans="1:20" s="108" customFormat="1" ht="10.35" customHeight="1">
      <c r="A5" s="105" t="s">
        <v>3</v>
      </c>
      <c r="B5" s="446">
        <v>1365.24</v>
      </c>
      <c r="C5" s="443">
        <f t="shared" ref="C5:C7" si="3">IF((+B5/D5)&lt;0,"n.m.",IF(B5&lt;0,(+B5/D5-1)*-1,(+B5/D5-1)))</f>
        <v>0.31405746186053229</v>
      </c>
      <c r="D5" s="446">
        <v>1038.95</v>
      </c>
      <c r="E5" s="446">
        <v>3189.08</v>
      </c>
      <c r="F5" s="365">
        <f t="shared" si="1"/>
        <v>0.15190371785749113</v>
      </c>
      <c r="G5" s="315">
        <v>2768.53</v>
      </c>
      <c r="H5" s="315">
        <v>4073.31</v>
      </c>
      <c r="I5" s="365">
        <f t="shared" si="2"/>
        <v>4.7521936366535344E-2</v>
      </c>
      <c r="J5" s="315">
        <v>3888.52</v>
      </c>
      <c r="K5" s="325">
        <f t="shared" si="0"/>
        <v>-0.11871904993937477</v>
      </c>
      <c r="L5" s="106">
        <v>4412.3500000000004</v>
      </c>
      <c r="M5" s="168">
        <f t="shared" si="0"/>
        <v>0.10392565555397937</v>
      </c>
      <c r="N5" s="106">
        <v>3996.9630000000002</v>
      </c>
    </row>
    <row r="6" spans="1:20" s="108" customFormat="1" ht="10.35" customHeight="1">
      <c r="A6" s="105" t="s">
        <v>119</v>
      </c>
      <c r="B6" s="446">
        <v>96.490000000000009</v>
      </c>
      <c r="C6" s="443">
        <f t="shared" si="3"/>
        <v>-4.7388685951229137E-2</v>
      </c>
      <c r="D6" s="105">
        <v>101.29</v>
      </c>
      <c r="E6" s="446">
        <v>92.34</v>
      </c>
      <c r="F6" s="365">
        <f t="shared" si="1"/>
        <v>-0.33577902460077691</v>
      </c>
      <c r="G6" s="315">
        <v>139.02000000000001</v>
      </c>
      <c r="H6" s="315">
        <v>204.61</v>
      </c>
      <c r="I6" s="365">
        <f t="shared" si="2"/>
        <v>8.8351063829787302E-2</v>
      </c>
      <c r="J6" s="279">
        <v>188</v>
      </c>
      <c r="K6" s="325">
        <f t="shared" si="0"/>
        <v>-4.5917745929925702E-2</v>
      </c>
      <c r="L6" s="106">
        <v>197.048</v>
      </c>
      <c r="M6" s="168">
        <f t="shared" si="0"/>
        <v>0.16855052008587057</v>
      </c>
      <c r="N6" s="106">
        <v>168.626</v>
      </c>
    </row>
    <row r="7" spans="1:20" s="108" customFormat="1" ht="10.35" customHeight="1">
      <c r="A7" s="105" t="s">
        <v>129</v>
      </c>
      <c r="B7" s="446">
        <v>96.490000000000009</v>
      </c>
      <c r="C7" s="443">
        <f t="shared" si="3"/>
        <v>-4.7388685951229137E-2</v>
      </c>
      <c r="D7" s="105">
        <v>101.29</v>
      </c>
      <c r="E7" s="446">
        <v>92.34</v>
      </c>
      <c r="F7" s="365">
        <f t="shared" si="1"/>
        <v>-0.33577902460077691</v>
      </c>
      <c r="G7" s="315">
        <v>139.02000000000001</v>
      </c>
      <c r="H7" s="315">
        <v>204.61</v>
      </c>
      <c r="I7" s="365">
        <f t="shared" si="2"/>
        <v>8.8351063829787302E-2</v>
      </c>
      <c r="J7" s="279">
        <v>188</v>
      </c>
      <c r="K7" s="325">
        <f t="shared" si="0"/>
        <v>-4.5917745929925702E-2</v>
      </c>
      <c r="L7" s="106">
        <v>197.048</v>
      </c>
      <c r="M7" s="168">
        <f t="shared" si="0"/>
        <v>0.16855052008587057</v>
      </c>
      <c r="N7" s="106">
        <v>168.626</v>
      </c>
    </row>
    <row r="8" spans="1:20" ht="10.35" customHeight="1">
      <c r="A8" s="109" t="s">
        <v>120</v>
      </c>
      <c r="B8" s="277">
        <f>B6/B5</f>
        <v>7.0676218100846747E-2</v>
      </c>
      <c r="C8" s="109"/>
      <c r="D8" s="277">
        <f>D6/D5</f>
        <v>9.7492660859521629E-2</v>
      </c>
      <c r="E8" s="277">
        <f>E6/E5</f>
        <v>2.8955059139312907E-2</v>
      </c>
      <c r="F8" s="366"/>
      <c r="G8" s="277">
        <f>G6/G5</f>
        <v>5.0214373692898398E-2</v>
      </c>
      <c r="H8" s="110">
        <f>H6/H5</f>
        <v>5.0231875305341359E-2</v>
      </c>
      <c r="I8" s="366"/>
      <c r="J8" s="277">
        <f>J6/J5</f>
        <v>4.8347443243187641E-2</v>
      </c>
      <c r="K8" s="110"/>
      <c r="L8" s="110">
        <f>L6/L5</f>
        <v>4.465828866703684E-2</v>
      </c>
      <c r="M8" s="107"/>
      <c r="N8" s="110">
        <v>4.2188531642649678E-2</v>
      </c>
    </row>
    <row r="9" spans="1:20" ht="10.35" customHeight="1">
      <c r="A9" s="109" t="s">
        <v>121</v>
      </c>
      <c r="B9" s="278">
        <f>B3/Group!$B$2</f>
        <v>0.29511238004200879</v>
      </c>
      <c r="C9" s="109"/>
      <c r="D9" s="278">
        <f>D3/Group!$D$2</f>
        <v>0.29871605141607344</v>
      </c>
      <c r="E9" s="278">
        <f>E3/Group!E2</f>
        <v>0.28544343416215789</v>
      </c>
      <c r="F9" s="366"/>
      <c r="G9" s="415">
        <f>G3/Group!G2</f>
        <v>0.29313709060720056</v>
      </c>
      <c r="H9" s="111">
        <f>H3/Group!H2</f>
        <v>0.29010545869642679</v>
      </c>
      <c r="I9" s="366"/>
      <c r="J9" s="278">
        <f>J3/Group!J2</f>
        <v>0.29656594048045259</v>
      </c>
      <c r="K9" s="111"/>
      <c r="L9" s="111">
        <f>L3/Group!L2</f>
        <v>0.31736922103660242</v>
      </c>
      <c r="M9" s="111"/>
      <c r="N9" s="111">
        <v>0.30744508329647641</v>
      </c>
    </row>
    <row r="10" spans="1:20" ht="10.35" customHeight="1">
      <c r="A10" s="109" t="s">
        <v>122</v>
      </c>
      <c r="B10" s="278"/>
      <c r="C10" s="109"/>
      <c r="D10" s="109"/>
      <c r="E10" s="278">
        <f>E4/Group!E3</f>
        <v>0.26995124723170838</v>
      </c>
      <c r="F10" s="366"/>
      <c r="G10" s="415">
        <f>G4/Group!G3</f>
        <v>0.26423548175707234</v>
      </c>
      <c r="H10" s="111">
        <f>H4/Group!H3</f>
        <v>0.2715034531972586</v>
      </c>
      <c r="I10" s="366"/>
      <c r="J10" s="278">
        <f>J4/Group!J3</f>
        <v>0.23506070212928237</v>
      </c>
      <c r="K10" s="111"/>
      <c r="L10" s="111">
        <f>L4/Group!L3</f>
        <v>0.26475532525592754</v>
      </c>
      <c r="M10" s="111"/>
      <c r="N10" s="111">
        <v>0.2875917142016074</v>
      </c>
    </row>
    <row r="11" spans="1:20" ht="10.35" customHeight="1">
      <c r="A11" s="109"/>
      <c r="B11" s="109"/>
      <c r="C11" s="109"/>
      <c r="D11" s="109"/>
      <c r="E11" s="112"/>
      <c r="F11" s="366"/>
      <c r="G11" s="112"/>
      <c r="H11" s="112"/>
      <c r="I11" s="366"/>
      <c r="J11" s="112"/>
      <c r="K11" s="112"/>
      <c r="L11" s="112"/>
      <c r="M11" s="112"/>
      <c r="N11" s="112"/>
    </row>
    <row r="12" spans="1:20" s="108" customFormat="1" ht="10.35" customHeight="1">
      <c r="A12" s="113" t="s">
        <v>88</v>
      </c>
      <c r="B12" s="113"/>
      <c r="C12" s="113"/>
      <c r="D12" s="113"/>
      <c r="E12" s="114"/>
      <c r="F12" s="366"/>
      <c r="G12" s="114"/>
      <c r="H12" s="114"/>
      <c r="I12" s="366"/>
      <c r="J12" s="114"/>
      <c r="K12" s="114"/>
      <c r="L12" s="114"/>
      <c r="M12" s="114"/>
      <c r="N12" s="114"/>
    </row>
    <row r="13" spans="1:20" s="3" customFormat="1" ht="11.25">
      <c r="A13" s="115" t="s">
        <v>89</v>
      </c>
      <c r="B13" s="109"/>
      <c r="C13" s="109"/>
      <c r="D13" s="109"/>
      <c r="E13" s="280">
        <v>462</v>
      </c>
      <c r="F13" s="366">
        <f t="shared" ref="F13:F40" si="4">IF((+E13/G13)&lt;0,"n.m.",IF(E13&lt;0,(+E13/G13-1)*-1,(+E13/G13-1)))</f>
        <v>5.2391799544419193E-2</v>
      </c>
      <c r="G13" s="280">
        <v>439</v>
      </c>
      <c r="H13" s="116">
        <v>444</v>
      </c>
      <c r="I13" s="366">
        <f t="shared" si="2"/>
        <v>-0.20572450805008946</v>
      </c>
      <c r="J13" s="280">
        <v>559</v>
      </c>
      <c r="K13" s="316">
        <f>IF((+J13/L13)&lt;0,"n.m.",IF(J13&lt;0,(+J13/L13-1)*-1,(+J13/L13-1)))</f>
        <v>-3.7865748709122182E-2</v>
      </c>
      <c r="L13" s="116">
        <v>581</v>
      </c>
      <c r="M13" s="126">
        <f>IF((+L13/N13)&lt;0,"n.m.",IF(L13&lt;0,(+L13/N13-1)*-1,(+L13/N13-1)))</f>
        <v>-0.11567732115677321</v>
      </c>
      <c r="N13" s="116">
        <v>657</v>
      </c>
      <c r="O13" s="5"/>
      <c r="P13" s="5"/>
      <c r="Q13" s="5"/>
      <c r="R13" s="5"/>
      <c r="S13" s="5"/>
      <c r="T13" s="5"/>
    </row>
    <row r="14" spans="1:20" s="3" customFormat="1" ht="11.25">
      <c r="A14" s="115" t="s">
        <v>90</v>
      </c>
      <c r="B14" s="109"/>
      <c r="C14" s="109"/>
      <c r="D14" s="109"/>
      <c r="E14" s="280">
        <v>7047</v>
      </c>
      <c r="F14" s="366">
        <f t="shared" si="4"/>
        <v>4.7569496060651195E-2</v>
      </c>
      <c r="G14" s="280">
        <v>6727</v>
      </c>
      <c r="H14" s="116">
        <v>6871</v>
      </c>
      <c r="I14" s="366">
        <f t="shared" si="2"/>
        <v>1.6871392629865367E-2</v>
      </c>
      <c r="J14" s="280">
        <v>6757</v>
      </c>
      <c r="K14" s="316">
        <f t="shared" ref="K14:K39" si="5">IF((+J14/L14)&lt;0,"n.m.",IF(J14&lt;0,(+J14/L14-1)*-1,(+J14/L14-1)))</f>
        <v>-1.0253405595429865E-2</v>
      </c>
      <c r="L14" s="116">
        <v>6827</v>
      </c>
      <c r="M14" s="126">
        <f t="shared" ref="M14:M39" si="6">IF((+L14/N14)&lt;0,"n.m.",IF(L14&lt;0,(+L14/N14-1)*-1,(+L14/N14-1)))</f>
        <v>-4.4640358242373335E-2</v>
      </c>
      <c r="N14" s="116">
        <v>7146</v>
      </c>
      <c r="O14" s="5"/>
      <c r="P14" s="5"/>
      <c r="Q14" s="5"/>
      <c r="R14" s="5"/>
      <c r="S14" s="5"/>
      <c r="T14" s="5"/>
    </row>
    <row r="15" spans="1:20" s="3" customFormat="1" ht="11.25">
      <c r="A15" s="115" t="s">
        <v>91</v>
      </c>
      <c r="B15" s="109"/>
      <c r="C15" s="109"/>
      <c r="D15" s="109"/>
      <c r="E15" s="280">
        <v>4</v>
      </c>
      <c r="F15" s="366">
        <f t="shared" si="4"/>
        <v>-0.33333333333333337</v>
      </c>
      <c r="G15" s="280">
        <v>6</v>
      </c>
      <c r="H15" s="116">
        <v>6</v>
      </c>
      <c r="I15" s="366">
        <f t="shared" si="2"/>
        <v>-0.85</v>
      </c>
      <c r="J15" s="280">
        <v>40</v>
      </c>
      <c r="K15" s="316">
        <f t="shared" si="5"/>
        <v>-4.7619047619047672E-2</v>
      </c>
      <c r="L15" s="116">
        <v>42</v>
      </c>
      <c r="M15" s="126">
        <f t="shared" si="6"/>
        <v>-0.31147540983606559</v>
      </c>
      <c r="N15" s="116">
        <v>61</v>
      </c>
      <c r="O15" s="5"/>
      <c r="P15" s="5"/>
      <c r="Q15" s="5"/>
      <c r="R15" s="5"/>
      <c r="S15" s="5"/>
      <c r="T15" s="5"/>
    </row>
    <row r="16" spans="1:20" s="3" customFormat="1" ht="11.25">
      <c r="A16" s="115" t="s">
        <v>92</v>
      </c>
      <c r="B16" s="109"/>
      <c r="C16" s="109"/>
      <c r="D16" s="109"/>
      <c r="E16" s="280">
        <v>2532</v>
      </c>
      <c r="F16" s="366">
        <f t="shared" si="4"/>
        <v>2.5101214574898778E-2</v>
      </c>
      <c r="G16" s="280">
        <v>2470</v>
      </c>
      <c r="H16" s="116">
        <v>2500</v>
      </c>
      <c r="I16" s="366">
        <f t="shared" si="2"/>
        <v>-2.7237354085603127E-2</v>
      </c>
      <c r="J16" s="280">
        <v>2570</v>
      </c>
      <c r="K16" s="316">
        <f t="shared" si="5"/>
        <v>-1.2677679600460956E-2</v>
      </c>
      <c r="L16" s="116">
        <v>2603</v>
      </c>
      <c r="M16" s="126">
        <f t="shared" si="6"/>
        <v>1.6399843811011339E-2</v>
      </c>
      <c r="N16" s="116">
        <v>2561</v>
      </c>
      <c r="O16" s="5"/>
      <c r="P16" s="5"/>
      <c r="Q16" s="5"/>
      <c r="R16" s="5"/>
      <c r="S16" s="5"/>
      <c r="T16" s="5"/>
    </row>
    <row r="17" spans="1:20" s="8" customFormat="1" ht="11.25">
      <c r="A17" s="115" t="s">
        <v>93</v>
      </c>
      <c r="B17" s="109"/>
      <c r="C17" s="109"/>
      <c r="D17" s="109"/>
      <c r="E17" s="280">
        <v>1849</v>
      </c>
      <c r="F17" s="366">
        <f t="shared" si="4"/>
        <v>0.13435582822085879</v>
      </c>
      <c r="G17" s="280">
        <v>1630</v>
      </c>
      <c r="H17" s="116">
        <v>1649</v>
      </c>
      <c r="I17" s="366">
        <f t="shared" si="2"/>
        <v>4.2351453855878685E-2</v>
      </c>
      <c r="J17" s="280">
        <v>1582</v>
      </c>
      <c r="K17" s="316">
        <f t="shared" si="5"/>
        <v>-5.2127022168963477E-2</v>
      </c>
      <c r="L17" s="116">
        <v>1669</v>
      </c>
      <c r="M17" s="126">
        <f t="shared" si="6"/>
        <v>-1.3593380614657202E-2</v>
      </c>
      <c r="N17" s="116">
        <v>1692</v>
      </c>
      <c r="O17" s="11"/>
      <c r="P17" s="11"/>
      <c r="Q17" s="11"/>
      <c r="R17" s="11"/>
      <c r="S17" s="11"/>
      <c r="T17" s="11"/>
    </row>
    <row r="18" spans="1:20" s="8" customFormat="1" ht="11.25">
      <c r="A18" s="115" t="s">
        <v>137</v>
      </c>
      <c r="B18" s="109"/>
      <c r="C18" s="109"/>
      <c r="D18" s="109"/>
      <c r="E18" s="280">
        <v>589</v>
      </c>
      <c r="F18" s="366">
        <f t="shared" si="4"/>
        <v>-9.6625766871165641E-2</v>
      </c>
      <c r="G18" s="280">
        <v>652</v>
      </c>
      <c r="H18" s="116">
        <v>648</v>
      </c>
      <c r="I18" s="366">
        <f t="shared" si="2"/>
        <v>1.4084507042253502E-2</v>
      </c>
      <c r="J18" s="280">
        <v>639</v>
      </c>
      <c r="K18" s="316">
        <f t="shared" si="5"/>
        <v>-0.27220956719817768</v>
      </c>
      <c r="L18" s="116">
        <v>878</v>
      </c>
      <c r="M18" s="126">
        <f t="shared" si="6"/>
        <v>-0.32095901005413763</v>
      </c>
      <c r="N18" s="116">
        <v>1293</v>
      </c>
      <c r="O18" s="11"/>
      <c r="P18" s="11"/>
      <c r="Q18" s="11"/>
      <c r="R18" s="11"/>
      <c r="S18" s="11"/>
      <c r="T18" s="11"/>
    </row>
    <row r="19" spans="1:20" s="8" customFormat="1" ht="11.25">
      <c r="A19" s="115" t="s">
        <v>94</v>
      </c>
      <c r="B19" s="109"/>
      <c r="C19" s="109"/>
      <c r="D19" s="109"/>
      <c r="E19" s="280">
        <v>1329</v>
      </c>
      <c r="F19" s="366">
        <f t="shared" si="4"/>
        <v>1.4503816793893121E-2</v>
      </c>
      <c r="G19" s="280">
        <v>1310</v>
      </c>
      <c r="H19" s="116">
        <v>1319</v>
      </c>
      <c r="I19" s="366">
        <f t="shared" si="2"/>
        <v>1.3835511145272816E-2</v>
      </c>
      <c r="J19" s="280">
        <v>1301</v>
      </c>
      <c r="K19" s="316">
        <f t="shared" si="5"/>
        <v>-4.5906656465187767E-3</v>
      </c>
      <c r="L19" s="116">
        <v>1307</v>
      </c>
      <c r="M19" s="126">
        <f t="shared" si="6"/>
        <v>3.8125496425734706E-2</v>
      </c>
      <c r="N19" s="116">
        <v>1259</v>
      </c>
      <c r="O19" s="11"/>
      <c r="P19" s="11"/>
      <c r="Q19" s="11"/>
      <c r="R19" s="11"/>
      <c r="S19" s="11"/>
      <c r="T19" s="11"/>
    </row>
    <row r="20" spans="1:20" s="8" customFormat="1" ht="11.25">
      <c r="A20" s="115" t="s">
        <v>95</v>
      </c>
      <c r="B20" s="109"/>
      <c r="C20" s="109"/>
      <c r="D20" s="109"/>
      <c r="E20" s="280">
        <v>917</v>
      </c>
      <c r="F20" s="366">
        <f t="shared" si="4"/>
        <v>2.4581005586592264E-2</v>
      </c>
      <c r="G20" s="280">
        <v>895</v>
      </c>
      <c r="H20" s="116">
        <v>899</v>
      </c>
      <c r="I20" s="366">
        <f t="shared" si="2"/>
        <v>3.0963302752293531E-2</v>
      </c>
      <c r="J20" s="280">
        <v>872</v>
      </c>
      <c r="K20" s="316">
        <f t="shared" si="5"/>
        <v>6.6014669926650393E-2</v>
      </c>
      <c r="L20" s="116">
        <v>818</v>
      </c>
      <c r="M20" s="126">
        <f t="shared" si="6"/>
        <v>4.9140049140048436E-3</v>
      </c>
      <c r="N20" s="116">
        <v>814</v>
      </c>
      <c r="O20" s="11"/>
      <c r="P20" s="11"/>
      <c r="Q20" s="11"/>
      <c r="R20" s="11"/>
      <c r="S20" s="11"/>
      <c r="T20" s="11"/>
    </row>
    <row r="21" spans="1:20" s="8" customFormat="1" ht="11.25">
      <c r="A21" s="115" t="s">
        <v>96</v>
      </c>
      <c r="B21" s="109"/>
      <c r="C21" s="109"/>
      <c r="D21" s="109"/>
      <c r="E21" s="280">
        <v>783</v>
      </c>
      <c r="F21" s="366">
        <f t="shared" si="4"/>
        <v>0.19178082191780832</v>
      </c>
      <c r="G21" s="280">
        <v>657</v>
      </c>
      <c r="H21" s="116">
        <v>695</v>
      </c>
      <c r="I21" s="366">
        <f t="shared" si="2"/>
        <v>0.36811023622047245</v>
      </c>
      <c r="J21" s="280">
        <v>508</v>
      </c>
      <c r="K21" s="316">
        <f t="shared" si="5"/>
        <v>5.6133056133056192E-2</v>
      </c>
      <c r="L21" s="116">
        <v>481</v>
      </c>
      <c r="M21" s="126">
        <f t="shared" si="6"/>
        <v>-9.0737240075614345E-2</v>
      </c>
      <c r="N21" s="116">
        <v>529</v>
      </c>
      <c r="O21" s="11"/>
      <c r="P21" s="11"/>
      <c r="Q21" s="11"/>
      <c r="R21" s="11"/>
      <c r="S21" s="11"/>
      <c r="T21" s="11"/>
    </row>
    <row r="22" spans="1:20" s="8" customFormat="1" ht="11.25">
      <c r="A22" s="115" t="s">
        <v>97</v>
      </c>
      <c r="B22" s="109"/>
      <c r="C22" s="109"/>
      <c r="D22" s="109"/>
      <c r="E22" s="280">
        <v>142</v>
      </c>
      <c r="F22" s="366">
        <f t="shared" si="4"/>
        <v>-0.24064171122994649</v>
      </c>
      <c r="G22" s="280">
        <v>187</v>
      </c>
      <c r="H22" s="116">
        <v>186</v>
      </c>
      <c r="I22" s="366">
        <f t="shared" si="2"/>
        <v>6.8965517241379226E-2</v>
      </c>
      <c r="J22" s="280">
        <v>174</v>
      </c>
      <c r="K22" s="316">
        <f t="shared" si="5"/>
        <v>-2.2471910112359605E-2</v>
      </c>
      <c r="L22" s="116">
        <v>178</v>
      </c>
      <c r="M22" s="126">
        <f t="shared" si="6"/>
        <v>0.26241134751773054</v>
      </c>
      <c r="N22" s="116">
        <v>141</v>
      </c>
      <c r="O22" s="11"/>
      <c r="P22" s="11"/>
      <c r="Q22" s="11"/>
      <c r="R22" s="11"/>
      <c r="S22" s="11"/>
      <c r="T22" s="11"/>
    </row>
    <row r="23" spans="1:20" s="8" customFormat="1" ht="11.25">
      <c r="A23" s="115" t="s">
        <v>98</v>
      </c>
      <c r="B23" s="109"/>
      <c r="C23" s="109"/>
      <c r="D23" s="109"/>
      <c r="E23" s="280">
        <v>1004</v>
      </c>
      <c r="F23" s="366">
        <f t="shared" si="4"/>
        <v>0.20239520958083834</v>
      </c>
      <c r="G23" s="280">
        <v>835</v>
      </c>
      <c r="H23" s="116">
        <v>869</v>
      </c>
      <c r="I23" s="366">
        <f t="shared" si="2"/>
        <v>0.19696969696969702</v>
      </c>
      <c r="J23" s="280">
        <v>726</v>
      </c>
      <c r="K23" s="316">
        <f t="shared" si="5"/>
        <v>0.27145359019264448</v>
      </c>
      <c r="L23" s="116">
        <v>571</v>
      </c>
      <c r="M23" s="126">
        <f t="shared" si="6"/>
        <v>8.1439393939394034E-2</v>
      </c>
      <c r="N23" s="116">
        <v>528</v>
      </c>
      <c r="O23" s="11"/>
      <c r="P23" s="11"/>
      <c r="Q23" s="11"/>
      <c r="R23" s="11"/>
      <c r="S23" s="11"/>
      <c r="T23" s="11"/>
    </row>
    <row r="24" spans="1:20" s="8" customFormat="1" ht="11.25">
      <c r="A24" s="115" t="s">
        <v>99</v>
      </c>
      <c r="B24" s="109"/>
      <c r="C24" s="109"/>
      <c r="D24" s="109"/>
      <c r="E24" s="280">
        <v>274</v>
      </c>
      <c r="F24" s="366">
        <f t="shared" si="4"/>
        <v>6.2015503875969102E-2</v>
      </c>
      <c r="G24" s="280">
        <v>258</v>
      </c>
      <c r="H24" s="116">
        <v>263</v>
      </c>
      <c r="I24" s="366">
        <f t="shared" si="2"/>
        <v>7.6628352490422103E-3</v>
      </c>
      <c r="J24" s="280">
        <v>261</v>
      </c>
      <c r="K24" s="316">
        <f t="shared" si="5"/>
        <v>0</v>
      </c>
      <c r="L24" s="116">
        <v>261</v>
      </c>
      <c r="M24" s="126">
        <f t="shared" si="6"/>
        <v>0.19178082191780832</v>
      </c>
      <c r="N24" s="116">
        <v>219</v>
      </c>
      <c r="O24" s="11"/>
      <c r="P24" s="11"/>
      <c r="Q24" s="11"/>
      <c r="R24" s="11"/>
      <c r="S24" s="11"/>
      <c r="T24" s="11"/>
    </row>
    <row r="25" spans="1:20" s="8" customFormat="1" ht="11.25">
      <c r="A25" s="115" t="s">
        <v>100</v>
      </c>
      <c r="B25" s="109"/>
      <c r="C25" s="109"/>
      <c r="D25" s="109"/>
      <c r="E25" s="280">
        <v>771</v>
      </c>
      <c r="F25" s="366">
        <f t="shared" si="4"/>
        <v>-6.99638118214716E-2</v>
      </c>
      <c r="G25" s="280">
        <v>829</v>
      </c>
      <c r="H25" s="116">
        <v>822</v>
      </c>
      <c r="I25" s="366">
        <f t="shared" si="2"/>
        <v>-0.13015873015873014</v>
      </c>
      <c r="J25" s="280">
        <v>945</v>
      </c>
      <c r="K25" s="316">
        <f t="shared" si="5"/>
        <v>-7.0796460176991149E-2</v>
      </c>
      <c r="L25" s="116">
        <v>1017</v>
      </c>
      <c r="M25" s="126">
        <f t="shared" si="6"/>
        <v>-0.10079575596816981</v>
      </c>
      <c r="N25" s="116">
        <v>1131</v>
      </c>
      <c r="O25" s="11"/>
      <c r="P25" s="11"/>
      <c r="Q25" s="11"/>
      <c r="R25" s="11"/>
      <c r="S25" s="11"/>
      <c r="T25" s="11"/>
    </row>
    <row r="26" spans="1:20" s="8" customFormat="1" ht="11.25">
      <c r="A26" s="115" t="s">
        <v>101</v>
      </c>
      <c r="B26" s="109"/>
      <c r="C26" s="109"/>
      <c r="D26" s="109"/>
      <c r="E26" s="118">
        <v>13</v>
      </c>
      <c r="F26" s="366">
        <f t="shared" si="4"/>
        <v>8.3333333333333259E-2</v>
      </c>
      <c r="G26" s="118">
        <v>12</v>
      </c>
      <c r="H26" s="118">
        <v>13</v>
      </c>
      <c r="I26" s="366">
        <f t="shared" si="2"/>
        <v>3.333333333333333</v>
      </c>
      <c r="J26" s="281">
        <v>3</v>
      </c>
      <c r="K26" s="316">
        <f t="shared" si="5"/>
        <v>0.5</v>
      </c>
      <c r="L26" s="118">
        <v>2</v>
      </c>
      <c r="M26" s="126">
        <f t="shared" si="6"/>
        <v>-0.6</v>
      </c>
      <c r="N26" s="118">
        <v>5</v>
      </c>
      <c r="O26" s="11"/>
      <c r="P26" s="11"/>
      <c r="Q26" s="11"/>
      <c r="R26" s="11"/>
      <c r="S26" s="11"/>
      <c r="T26" s="11"/>
    </row>
    <row r="27" spans="1:20" s="8" customFormat="1" ht="11.25">
      <c r="A27" s="115" t="s">
        <v>102</v>
      </c>
      <c r="B27" s="109"/>
      <c r="C27" s="109"/>
      <c r="D27" s="109"/>
      <c r="E27" s="280">
        <v>0</v>
      </c>
      <c r="F27" s="366"/>
      <c r="G27" s="280">
        <v>0</v>
      </c>
      <c r="H27" s="116">
        <v>0</v>
      </c>
      <c r="I27" s="366">
        <f t="shared" si="2"/>
        <v>-1</v>
      </c>
      <c r="J27" s="280">
        <v>8</v>
      </c>
      <c r="K27" s="316">
        <f t="shared" si="5"/>
        <v>-0.11111111111111116</v>
      </c>
      <c r="L27" s="116">
        <v>9</v>
      </c>
      <c r="M27" s="126">
        <f t="shared" si="6"/>
        <v>1.25</v>
      </c>
      <c r="N27" s="116">
        <v>4</v>
      </c>
      <c r="O27" s="11"/>
      <c r="P27" s="11"/>
      <c r="Q27" s="11"/>
      <c r="R27" s="11"/>
      <c r="S27" s="11"/>
      <c r="T27" s="11"/>
    </row>
    <row r="28" spans="1:20" s="3" customFormat="1" ht="11.25">
      <c r="A28" s="115" t="s">
        <v>103</v>
      </c>
      <c r="B28" s="109"/>
      <c r="C28" s="109"/>
      <c r="D28" s="109"/>
      <c r="E28" s="280">
        <v>37</v>
      </c>
      <c r="F28" s="366">
        <f t="shared" si="4"/>
        <v>8.8235294117646967E-2</v>
      </c>
      <c r="G28" s="280">
        <v>34</v>
      </c>
      <c r="H28" s="116">
        <v>35</v>
      </c>
      <c r="I28" s="366">
        <f t="shared" si="2"/>
        <v>0.2068965517241379</v>
      </c>
      <c r="J28" s="280">
        <v>29</v>
      </c>
      <c r="K28" s="316">
        <f t="shared" si="5"/>
        <v>0</v>
      </c>
      <c r="L28" s="116">
        <v>29</v>
      </c>
      <c r="M28" s="126">
        <f t="shared" si="6"/>
        <v>-9.375E-2</v>
      </c>
      <c r="N28" s="116">
        <v>32</v>
      </c>
      <c r="O28" s="5"/>
      <c r="P28" s="5"/>
      <c r="Q28" s="5"/>
      <c r="R28" s="5"/>
      <c r="S28" s="5"/>
      <c r="T28" s="5"/>
    </row>
    <row r="29" spans="1:20" s="8" customFormat="1" ht="11.25">
      <c r="A29" s="115" t="s">
        <v>104</v>
      </c>
      <c r="B29" s="109"/>
      <c r="C29" s="109"/>
      <c r="D29" s="109"/>
      <c r="E29" s="280">
        <v>0</v>
      </c>
      <c r="F29" s="366"/>
      <c r="G29" s="280">
        <v>0</v>
      </c>
      <c r="H29" s="116">
        <v>0</v>
      </c>
      <c r="I29" s="366">
        <f t="shared" si="2"/>
        <v>-1</v>
      </c>
      <c r="J29" s="280">
        <v>1</v>
      </c>
      <c r="K29" s="316">
        <f t="shared" si="5"/>
        <v>0</v>
      </c>
      <c r="L29" s="116">
        <v>1</v>
      </c>
      <c r="M29" s="126">
        <f t="shared" si="6"/>
        <v>-0.75</v>
      </c>
      <c r="N29" s="116">
        <v>4</v>
      </c>
      <c r="O29" s="11"/>
      <c r="P29" s="11"/>
      <c r="Q29" s="11"/>
      <c r="R29" s="11"/>
      <c r="S29" s="11"/>
      <c r="T29" s="11"/>
    </row>
    <row r="30" spans="1:20" s="8" customFormat="1" ht="11.25">
      <c r="A30" s="115" t="s">
        <v>105</v>
      </c>
      <c r="B30" s="109"/>
      <c r="C30" s="109"/>
      <c r="D30" s="109"/>
      <c r="E30" s="280">
        <v>647</v>
      </c>
      <c r="F30" s="366">
        <f t="shared" si="4"/>
        <v>-4.8529411764705932E-2</v>
      </c>
      <c r="G30" s="280">
        <v>680</v>
      </c>
      <c r="H30" s="116">
        <v>676</v>
      </c>
      <c r="I30" s="366">
        <f t="shared" si="2"/>
        <v>-2.5936599423631135E-2</v>
      </c>
      <c r="J30" s="280">
        <v>694</v>
      </c>
      <c r="K30" s="316">
        <f t="shared" si="5"/>
        <v>8.0996884735202501E-2</v>
      </c>
      <c r="L30" s="116">
        <v>642</v>
      </c>
      <c r="M30" s="126">
        <f t="shared" si="6"/>
        <v>0.14438502673796783</v>
      </c>
      <c r="N30" s="116">
        <v>561</v>
      </c>
      <c r="O30" s="11"/>
      <c r="P30" s="11"/>
      <c r="Q30" s="11"/>
      <c r="R30" s="11"/>
      <c r="S30" s="11"/>
      <c r="T30" s="11"/>
    </row>
    <row r="31" spans="1:20" s="8" customFormat="1" ht="11.25">
      <c r="A31" s="115" t="s">
        <v>106</v>
      </c>
      <c r="B31" s="109"/>
      <c r="C31" s="109"/>
      <c r="D31" s="109"/>
      <c r="E31" s="280">
        <v>7</v>
      </c>
      <c r="F31" s="366">
        <f t="shared" si="4"/>
        <v>-0.125</v>
      </c>
      <c r="G31" s="280">
        <v>8</v>
      </c>
      <c r="H31" s="116">
        <v>7</v>
      </c>
      <c r="I31" s="366">
        <f t="shared" si="2"/>
        <v>-0.70833333333333326</v>
      </c>
      <c r="J31" s="280">
        <v>24</v>
      </c>
      <c r="K31" s="316">
        <f t="shared" si="5"/>
        <v>-0.46666666666666667</v>
      </c>
      <c r="L31" s="116">
        <v>45</v>
      </c>
      <c r="M31" s="126">
        <f t="shared" si="6"/>
        <v>-0.11764705882352944</v>
      </c>
      <c r="N31" s="116">
        <v>51</v>
      </c>
      <c r="O31" s="11"/>
      <c r="P31" s="11"/>
      <c r="Q31" s="11"/>
      <c r="R31" s="11"/>
      <c r="S31" s="11"/>
      <c r="T31" s="11"/>
    </row>
    <row r="32" spans="1:20" s="8" customFormat="1" ht="11.25">
      <c r="A32" s="115" t="s">
        <v>107</v>
      </c>
      <c r="B32" s="109"/>
      <c r="C32" s="109"/>
      <c r="D32" s="109"/>
      <c r="E32" s="280">
        <v>5</v>
      </c>
      <c r="F32" s="366">
        <f t="shared" si="4"/>
        <v>4</v>
      </c>
      <c r="G32" s="280">
        <v>1</v>
      </c>
      <c r="H32" s="116">
        <v>0</v>
      </c>
      <c r="I32" s="366">
        <f t="shared" si="2"/>
        <v>-1</v>
      </c>
      <c r="J32" s="280">
        <v>2</v>
      </c>
      <c r="K32" s="316">
        <f t="shared" si="5"/>
        <v>-0.5</v>
      </c>
      <c r="L32" s="116">
        <v>4</v>
      </c>
      <c r="M32" s="126">
        <f t="shared" si="6"/>
        <v>1</v>
      </c>
      <c r="N32" s="116">
        <v>2</v>
      </c>
      <c r="O32" s="11"/>
      <c r="P32" s="11"/>
      <c r="Q32" s="11"/>
      <c r="R32" s="11"/>
      <c r="S32" s="11"/>
      <c r="T32" s="11"/>
    </row>
    <row r="33" spans="1:20" s="8" customFormat="1" ht="11.25">
      <c r="A33" s="115" t="s">
        <v>108</v>
      </c>
      <c r="B33" s="115"/>
      <c r="C33" s="115"/>
      <c r="D33" s="115"/>
      <c r="E33" s="282">
        <v>1</v>
      </c>
      <c r="F33" s="366">
        <f t="shared" si="4"/>
        <v>-0.75</v>
      </c>
      <c r="G33" s="282">
        <v>4</v>
      </c>
      <c r="H33" s="120">
        <v>2</v>
      </c>
      <c r="I33" s="366">
        <f t="shared" si="2"/>
        <v>-0.96491228070175439</v>
      </c>
      <c r="J33" s="282">
        <v>57</v>
      </c>
      <c r="K33" s="316">
        <f t="shared" si="5"/>
        <v>-0.21917808219178081</v>
      </c>
      <c r="L33" s="120">
        <v>73</v>
      </c>
      <c r="M33" s="126">
        <f t="shared" si="6"/>
        <v>0.12307692307692308</v>
      </c>
      <c r="N33" s="120">
        <v>65</v>
      </c>
      <c r="O33" s="11"/>
      <c r="P33" s="11"/>
      <c r="Q33" s="11"/>
      <c r="R33" s="11"/>
      <c r="S33" s="11"/>
      <c r="T33" s="11"/>
    </row>
    <row r="34" spans="1:20" s="8" customFormat="1" ht="11.25">
      <c r="A34" s="115" t="s">
        <v>109</v>
      </c>
      <c r="B34" s="115"/>
      <c r="C34" s="115"/>
      <c r="D34" s="115"/>
      <c r="E34" s="282">
        <v>21</v>
      </c>
      <c r="F34" s="366">
        <f t="shared" si="4"/>
        <v>1.1000000000000001</v>
      </c>
      <c r="G34" s="282">
        <v>10</v>
      </c>
      <c r="H34" s="120">
        <v>12</v>
      </c>
      <c r="I34" s="366">
        <f t="shared" si="2"/>
        <v>1</v>
      </c>
      <c r="J34" s="282">
        <v>6</v>
      </c>
      <c r="K34" s="316">
        <f t="shared" si="5"/>
        <v>0.19999999999999996</v>
      </c>
      <c r="L34" s="120">
        <v>5</v>
      </c>
      <c r="M34" s="126">
        <f t="shared" si="6"/>
        <v>-0.64285714285714279</v>
      </c>
      <c r="N34" s="120">
        <v>14</v>
      </c>
      <c r="O34" s="11"/>
      <c r="P34" s="11"/>
      <c r="Q34" s="11"/>
      <c r="R34" s="11"/>
      <c r="S34" s="11"/>
      <c r="T34" s="11"/>
    </row>
    <row r="35" spans="1:20" s="8" customFormat="1" ht="11.25">
      <c r="A35" s="119" t="s">
        <v>89</v>
      </c>
      <c r="B35" s="440"/>
      <c r="C35" s="440"/>
      <c r="D35" s="440"/>
      <c r="E35" s="282">
        <f>E13</f>
        <v>462</v>
      </c>
      <c r="F35" s="366">
        <f t="shared" si="4"/>
        <v>5.2391799544419193E-2</v>
      </c>
      <c r="G35" s="282">
        <f>G13</f>
        <v>439</v>
      </c>
      <c r="H35" s="120">
        <f>H13</f>
        <v>444</v>
      </c>
      <c r="I35" s="366">
        <f t="shared" si="2"/>
        <v>-0.20572450805008946</v>
      </c>
      <c r="J35" s="282">
        <f>J13</f>
        <v>559</v>
      </c>
      <c r="K35" s="316">
        <f t="shared" si="5"/>
        <v>-3.7865748709122182E-2</v>
      </c>
      <c r="L35" s="120">
        <f>L13</f>
        <v>581</v>
      </c>
      <c r="M35" s="126">
        <f t="shared" si="6"/>
        <v>-0.11567732115677321</v>
      </c>
      <c r="N35" s="121">
        <v>657</v>
      </c>
      <c r="O35" s="11"/>
      <c r="P35" s="11"/>
      <c r="Q35" s="11"/>
      <c r="R35" s="11"/>
      <c r="S35" s="11"/>
      <c r="T35" s="11"/>
    </row>
    <row r="36" spans="1:20" s="8" customFormat="1" ht="11.25">
      <c r="A36" s="119" t="s">
        <v>90</v>
      </c>
      <c r="B36" s="440"/>
      <c r="C36" s="440"/>
      <c r="D36" s="440"/>
      <c r="E36" s="282">
        <f>E14</f>
        <v>7047</v>
      </c>
      <c r="F36" s="366">
        <f t="shared" si="4"/>
        <v>4.7569496060651195E-2</v>
      </c>
      <c r="G36" s="282">
        <f>G14</f>
        <v>6727</v>
      </c>
      <c r="H36" s="120">
        <f>H14</f>
        <v>6871</v>
      </c>
      <c r="I36" s="366">
        <f t="shared" si="2"/>
        <v>1.6871392629865367E-2</v>
      </c>
      <c r="J36" s="282">
        <f>J14</f>
        <v>6757</v>
      </c>
      <c r="K36" s="316">
        <f t="shared" si="5"/>
        <v>-1.0253405595429865E-2</v>
      </c>
      <c r="L36" s="120">
        <f>L14</f>
        <v>6827</v>
      </c>
      <c r="M36" s="126">
        <f t="shared" si="6"/>
        <v>-4.4640358242373335E-2</v>
      </c>
      <c r="N36" s="121">
        <v>7146</v>
      </c>
      <c r="O36" s="11"/>
      <c r="P36" s="11"/>
      <c r="Q36" s="11"/>
      <c r="R36" s="11"/>
      <c r="S36" s="11"/>
      <c r="T36" s="11"/>
    </row>
    <row r="37" spans="1:20" s="3" customFormat="1" ht="11.25">
      <c r="A37" s="119" t="s">
        <v>110</v>
      </c>
      <c r="B37" s="440"/>
      <c r="C37" s="440"/>
      <c r="D37" s="440"/>
      <c r="E37" s="282">
        <f>E15+E16+E17+E18+E19+E20+E21+E22+E23+E24</f>
        <v>9423</v>
      </c>
      <c r="F37" s="366">
        <f t="shared" si="4"/>
        <v>5.8764044943820259E-2</v>
      </c>
      <c r="G37" s="282">
        <f>G15+G16+G17+G18+G19+G20+G21+G22+G23+G24</f>
        <v>8900</v>
      </c>
      <c r="H37" s="120">
        <f>H15+H16+H17+H18+H19+H20+H21+H22+H23+H24</f>
        <v>9034</v>
      </c>
      <c r="I37" s="366">
        <f t="shared" si="2"/>
        <v>4.1623429032630055E-2</v>
      </c>
      <c r="J37" s="282">
        <f>J15+J16+J17+J18+J19+J20+J21+J22+J23+J24</f>
        <v>8673</v>
      </c>
      <c r="K37" s="316">
        <f t="shared" si="5"/>
        <v>-1.5326975476839255E-2</v>
      </c>
      <c r="L37" s="120">
        <f>L15+L16+L17+L18+L19+L20+L21+L22+L23+L24</f>
        <v>8808</v>
      </c>
      <c r="M37" s="126">
        <f t="shared" si="6"/>
        <v>-3.1768714960976108E-2</v>
      </c>
      <c r="N37" s="118">
        <v>9097</v>
      </c>
      <c r="O37" s="5"/>
      <c r="P37" s="5"/>
      <c r="Q37" s="5"/>
      <c r="R37" s="5"/>
      <c r="S37" s="5"/>
      <c r="T37" s="5"/>
    </row>
    <row r="38" spans="1:20" s="3" customFormat="1" ht="11.25">
      <c r="A38" s="119" t="s">
        <v>111</v>
      </c>
      <c r="B38" s="440"/>
      <c r="C38" s="440"/>
      <c r="D38" s="440"/>
      <c r="E38" s="282">
        <f>E25+E26+E27+E28+E29+E30</f>
        <v>1468</v>
      </c>
      <c r="F38" s="366">
        <f t="shared" si="4"/>
        <v>-5.5948553054662398E-2</v>
      </c>
      <c r="G38" s="282">
        <f>G25+G26+G27+G28+G29+G30</f>
        <v>1555</v>
      </c>
      <c r="H38" s="120">
        <f>H25+H26+H27+H28+H29+H30</f>
        <v>1546</v>
      </c>
      <c r="I38" s="366">
        <f t="shared" si="2"/>
        <v>-7.9761904761904812E-2</v>
      </c>
      <c r="J38" s="282">
        <f>J25+J26+J27+J28+J29+J30</f>
        <v>1680</v>
      </c>
      <c r="K38" s="316">
        <f t="shared" si="5"/>
        <v>-1.1764705882352899E-2</v>
      </c>
      <c r="L38" s="120">
        <f>L25+L26+L27+L28+L29+L30</f>
        <v>1700</v>
      </c>
      <c r="M38" s="126">
        <f t="shared" si="6"/>
        <v>-2.1301093839953933E-2</v>
      </c>
      <c r="N38" s="118">
        <v>1737</v>
      </c>
      <c r="O38" s="5"/>
      <c r="P38" s="5"/>
      <c r="Q38" s="5"/>
      <c r="R38" s="5"/>
      <c r="S38" s="5"/>
      <c r="T38" s="5"/>
    </row>
    <row r="39" spans="1:20" s="8" customFormat="1" ht="11.25">
      <c r="A39" s="119" t="s">
        <v>112</v>
      </c>
      <c r="B39" s="440"/>
      <c r="C39" s="440"/>
      <c r="D39" s="440"/>
      <c r="E39" s="282">
        <f>E31+E32+E33+E34</f>
        <v>34</v>
      </c>
      <c r="F39" s="366">
        <f t="shared" si="4"/>
        <v>0.47826086956521729</v>
      </c>
      <c r="G39" s="282">
        <f>G31+G32+G33+G34</f>
        <v>23</v>
      </c>
      <c r="H39" s="120">
        <f>H31+H32+H33+H34</f>
        <v>21</v>
      </c>
      <c r="I39" s="366">
        <f t="shared" si="2"/>
        <v>-0.7640449438202247</v>
      </c>
      <c r="J39" s="282">
        <f>J31+J32+J33+J34</f>
        <v>89</v>
      </c>
      <c r="K39" s="316">
        <f t="shared" si="5"/>
        <v>-0.29921259842519687</v>
      </c>
      <c r="L39" s="120">
        <f>L31+L32+L33+L34</f>
        <v>127</v>
      </c>
      <c r="M39" s="126">
        <f t="shared" si="6"/>
        <v>-3.7878787878787845E-2</v>
      </c>
      <c r="N39" s="118">
        <v>132</v>
      </c>
      <c r="O39" s="11"/>
      <c r="P39" s="11"/>
      <c r="Q39" s="11"/>
      <c r="R39" s="11"/>
      <c r="S39" s="11"/>
      <c r="T39" s="11"/>
    </row>
    <row r="40" spans="1:20" s="3" customFormat="1" ht="11.25">
      <c r="A40" s="113" t="s">
        <v>113</v>
      </c>
      <c r="B40" s="441"/>
      <c r="C40" s="441"/>
      <c r="D40" s="441"/>
      <c r="E40" s="283">
        <f>SUM(E35:E39)</f>
        <v>18434</v>
      </c>
      <c r="F40" s="365">
        <f t="shared" si="4"/>
        <v>4.4774427567445096E-2</v>
      </c>
      <c r="G40" s="283">
        <f>SUM(G35:G39)</f>
        <v>17644</v>
      </c>
      <c r="H40" s="184">
        <f>SUM(H35:H39)</f>
        <v>17916</v>
      </c>
      <c r="I40" s="365">
        <f t="shared" si="2"/>
        <v>8.8973983556706049E-3</v>
      </c>
      <c r="J40" s="283">
        <f>SUM(J35:J39)</f>
        <v>17758</v>
      </c>
      <c r="K40" s="325">
        <f>IF((+J40/L40)&lt;0,"n.m.",IF(J40&lt;0,(+J40/L40-1)*-1,(+J40/L40-1)))</f>
        <v>-1.5795599401429938E-2</v>
      </c>
      <c r="L40" s="184">
        <f>SUM(L35:L39)</f>
        <v>18043</v>
      </c>
      <c r="M40" s="168">
        <f t="shared" ref="M40" si="7">IF((+L40/N40)&lt;0,"n.m.",IF(L40&lt;0,(+L40/N40-1)*-1,(+L40/N40-1)))</f>
        <v>-3.8680803452501467E-2</v>
      </c>
      <c r="N40" s="122">
        <v>18769</v>
      </c>
      <c r="O40" s="5"/>
      <c r="P40" s="5"/>
      <c r="Q40" s="5"/>
      <c r="R40" s="5"/>
      <c r="S40" s="5"/>
      <c r="T40" s="5"/>
    </row>
    <row r="41" spans="1:20" s="56" customFormat="1" ht="11.25">
      <c r="A41" s="123" t="s">
        <v>123</v>
      </c>
      <c r="B41" s="442"/>
      <c r="C41" s="442"/>
      <c r="D41" s="442"/>
      <c r="E41" s="284">
        <f>E40/Group!E154</f>
        <v>0.24652624540287529</v>
      </c>
      <c r="F41" s="366"/>
      <c r="G41" s="284">
        <f>G40/Group!G154</f>
        <v>0.24310062139186267</v>
      </c>
      <c r="H41" s="185">
        <f>H40/Group!H154</f>
        <v>0.24574783276637771</v>
      </c>
      <c r="I41" s="366"/>
      <c r="J41" s="284">
        <f>J40/Group!J154</f>
        <v>0.24719163685463327</v>
      </c>
      <c r="K41" s="185"/>
      <c r="L41" s="185">
        <f>L40/Group!L154</f>
        <v>0.24610243469958398</v>
      </c>
      <c r="M41" s="117"/>
      <c r="N41" s="124">
        <v>0.25744108852494996</v>
      </c>
      <c r="O41" s="55"/>
      <c r="P41" s="55"/>
      <c r="Q41" s="55"/>
      <c r="R41" s="55"/>
      <c r="S41" s="55"/>
      <c r="T41" s="55"/>
    </row>
    <row r="42" spans="1:20" ht="12" customHeight="1">
      <c r="A42" s="109"/>
      <c r="B42" s="109"/>
      <c r="C42" s="109"/>
      <c r="D42" s="109"/>
      <c r="E42" s="112"/>
      <c r="F42" s="366"/>
      <c r="G42" s="112"/>
      <c r="H42" s="112"/>
      <c r="I42" s="366"/>
      <c r="J42" s="112"/>
      <c r="K42" s="112"/>
      <c r="L42" s="112"/>
      <c r="M42" s="111"/>
      <c r="N42" s="112"/>
    </row>
    <row r="43" spans="1:20" s="108" customFormat="1" ht="12" customHeight="1">
      <c r="A43" s="113" t="s">
        <v>1</v>
      </c>
      <c r="B43" s="113"/>
      <c r="C43" s="113"/>
      <c r="D43" s="113"/>
      <c r="E43" s="114"/>
      <c r="F43" s="366"/>
      <c r="G43" s="114"/>
      <c r="H43" s="114"/>
      <c r="I43" s="366"/>
      <c r="J43" s="114"/>
      <c r="K43" s="114"/>
      <c r="L43" s="114"/>
      <c r="M43" s="111"/>
      <c r="N43" s="114"/>
    </row>
    <row r="44" spans="1:20" s="3" customFormat="1" ht="11.25">
      <c r="A44" s="115" t="s">
        <v>89</v>
      </c>
      <c r="B44" s="440"/>
      <c r="C44" s="440"/>
      <c r="D44" s="440"/>
      <c r="E44" s="291">
        <v>110.4</v>
      </c>
      <c r="F44" s="366">
        <f t="shared" ref="F44:F71" si="8">IF((+E44/G44)&lt;0,"n.m.",IF(E44&lt;0,(+E44/G44-1)*-1,(+E44/G44-1)))</f>
        <v>0.27350328757642184</v>
      </c>
      <c r="G44" s="291">
        <v>86.69</v>
      </c>
      <c r="H44" s="125">
        <v>122.08</v>
      </c>
      <c r="I44" s="366">
        <f t="shared" si="2"/>
        <v>-3.5474441020779013E-2</v>
      </c>
      <c r="J44" s="286">
        <v>126.57</v>
      </c>
      <c r="K44" s="316">
        <f t="shared" ref="K44:M70" si="9">IF((+J44/L44)&lt;0,"n.m.",IF(J44&lt;0,(+J44/L44-1)*-1,(+J44/L44-1)))</f>
        <v>-1.7389954196102897E-2</v>
      </c>
      <c r="L44" s="125">
        <v>128.81</v>
      </c>
      <c r="M44" s="126">
        <f t="shared" si="9"/>
        <v>-2.3648904722201158E-2</v>
      </c>
      <c r="N44" s="125">
        <v>131.93</v>
      </c>
      <c r="O44" s="5"/>
      <c r="P44" s="5"/>
      <c r="Q44" s="5"/>
      <c r="R44" s="5"/>
      <c r="S44" s="5"/>
      <c r="T44" s="5"/>
    </row>
    <row r="45" spans="1:20" s="3" customFormat="1" ht="11.25">
      <c r="A45" s="115" t="s">
        <v>90</v>
      </c>
      <c r="B45" s="440"/>
      <c r="C45" s="440"/>
      <c r="D45" s="440"/>
      <c r="E45" s="291">
        <v>1441.51</v>
      </c>
      <c r="F45" s="366">
        <f t="shared" si="8"/>
        <v>0.12580148856243589</v>
      </c>
      <c r="G45" s="291">
        <v>1280.43</v>
      </c>
      <c r="H45" s="125">
        <v>1774.64</v>
      </c>
      <c r="I45" s="366">
        <f t="shared" si="2"/>
        <v>7.0918219561649121E-2</v>
      </c>
      <c r="J45" s="286">
        <v>1657.1200000000001</v>
      </c>
      <c r="K45" s="316">
        <f t="shared" si="9"/>
        <v>3.5984895846357778E-2</v>
      </c>
      <c r="L45" s="125">
        <v>1599.56</v>
      </c>
      <c r="M45" s="126">
        <f t="shared" si="9"/>
        <v>-4.8413387747331948E-2</v>
      </c>
      <c r="N45" s="125">
        <v>1680.94</v>
      </c>
      <c r="O45" s="5"/>
      <c r="P45" s="5"/>
      <c r="Q45" s="5"/>
      <c r="R45" s="5"/>
      <c r="S45" s="5"/>
      <c r="T45" s="5"/>
    </row>
    <row r="46" spans="1:20" s="3" customFormat="1" ht="11.25">
      <c r="A46" s="115" t="s">
        <v>91</v>
      </c>
      <c r="B46" s="440"/>
      <c r="C46" s="440"/>
      <c r="D46" s="440"/>
      <c r="E46" s="291">
        <v>0.19</v>
      </c>
      <c r="F46" s="366">
        <f t="shared" si="8"/>
        <v>2.8</v>
      </c>
      <c r="G46" s="291">
        <v>0.05</v>
      </c>
      <c r="H46" s="125">
        <v>0.05</v>
      </c>
      <c r="I46" s="366">
        <f t="shared" si="2"/>
        <v>-0.99348958333333337</v>
      </c>
      <c r="J46" s="286">
        <v>7.68</v>
      </c>
      <c r="K46" s="316">
        <f t="shared" si="9"/>
        <v>-0.57118927973199329</v>
      </c>
      <c r="L46" s="125">
        <v>17.91</v>
      </c>
      <c r="M46" s="126">
        <f t="shared" si="9"/>
        <v>-0.42411575562700965</v>
      </c>
      <c r="N46" s="125">
        <v>31.1</v>
      </c>
      <c r="O46" s="5"/>
      <c r="P46" s="5"/>
      <c r="Q46" s="5"/>
      <c r="R46" s="5"/>
      <c r="S46" s="5"/>
      <c r="T46" s="5"/>
    </row>
    <row r="47" spans="1:20" s="3" customFormat="1" ht="11.25">
      <c r="A47" s="115" t="s">
        <v>92</v>
      </c>
      <c r="B47" s="440"/>
      <c r="C47" s="440"/>
      <c r="D47" s="440"/>
      <c r="E47" s="291">
        <v>382.92</v>
      </c>
      <c r="F47" s="366">
        <f t="shared" si="8"/>
        <v>0.11049243083347848</v>
      </c>
      <c r="G47" s="291">
        <v>344.82</v>
      </c>
      <c r="H47" s="125">
        <v>505.76</v>
      </c>
      <c r="I47" s="366">
        <f t="shared" si="2"/>
        <v>-2.9381848887865436E-2</v>
      </c>
      <c r="J47" s="286">
        <v>521.07000000000005</v>
      </c>
      <c r="K47" s="316">
        <f t="shared" si="9"/>
        <v>-0.18991651508791563</v>
      </c>
      <c r="L47" s="125">
        <v>643.23</v>
      </c>
      <c r="M47" s="126">
        <f t="shared" si="9"/>
        <v>0.27349581262745271</v>
      </c>
      <c r="N47" s="125">
        <v>505.09</v>
      </c>
      <c r="O47" s="5"/>
      <c r="P47" s="5"/>
      <c r="Q47" s="5"/>
      <c r="R47" s="5"/>
      <c r="S47" s="5"/>
      <c r="T47" s="5"/>
    </row>
    <row r="48" spans="1:20" s="8" customFormat="1" ht="11.25">
      <c r="A48" s="115" t="s">
        <v>93</v>
      </c>
      <c r="B48" s="440"/>
      <c r="C48" s="440"/>
      <c r="D48" s="440"/>
      <c r="E48" s="291">
        <v>354.91</v>
      </c>
      <c r="F48" s="366">
        <f t="shared" si="8"/>
        <v>0.23318276580958996</v>
      </c>
      <c r="G48" s="291">
        <v>287.8</v>
      </c>
      <c r="H48" s="125">
        <v>404.02</v>
      </c>
      <c r="I48" s="366">
        <f t="shared" si="2"/>
        <v>0.25811976458132224</v>
      </c>
      <c r="J48" s="286">
        <v>321.13</v>
      </c>
      <c r="K48" s="316">
        <f t="shared" si="9"/>
        <v>-0.31132318250053614</v>
      </c>
      <c r="L48" s="125">
        <v>466.3</v>
      </c>
      <c r="M48" s="126">
        <f t="shared" si="9"/>
        <v>8.1450902175425499E-2</v>
      </c>
      <c r="N48" s="125">
        <v>431.18</v>
      </c>
      <c r="O48" s="11"/>
      <c r="P48" s="11"/>
      <c r="Q48" s="11"/>
      <c r="R48" s="11"/>
      <c r="S48" s="11"/>
      <c r="T48" s="11"/>
    </row>
    <row r="49" spans="1:20" s="8" customFormat="1" ht="11.25">
      <c r="A49" s="115" t="s">
        <v>137</v>
      </c>
      <c r="B49" s="440"/>
      <c r="C49" s="440"/>
      <c r="D49" s="440"/>
      <c r="E49" s="291">
        <v>49.09</v>
      </c>
      <c r="F49" s="366">
        <f t="shared" si="8"/>
        <v>-0.13176512203749546</v>
      </c>
      <c r="G49" s="291">
        <v>56.54</v>
      </c>
      <c r="H49" s="125">
        <v>80.319999999999993</v>
      </c>
      <c r="I49" s="366">
        <f t="shared" si="2"/>
        <v>-2.6896050399806359E-2</v>
      </c>
      <c r="J49" s="286">
        <v>82.54</v>
      </c>
      <c r="K49" s="316">
        <f t="shared" si="9"/>
        <v>-0.52755995649934173</v>
      </c>
      <c r="L49" s="125">
        <v>174.71</v>
      </c>
      <c r="M49" s="126">
        <f t="shared" si="9"/>
        <v>-7.9941018484385618E-2</v>
      </c>
      <c r="N49" s="125">
        <v>189.89</v>
      </c>
      <c r="O49" s="11"/>
      <c r="P49" s="11"/>
      <c r="Q49" s="11"/>
      <c r="R49" s="11"/>
      <c r="S49" s="11"/>
      <c r="T49" s="11"/>
    </row>
    <row r="50" spans="1:20" s="8" customFormat="1" ht="11.25">
      <c r="A50" s="115" t="s">
        <v>94</v>
      </c>
      <c r="B50" s="440"/>
      <c r="C50" s="440"/>
      <c r="D50" s="440"/>
      <c r="E50" s="291">
        <v>336.64</v>
      </c>
      <c r="F50" s="366">
        <f t="shared" si="8"/>
        <v>-4.2357693511222316E-2</v>
      </c>
      <c r="G50" s="291">
        <v>351.53</v>
      </c>
      <c r="H50" s="125">
        <v>466.56</v>
      </c>
      <c r="I50" s="366">
        <f t="shared" si="2"/>
        <v>0.10972099992864437</v>
      </c>
      <c r="J50" s="286">
        <v>420.43</v>
      </c>
      <c r="K50" s="316">
        <f t="shared" si="9"/>
        <v>-0.36876163593778144</v>
      </c>
      <c r="L50" s="125">
        <v>666.04</v>
      </c>
      <c r="M50" s="126">
        <f t="shared" si="9"/>
        <v>0.72522405843651239</v>
      </c>
      <c r="N50" s="125">
        <v>386.06</v>
      </c>
      <c r="O50" s="11"/>
      <c r="P50" s="11"/>
      <c r="Q50" s="11"/>
      <c r="R50" s="11"/>
      <c r="S50" s="11"/>
      <c r="T50" s="11"/>
    </row>
    <row r="51" spans="1:20" s="8" customFormat="1" ht="11.25">
      <c r="A51" s="115" t="s">
        <v>95</v>
      </c>
      <c r="B51" s="440"/>
      <c r="C51" s="440"/>
      <c r="D51" s="440"/>
      <c r="E51" s="291">
        <v>111.03</v>
      </c>
      <c r="F51" s="366">
        <f t="shared" si="8"/>
        <v>7.848470131131613E-2</v>
      </c>
      <c r="G51" s="291">
        <v>102.95</v>
      </c>
      <c r="H51" s="125">
        <v>147.74</v>
      </c>
      <c r="I51" s="366">
        <f t="shared" si="2"/>
        <v>-0.33233911785972525</v>
      </c>
      <c r="J51" s="286">
        <v>221.28</v>
      </c>
      <c r="K51" s="316">
        <f t="shared" si="9"/>
        <v>8.8869205786832106E-2</v>
      </c>
      <c r="L51" s="125">
        <v>203.22</v>
      </c>
      <c r="M51" s="126">
        <f t="shared" si="9"/>
        <v>0.38603191924703317</v>
      </c>
      <c r="N51" s="125">
        <v>146.62</v>
      </c>
      <c r="O51" s="11"/>
      <c r="P51" s="11"/>
      <c r="Q51" s="11"/>
      <c r="R51" s="11"/>
      <c r="S51" s="11"/>
      <c r="T51" s="11"/>
    </row>
    <row r="52" spans="1:20" s="8" customFormat="1" ht="11.25">
      <c r="A52" s="115" t="s">
        <v>96</v>
      </c>
      <c r="B52" s="440"/>
      <c r="C52" s="440"/>
      <c r="D52" s="440"/>
      <c r="E52" s="291">
        <v>113.54</v>
      </c>
      <c r="F52" s="366">
        <f t="shared" si="8"/>
        <v>0.59713039808693202</v>
      </c>
      <c r="G52" s="291">
        <v>71.09</v>
      </c>
      <c r="H52" s="125">
        <v>107.28</v>
      </c>
      <c r="I52" s="366">
        <f t="shared" si="2"/>
        <v>0.61032722906034209</v>
      </c>
      <c r="J52" s="286">
        <v>66.62</v>
      </c>
      <c r="K52" s="316">
        <f t="shared" si="9"/>
        <v>0.20122610890732062</v>
      </c>
      <c r="L52" s="125">
        <v>55.46</v>
      </c>
      <c r="M52" s="126">
        <f t="shared" si="9"/>
        <v>-0.46029583495523552</v>
      </c>
      <c r="N52" s="125">
        <v>102.76</v>
      </c>
      <c r="O52" s="11"/>
      <c r="P52" s="11"/>
      <c r="Q52" s="11"/>
      <c r="R52" s="11"/>
      <c r="S52" s="11"/>
      <c r="T52" s="11"/>
    </row>
    <row r="53" spans="1:20" s="8" customFormat="1" ht="11.25">
      <c r="A53" s="115" t="s">
        <v>97</v>
      </c>
      <c r="B53" s="440"/>
      <c r="C53" s="440"/>
      <c r="D53" s="440"/>
      <c r="E53" s="291">
        <v>46.3</v>
      </c>
      <c r="F53" s="366">
        <f t="shared" si="8"/>
        <v>0.60708087469628591</v>
      </c>
      <c r="G53" s="291">
        <v>28.81</v>
      </c>
      <c r="H53" s="125">
        <v>45.33</v>
      </c>
      <c r="I53" s="366">
        <f t="shared" si="2"/>
        <v>-9.5751047277079726E-2</v>
      </c>
      <c r="J53" s="286">
        <v>50.13</v>
      </c>
      <c r="K53" s="316">
        <f t="shared" si="9"/>
        <v>-0.43496393146979262</v>
      </c>
      <c r="L53" s="125">
        <v>88.72</v>
      </c>
      <c r="M53" s="126">
        <f t="shared" si="9"/>
        <v>0.54699215344376628</v>
      </c>
      <c r="N53" s="125">
        <v>57.35</v>
      </c>
      <c r="O53" s="11"/>
      <c r="P53" s="11"/>
      <c r="Q53" s="11"/>
      <c r="R53" s="11"/>
      <c r="S53" s="11"/>
      <c r="T53" s="11"/>
    </row>
    <row r="54" spans="1:20" s="8" customFormat="1" ht="11.25">
      <c r="A54" s="115" t="s">
        <v>98</v>
      </c>
      <c r="B54" s="440"/>
      <c r="C54" s="440"/>
      <c r="D54" s="440"/>
      <c r="E54" s="291">
        <v>79.010000000000005</v>
      </c>
      <c r="F54" s="366">
        <f t="shared" si="8"/>
        <v>-8.6378353376503125E-2</v>
      </c>
      <c r="G54" s="291">
        <v>86.47999999999999</v>
      </c>
      <c r="H54" s="125">
        <v>111.54</v>
      </c>
      <c r="I54" s="366">
        <f t="shared" si="2"/>
        <v>0.31161806208842902</v>
      </c>
      <c r="J54" s="286">
        <v>85.04</v>
      </c>
      <c r="K54" s="316">
        <f t="shared" si="9"/>
        <v>0.9808991381318426</v>
      </c>
      <c r="L54" s="125">
        <v>42.93</v>
      </c>
      <c r="M54" s="126">
        <f t="shared" si="9"/>
        <v>0.19449081803005019</v>
      </c>
      <c r="N54" s="125">
        <v>35.94</v>
      </c>
      <c r="O54" s="11"/>
      <c r="P54" s="11"/>
      <c r="Q54" s="11"/>
      <c r="R54" s="11"/>
      <c r="S54" s="11"/>
      <c r="T54" s="11"/>
    </row>
    <row r="55" spans="1:20" s="8" customFormat="1" ht="11.25">
      <c r="A55" s="115" t="s">
        <v>99</v>
      </c>
      <c r="B55" s="440"/>
      <c r="C55" s="440"/>
      <c r="D55" s="440"/>
      <c r="E55" s="291">
        <v>25.88</v>
      </c>
      <c r="F55" s="366">
        <f t="shared" si="8"/>
        <v>-2.9621297337832697E-2</v>
      </c>
      <c r="G55" s="291">
        <v>26.669999999999998</v>
      </c>
      <c r="H55" s="125">
        <v>40.71</v>
      </c>
      <c r="I55" s="366">
        <f t="shared" si="2"/>
        <v>0.75853131749460068</v>
      </c>
      <c r="J55" s="286">
        <v>23.15</v>
      </c>
      <c r="K55" s="316">
        <f t="shared" si="9"/>
        <v>-0.26694110196326792</v>
      </c>
      <c r="L55" s="125">
        <v>31.58</v>
      </c>
      <c r="M55" s="126">
        <f t="shared" si="9"/>
        <v>-0.11664335664335668</v>
      </c>
      <c r="N55" s="125">
        <v>35.75</v>
      </c>
      <c r="O55" s="11"/>
      <c r="P55" s="11"/>
      <c r="Q55" s="11"/>
      <c r="R55" s="11"/>
      <c r="S55" s="11"/>
      <c r="T55" s="11"/>
    </row>
    <row r="56" spans="1:20" s="8" customFormat="1" ht="11.25">
      <c r="A56" s="115" t="s">
        <v>100</v>
      </c>
      <c r="B56" s="440"/>
      <c r="C56" s="440"/>
      <c r="D56" s="440"/>
      <c r="E56" s="291">
        <v>179.3</v>
      </c>
      <c r="F56" s="366">
        <f t="shared" si="8"/>
        <v>-9.1922005571030585E-2</v>
      </c>
      <c r="G56" s="291">
        <v>197.45</v>
      </c>
      <c r="H56" s="125">
        <v>266.64999999999998</v>
      </c>
      <c r="I56" s="366">
        <f t="shared" si="2"/>
        <v>-0.11941481457019265</v>
      </c>
      <c r="J56" s="286">
        <v>302.81</v>
      </c>
      <c r="K56" s="316">
        <f t="shared" si="9"/>
        <v>8.3747897355141099E-2</v>
      </c>
      <c r="L56" s="125">
        <v>279.41000000000003</v>
      </c>
      <c r="M56" s="126">
        <f t="shared" si="9"/>
        <v>-4.8233811356746203E-2</v>
      </c>
      <c r="N56" s="125">
        <v>293.57</v>
      </c>
      <c r="O56" s="11"/>
      <c r="P56" s="11"/>
      <c r="Q56" s="11"/>
      <c r="R56" s="11"/>
      <c r="S56" s="11"/>
      <c r="T56" s="11"/>
    </row>
    <row r="57" spans="1:20" s="8" customFormat="1" ht="11.25">
      <c r="A57" s="115" t="s">
        <v>101</v>
      </c>
      <c r="B57" s="440"/>
      <c r="C57" s="440"/>
      <c r="D57" s="440"/>
      <c r="E57" s="127">
        <v>6.31</v>
      </c>
      <c r="F57" s="366">
        <f t="shared" si="8"/>
        <v>0.54656862745098023</v>
      </c>
      <c r="G57" s="127">
        <v>4.08</v>
      </c>
      <c r="H57" s="127">
        <v>6.49</v>
      </c>
      <c r="I57" s="366">
        <f t="shared" si="2"/>
        <v>3.3851351351351351</v>
      </c>
      <c r="J57" s="287">
        <v>1.48</v>
      </c>
      <c r="K57" s="316">
        <f t="shared" si="9"/>
        <v>0.21311475409836067</v>
      </c>
      <c r="L57" s="127">
        <v>1.22</v>
      </c>
      <c r="M57" s="126">
        <f t="shared" si="9"/>
        <v>-0.75889328063241102</v>
      </c>
      <c r="N57" s="127">
        <v>5.0599999999999996</v>
      </c>
      <c r="O57" s="11"/>
      <c r="P57" s="11"/>
      <c r="Q57" s="11"/>
      <c r="R57" s="11"/>
      <c r="S57" s="11"/>
      <c r="T57" s="11"/>
    </row>
    <row r="58" spans="1:20" s="8" customFormat="1" ht="11.25">
      <c r="A58" s="115" t="s">
        <v>102</v>
      </c>
      <c r="B58" s="440"/>
      <c r="C58" s="440"/>
      <c r="D58" s="440"/>
      <c r="E58" s="291">
        <v>0</v>
      </c>
      <c r="F58" s="366"/>
      <c r="G58" s="291">
        <v>0</v>
      </c>
      <c r="H58" s="125">
        <v>0</v>
      </c>
      <c r="I58" s="366">
        <f t="shared" si="2"/>
        <v>-1</v>
      </c>
      <c r="J58" s="286">
        <v>4.6100000000000003</v>
      </c>
      <c r="K58" s="316">
        <f t="shared" si="9"/>
        <v>45.1</v>
      </c>
      <c r="L58" s="125">
        <v>0.1</v>
      </c>
      <c r="M58" s="126"/>
      <c r="N58" s="125">
        <v>0</v>
      </c>
      <c r="O58" s="11"/>
      <c r="P58" s="11"/>
      <c r="Q58" s="11"/>
      <c r="R58" s="11"/>
      <c r="S58" s="11"/>
      <c r="T58" s="11"/>
    </row>
    <row r="59" spans="1:20" s="3" customFormat="1" ht="11.25">
      <c r="A59" s="115" t="s">
        <v>103</v>
      </c>
      <c r="B59" s="440"/>
      <c r="C59" s="440"/>
      <c r="D59" s="440"/>
      <c r="E59" s="291">
        <v>7.14</v>
      </c>
      <c r="F59" s="366">
        <f t="shared" si="8"/>
        <v>0.56923076923076921</v>
      </c>
      <c r="G59" s="291">
        <v>4.55</v>
      </c>
      <c r="H59" s="125">
        <v>8.24</v>
      </c>
      <c r="I59" s="366">
        <f t="shared" si="2"/>
        <v>0.47670250896057342</v>
      </c>
      <c r="J59" s="286">
        <v>5.58</v>
      </c>
      <c r="K59" s="316">
        <f t="shared" si="9"/>
        <v>-0.10576923076923084</v>
      </c>
      <c r="L59" s="125">
        <v>6.24</v>
      </c>
      <c r="M59" s="126">
        <f t="shared" si="9"/>
        <v>0.21637426900584811</v>
      </c>
      <c r="N59" s="125">
        <v>5.13</v>
      </c>
      <c r="O59" s="5"/>
      <c r="P59" s="5"/>
      <c r="Q59" s="5"/>
      <c r="R59" s="5"/>
      <c r="S59" s="5"/>
      <c r="T59" s="5"/>
    </row>
    <row r="60" spans="1:20" s="8" customFormat="1" ht="11.25">
      <c r="A60" s="115" t="s">
        <v>104</v>
      </c>
      <c r="B60" s="440"/>
      <c r="C60" s="440"/>
      <c r="D60" s="440"/>
      <c r="E60" s="291">
        <v>0</v>
      </c>
      <c r="F60" s="366">
        <f t="shared" si="8"/>
        <v>-1</v>
      </c>
      <c r="G60" s="291">
        <v>0.01</v>
      </c>
      <c r="H60" s="125">
        <v>0</v>
      </c>
      <c r="I60" s="366">
        <f t="shared" si="2"/>
        <v>-1</v>
      </c>
      <c r="J60" s="286">
        <v>1.24</v>
      </c>
      <c r="K60" s="316">
        <f t="shared" si="9"/>
        <v>40.333333333333336</v>
      </c>
      <c r="L60" s="125">
        <v>0.03</v>
      </c>
      <c r="M60" s="126">
        <f t="shared" si="9"/>
        <v>-0.98</v>
      </c>
      <c r="N60" s="125">
        <v>1.5</v>
      </c>
      <c r="O60" s="11"/>
      <c r="P60" s="11"/>
      <c r="Q60" s="11"/>
      <c r="R60" s="11"/>
      <c r="S60" s="11"/>
      <c r="T60" s="11"/>
    </row>
    <row r="61" spans="1:20" s="8" customFormat="1" ht="11.25">
      <c r="A61" s="115" t="s">
        <v>105</v>
      </c>
      <c r="B61" s="440"/>
      <c r="C61" s="440"/>
      <c r="D61" s="440"/>
      <c r="E61" s="291">
        <v>63.550000000000004</v>
      </c>
      <c r="F61" s="366">
        <f t="shared" si="8"/>
        <v>-0.42111495718710146</v>
      </c>
      <c r="G61" s="291">
        <v>109.78</v>
      </c>
      <c r="H61" s="125">
        <v>144.96</v>
      </c>
      <c r="I61" s="366">
        <f t="shared" si="2"/>
        <v>0.58218729535036018</v>
      </c>
      <c r="J61" s="286">
        <v>91.62</v>
      </c>
      <c r="K61" s="316">
        <f t="shared" si="9"/>
        <v>-9.043978953638443E-2</v>
      </c>
      <c r="L61" s="125">
        <v>100.73</v>
      </c>
      <c r="M61" s="126">
        <f t="shared" si="9"/>
        <v>0.11674057649667402</v>
      </c>
      <c r="N61" s="125">
        <v>90.2</v>
      </c>
      <c r="O61" s="11"/>
      <c r="P61" s="11"/>
      <c r="Q61" s="11"/>
      <c r="R61" s="11"/>
      <c r="S61" s="11"/>
      <c r="T61" s="11"/>
    </row>
    <row r="62" spans="1:20" s="8" customFormat="1" ht="11.25">
      <c r="A62" s="115" t="s">
        <v>106</v>
      </c>
      <c r="B62" s="440"/>
      <c r="C62" s="440"/>
      <c r="D62" s="440"/>
      <c r="E62" s="291">
        <v>0.01</v>
      </c>
      <c r="F62" s="366">
        <f t="shared" si="8"/>
        <v>-0.97142857142857142</v>
      </c>
      <c r="G62" s="291">
        <v>0.35</v>
      </c>
      <c r="H62" s="125">
        <v>0.82000000000000006</v>
      </c>
      <c r="I62" s="366">
        <f t="shared" si="2"/>
        <v>-0.10869565217391297</v>
      </c>
      <c r="J62" s="286">
        <v>0.92</v>
      </c>
      <c r="K62" s="316">
        <f t="shared" si="9"/>
        <v>-0.92767295597484278</v>
      </c>
      <c r="L62" s="125">
        <v>12.72</v>
      </c>
      <c r="M62" s="126">
        <f t="shared" si="9"/>
        <v>-0.39658444022770389</v>
      </c>
      <c r="N62" s="125">
        <v>21.08</v>
      </c>
      <c r="O62" s="11"/>
      <c r="P62" s="11"/>
      <c r="Q62" s="11"/>
      <c r="R62" s="11"/>
      <c r="S62" s="11"/>
      <c r="T62" s="11"/>
    </row>
    <row r="63" spans="1:20" s="8" customFormat="1" ht="11.25">
      <c r="A63" s="115" t="s">
        <v>107</v>
      </c>
      <c r="B63" s="440"/>
      <c r="C63" s="440"/>
      <c r="D63" s="440"/>
      <c r="E63" s="291">
        <v>3.19</v>
      </c>
      <c r="F63" s="366">
        <f t="shared" si="8"/>
        <v>318</v>
      </c>
      <c r="G63" s="291">
        <v>0.01</v>
      </c>
      <c r="H63" s="125">
        <v>0.05</v>
      </c>
      <c r="I63" s="366">
        <f t="shared" si="2"/>
        <v>-0.91935483870967738</v>
      </c>
      <c r="J63" s="286">
        <v>0.62</v>
      </c>
      <c r="K63" s="316">
        <f t="shared" si="9"/>
        <v>-0.53030303030303028</v>
      </c>
      <c r="L63" s="125">
        <v>1.32</v>
      </c>
      <c r="M63" s="126">
        <f t="shared" si="9"/>
        <v>-0.46774193548387089</v>
      </c>
      <c r="N63" s="125">
        <v>2.48</v>
      </c>
      <c r="O63" s="11"/>
      <c r="P63" s="11"/>
      <c r="Q63" s="11"/>
      <c r="R63" s="11"/>
      <c r="S63" s="11"/>
      <c r="T63" s="11"/>
    </row>
    <row r="64" spans="1:20" s="8" customFormat="1" ht="11.25">
      <c r="A64" s="115" t="s">
        <v>108</v>
      </c>
      <c r="B64" s="440"/>
      <c r="C64" s="440"/>
      <c r="D64" s="440"/>
      <c r="E64" s="293">
        <v>0</v>
      </c>
      <c r="F64" s="366">
        <f t="shared" si="8"/>
        <v>-1</v>
      </c>
      <c r="G64" s="293">
        <v>7.0000000000000007E-2</v>
      </c>
      <c r="H64" s="128">
        <v>1.53</v>
      </c>
      <c r="I64" s="366">
        <f t="shared" si="2"/>
        <v>-0.63397129186602874</v>
      </c>
      <c r="J64" s="288">
        <v>4.18</v>
      </c>
      <c r="K64" s="316">
        <f t="shared" si="9"/>
        <v>-0.64150943396226423</v>
      </c>
      <c r="L64" s="128">
        <v>11.66</v>
      </c>
      <c r="M64" s="126">
        <f t="shared" si="9"/>
        <v>-4.4262295081967107E-2</v>
      </c>
      <c r="N64" s="128">
        <v>12.2</v>
      </c>
      <c r="O64" s="11"/>
      <c r="P64" s="11"/>
      <c r="Q64" s="11"/>
      <c r="R64" s="11"/>
      <c r="S64" s="11"/>
      <c r="T64" s="11"/>
    </row>
    <row r="65" spans="1:20" s="8" customFormat="1" ht="11.25">
      <c r="A65" s="115" t="s">
        <v>109</v>
      </c>
      <c r="B65" s="115"/>
      <c r="C65" s="115"/>
      <c r="D65" s="115"/>
      <c r="E65" s="293">
        <v>13.3</v>
      </c>
      <c r="F65" s="366">
        <f t="shared" si="8"/>
        <v>2.8000000000000003</v>
      </c>
      <c r="G65" s="293">
        <v>3.5</v>
      </c>
      <c r="H65" s="128">
        <v>6.83</v>
      </c>
      <c r="I65" s="366">
        <f t="shared" si="2"/>
        <v>0.32364341085271309</v>
      </c>
      <c r="J65" s="288">
        <v>5.16</v>
      </c>
      <c r="K65" s="316">
        <f t="shared" si="9"/>
        <v>0.5975232198142415</v>
      </c>
      <c r="L65" s="128">
        <v>3.23</v>
      </c>
      <c r="M65" s="126">
        <f t="shared" si="9"/>
        <v>-0.35010060362173034</v>
      </c>
      <c r="N65" s="128">
        <v>4.97</v>
      </c>
      <c r="O65" s="11"/>
      <c r="P65" s="11"/>
      <c r="Q65" s="11"/>
      <c r="R65" s="11"/>
      <c r="S65" s="11"/>
      <c r="T65" s="11"/>
    </row>
    <row r="66" spans="1:20" s="8" customFormat="1" ht="11.25">
      <c r="A66" s="119" t="s">
        <v>89</v>
      </c>
      <c r="B66" s="440"/>
      <c r="C66" s="440"/>
      <c r="D66" s="440"/>
      <c r="E66" s="293">
        <f>E44</f>
        <v>110.4</v>
      </c>
      <c r="F66" s="366">
        <f t="shared" si="8"/>
        <v>0.27350328757642184</v>
      </c>
      <c r="G66" s="293">
        <f>G44</f>
        <v>86.69</v>
      </c>
      <c r="H66" s="128">
        <f>H44</f>
        <v>122.08</v>
      </c>
      <c r="I66" s="366">
        <f t="shared" si="2"/>
        <v>-3.5474441020779013E-2</v>
      </c>
      <c r="J66" s="288">
        <f>J44</f>
        <v>126.57</v>
      </c>
      <c r="K66" s="316">
        <f t="shared" si="9"/>
        <v>-1.7389954196102897E-2</v>
      </c>
      <c r="L66" s="128">
        <f>L44</f>
        <v>128.81</v>
      </c>
      <c r="M66" s="126">
        <f t="shared" si="9"/>
        <v>-2.3648904722201158E-2</v>
      </c>
      <c r="N66" s="129">
        <v>131.93</v>
      </c>
      <c r="O66" s="11"/>
      <c r="P66" s="11"/>
      <c r="Q66" s="11"/>
      <c r="R66" s="11"/>
      <c r="S66" s="11"/>
      <c r="T66" s="11"/>
    </row>
    <row r="67" spans="1:20" s="8" customFormat="1" ht="11.25">
      <c r="A67" s="119" t="s">
        <v>90</v>
      </c>
      <c r="B67" s="440"/>
      <c r="C67" s="440"/>
      <c r="D67" s="440"/>
      <c r="E67" s="293">
        <f>E45</f>
        <v>1441.51</v>
      </c>
      <c r="F67" s="366">
        <f t="shared" si="8"/>
        <v>0.12580148856243589</v>
      </c>
      <c r="G67" s="293">
        <f>G45</f>
        <v>1280.43</v>
      </c>
      <c r="H67" s="128">
        <f>H45</f>
        <v>1774.64</v>
      </c>
      <c r="I67" s="366">
        <f t="shared" si="2"/>
        <v>7.0918219561649121E-2</v>
      </c>
      <c r="J67" s="288">
        <f>J45</f>
        <v>1657.1200000000001</v>
      </c>
      <c r="K67" s="316">
        <f t="shared" si="9"/>
        <v>3.5984895846357778E-2</v>
      </c>
      <c r="L67" s="128">
        <f>L45</f>
        <v>1599.56</v>
      </c>
      <c r="M67" s="126">
        <f t="shared" si="9"/>
        <v>-4.8413387747331948E-2</v>
      </c>
      <c r="N67" s="129">
        <v>1680.94</v>
      </c>
      <c r="O67" s="11"/>
      <c r="P67" s="11"/>
      <c r="Q67" s="11"/>
      <c r="R67" s="11"/>
      <c r="S67" s="11"/>
      <c r="T67" s="11"/>
    </row>
    <row r="68" spans="1:20" s="3" customFormat="1" ht="11.25">
      <c r="A68" s="119" t="s">
        <v>110</v>
      </c>
      <c r="B68" s="440"/>
      <c r="C68" s="440"/>
      <c r="D68" s="440"/>
      <c r="E68" s="293">
        <f>E46+E47+E48+E49+E50+E51+E52+E53+E54+E55</f>
        <v>1499.51</v>
      </c>
      <c r="F68" s="366">
        <f t="shared" si="8"/>
        <v>0.10523018411781182</v>
      </c>
      <c r="G68" s="293">
        <f>G46+G47+G48+G49+G50+G51+G52+G53+G54+G55</f>
        <v>1356.74</v>
      </c>
      <c r="H68" s="128">
        <f>H46+H47+H48+H49+H50+H51+H52+H53+H54+H55</f>
        <v>1909.3099999999997</v>
      </c>
      <c r="I68" s="366">
        <f t="shared" ref="I68:I101" si="10">IF((+H68/J68)&lt;0,"n.m.",IF(H68&lt;0,(+H68/J68-1)*-1,(+H68/J68-1)))</f>
        <v>6.12761037647227E-2</v>
      </c>
      <c r="J68" s="288">
        <f>J46+J47+J48+J49+J50+J51+J52+J53+J54+J55</f>
        <v>1799.0700000000002</v>
      </c>
      <c r="K68" s="316">
        <f t="shared" si="9"/>
        <v>-0.24728254047947762</v>
      </c>
      <c r="L68" s="128">
        <f>L46+L47+L48+L49+L50+L51+L52+L53+L54+L55</f>
        <v>2390.0999999999995</v>
      </c>
      <c r="M68" s="126">
        <f t="shared" si="9"/>
        <v>0.24371663180242908</v>
      </c>
      <c r="N68" s="127">
        <v>1921.7399999999996</v>
      </c>
      <c r="O68" s="5"/>
      <c r="P68" s="5"/>
      <c r="Q68" s="5"/>
      <c r="R68" s="5"/>
      <c r="S68" s="5"/>
      <c r="T68" s="5"/>
    </row>
    <row r="69" spans="1:20" s="3" customFormat="1" ht="11.25">
      <c r="A69" s="119" t="s">
        <v>111</v>
      </c>
      <c r="B69" s="440"/>
      <c r="C69" s="440"/>
      <c r="D69" s="440"/>
      <c r="E69" s="293">
        <f>E56+E57+E58+E59+E60+E61</f>
        <v>256.3</v>
      </c>
      <c r="F69" s="366">
        <f t="shared" si="8"/>
        <v>-0.1885902428214139</v>
      </c>
      <c r="G69" s="293">
        <f>G56+G57+G58+G59+G60+G61</f>
        <v>315.87</v>
      </c>
      <c r="H69" s="128">
        <f>H56+H57+H58+H59+H60+H61</f>
        <v>426.34000000000003</v>
      </c>
      <c r="I69" s="366">
        <f t="shared" si="10"/>
        <v>4.6644081111602009E-2</v>
      </c>
      <c r="J69" s="288">
        <f>J56+J57+J58+J59+J60+J61</f>
        <v>407.34000000000003</v>
      </c>
      <c r="K69" s="316">
        <f t="shared" si="9"/>
        <v>5.0576432053232701E-2</v>
      </c>
      <c r="L69" s="128">
        <f>L56+L57+L58+L59+L60+L61</f>
        <v>387.73000000000008</v>
      </c>
      <c r="M69" s="126">
        <f t="shared" si="9"/>
        <v>-1.9546856824963044E-2</v>
      </c>
      <c r="N69" s="127">
        <v>395.46</v>
      </c>
      <c r="O69" s="5"/>
      <c r="P69" s="5"/>
      <c r="Q69" s="5"/>
      <c r="R69" s="5"/>
      <c r="S69" s="5"/>
      <c r="T69" s="5"/>
    </row>
    <row r="70" spans="1:20" s="8" customFormat="1" ht="11.25">
      <c r="A70" s="119" t="s">
        <v>112</v>
      </c>
      <c r="B70" s="440"/>
      <c r="C70" s="440"/>
      <c r="D70" s="440"/>
      <c r="E70" s="293">
        <f>E62+E63+E64+E65</f>
        <v>16.5</v>
      </c>
      <c r="F70" s="366">
        <f t="shared" si="8"/>
        <v>3.1984732824427482</v>
      </c>
      <c r="G70" s="293">
        <f>G62+G63+G64+G65</f>
        <v>3.93</v>
      </c>
      <c r="H70" s="128">
        <f>H62+H63+H64+H65</f>
        <v>9.23</v>
      </c>
      <c r="I70" s="366">
        <f t="shared" si="10"/>
        <v>-0.15165441176470573</v>
      </c>
      <c r="J70" s="288">
        <f>J62+J63+J64+J65</f>
        <v>10.879999999999999</v>
      </c>
      <c r="K70" s="316">
        <f t="shared" si="9"/>
        <v>-0.62391980642931222</v>
      </c>
      <c r="L70" s="128">
        <f>L62+L63+L64+L65</f>
        <v>28.930000000000003</v>
      </c>
      <c r="M70" s="126">
        <f t="shared" si="9"/>
        <v>-0.28971274245028222</v>
      </c>
      <c r="N70" s="127">
        <v>40.729999999999997</v>
      </c>
      <c r="O70" s="11"/>
      <c r="P70" s="11"/>
      <c r="Q70" s="11"/>
      <c r="R70" s="11"/>
      <c r="S70" s="11"/>
      <c r="T70" s="11"/>
    </row>
    <row r="71" spans="1:20" s="108" customFormat="1" ht="10.35" customHeight="1">
      <c r="A71" s="113" t="s">
        <v>116</v>
      </c>
      <c r="B71" s="113"/>
      <c r="C71" s="113"/>
      <c r="D71" s="113"/>
      <c r="E71" s="315">
        <f>SUM(E66:E70)</f>
        <v>3324.2200000000003</v>
      </c>
      <c r="F71" s="365">
        <f t="shared" si="8"/>
        <v>9.2178495626975554E-2</v>
      </c>
      <c r="G71" s="315">
        <f>SUM(G66:G70)</f>
        <v>3043.66</v>
      </c>
      <c r="H71" s="106">
        <f>SUM(H66:H70)</f>
        <v>4241.5999999999995</v>
      </c>
      <c r="I71" s="365">
        <f t="shared" si="10"/>
        <v>6.0140265634919254E-2</v>
      </c>
      <c r="J71" s="285">
        <f>SUM(J66:J70)</f>
        <v>4000.9800000000005</v>
      </c>
      <c r="K71" s="325">
        <f t="shared" ref="K71" si="11">IF((+J71/L71)&lt;0,"n.m.",IF(J71&lt;0,(+J71/L71-1)*-1,(+J71/L71-1)))</f>
        <v>-0.11778052668831973</v>
      </c>
      <c r="L71" s="106">
        <f>SUM(L66:L70)</f>
        <v>4535.13</v>
      </c>
      <c r="M71" s="168">
        <f t="shared" ref="M71" si="12">IF((+L71/N71)&lt;0,"n.m.",IF(L71&lt;0,(+L71/N71-1)*-1,(+L71/N71-1)))</f>
        <v>8.7352546274096277E-2</v>
      </c>
      <c r="N71" s="106">
        <v>4170.7999999999993</v>
      </c>
    </row>
    <row r="72" spans="1:20" ht="10.35" customHeight="1">
      <c r="A72" s="115"/>
      <c r="B72" s="115"/>
      <c r="C72" s="115"/>
      <c r="D72" s="115"/>
      <c r="E72" s="119"/>
      <c r="F72" s="366"/>
      <c r="G72" s="119"/>
      <c r="H72" s="119"/>
      <c r="I72" s="366"/>
      <c r="J72" s="119"/>
      <c r="K72" s="119"/>
      <c r="L72" s="119"/>
      <c r="M72" s="117"/>
      <c r="N72" s="119"/>
    </row>
    <row r="73" spans="1:20" ht="10.35" customHeight="1">
      <c r="A73" s="130" t="s">
        <v>2</v>
      </c>
      <c r="B73" s="130"/>
      <c r="C73" s="130"/>
      <c r="D73" s="130"/>
      <c r="E73" s="131"/>
      <c r="F73" s="366"/>
      <c r="G73" s="131"/>
      <c r="H73" s="131"/>
      <c r="I73" s="366"/>
      <c r="J73" s="131"/>
      <c r="K73" s="131"/>
      <c r="L73" s="131"/>
      <c r="M73" s="111"/>
      <c r="N73" s="131"/>
    </row>
    <row r="74" spans="1:20" s="3" customFormat="1" ht="11.25">
      <c r="A74" s="115" t="s">
        <v>89</v>
      </c>
      <c r="B74" s="440"/>
      <c r="C74" s="440"/>
      <c r="D74" s="440"/>
      <c r="E74" s="291">
        <v>142.4</v>
      </c>
      <c r="F74" s="366">
        <f t="shared" ref="F74:F95" si="13">IF((+E74/G74)&lt;0,"n.m.",IF(E74&lt;0,(+E74/G74-1)*-1,(+E74/G74-1)))</f>
        <v>4.5521292217327591E-2</v>
      </c>
      <c r="G74" s="291">
        <v>136.19999999999999</v>
      </c>
      <c r="H74" s="125">
        <v>140.36000000000001</v>
      </c>
      <c r="I74" s="366">
        <f t="shared" si="10"/>
        <v>0.71547298948912275</v>
      </c>
      <c r="J74" s="291">
        <v>81.819999999999993</v>
      </c>
      <c r="K74" s="316">
        <f t="shared" ref="K74:M100" si="14">IF((+J74/L74)&lt;0,"n.m.",IF(J74&lt;0,(+J74/L74-1)*-1,(+J74/L74-1)))</f>
        <v>-5.832320777642841E-3</v>
      </c>
      <c r="L74" s="125">
        <v>82.3</v>
      </c>
      <c r="M74" s="126">
        <f t="shared" si="14"/>
        <v>-0.13249710129651104</v>
      </c>
      <c r="N74" s="125">
        <v>94.87</v>
      </c>
      <c r="O74" s="5"/>
      <c r="P74" s="5"/>
      <c r="Q74" s="5"/>
      <c r="R74" s="5"/>
      <c r="S74" s="5"/>
      <c r="T74" s="5"/>
    </row>
    <row r="75" spans="1:20" s="3" customFormat="1" ht="11.25">
      <c r="A75" s="115" t="s">
        <v>90</v>
      </c>
      <c r="B75" s="440"/>
      <c r="C75" s="440"/>
      <c r="D75" s="440"/>
      <c r="E75" s="291">
        <v>1847.97</v>
      </c>
      <c r="F75" s="366">
        <f t="shared" si="13"/>
        <v>0.28514204249104624</v>
      </c>
      <c r="G75" s="291">
        <v>1437.95</v>
      </c>
      <c r="H75" s="125">
        <v>1342.86</v>
      </c>
      <c r="I75" s="366">
        <f t="shared" si="10"/>
        <v>7.390998368574242E-2</v>
      </c>
      <c r="J75" s="291">
        <v>1250.44</v>
      </c>
      <c r="K75" s="316">
        <f t="shared" si="14"/>
        <v>3.6410804717739609E-2</v>
      </c>
      <c r="L75" s="125">
        <v>1206.51</v>
      </c>
      <c r="M75" s="126">
        <f t="shared" si="14"/>
        <v>0.18593404433085947</v>
      </c>
      <c r="N75" s="125">
        <v>1017.35</v>
      </c>
      <c r="O75" s="5"/>
      <c r="P75" s="5"/>
      <c r="Q75" s="5"/>
      <c r="R75" s="5"/>
      <c r="S75" s="5"/>
      <c r="T75" s="5"/>
    </row>
    <row r="76" spans="1:20" s="3" customFormat="1" ht="11.25">
      <c r="A76" s="115" t="s">
        <v>91</v>
      </c>
      <c r="B76" s="440"/>
      <c r="C76" s="440"/>
      <c r="D76" s="440"/>
      <c r="E76" s="291">
        <v>0</v>
      </c>
      <c r="F76" s="366"/>
      <c r="G76" s="291">
        <v>0</v>
      </c>
      <c r="H76" s="125">
        <v>0</v>
      </c>
      <c r="I76" s="366">
        <f t="shared" si="10"/>
        <v>-1</v>
      </c>
      <c r="J76" s="291">
        <v>0.05</v>
      </c>
      <c r="K76" s="316">
        <f t="shared" si="14"/>
        <v>-0.98898678414096919</v>
      </c>
      <c r="L76" s="125">
        <v>4.54</v>
      </c>
      <c r="M76" s="126">
        <f t="shared" si="14"/>
        <v>-0.73787528868360275</v>
      </c>
      <c r="N76" s="125">
        <v>17.32</v>
      </c>
      <c r="O76" s="5"/>
      <c r="P76" s="5"/>
      <c r="Q76" s="5"/>
      <c r="R76" s="5"/>
      <c r="S76" s="5"/>
      <c r="T76" s="5"/>
    </row>
    <row r="77" spans="1:20" s="3" customFormat="1" ht="11.25">
      <c r="A77" s="115" t="s">
        <v>92</v>
      </c>
      <c r="B77" s="440"/>
      <c r="C77" s="440"/>
      <c r="D77" s="440"/>
      <c r="E77" s="291">
        <v>462.14</v>
      </c>
      <c r="F77" s="366">
        <f t="shared" si="13"/>
        <v>0.30669833460570572</v>
      </c>
      <c r="G77" s="291">
        <v>353.67</v>
      </c>
      <c r="H77" s="125">
        <v>363.25</v>
      </c>
      <c r="I77" s="366">
        <f t="shared" si="10"/>
        <v>0.33591997352065017</v>
      </c>
      <c r="J77" s="291">
        <v>271.91000000000003</v>
      </c>
      <c r="K77" s="316">
        <f t="shared" si="14"/>
        <v>-0.13163861654903708</v>
      </c>
      <c r="L77" s="125">
        <v>313.13</v>
      </c>
      <c r="M77" s="126">
        <f t="shared" si="14"/>
        <v>-6.7121491985938198E-2</v>
      </c>
      <c r="N77" s="125">
        <v>335.66</v>
      </c>
      <c r="O77" s="5"/>
      <c r="P77" s="5"/>
      <c r="Q77" s="5"/>
      <c r="R77" s="5"/>
      <c r="S77" s="5"/>
      <c r="T77" s="5"/>
    </row>
    <row r="78" spans="1:20" s="8" customFormat="1" ht="11.25">
      <c r="A78" s="115" t="s">
        <v>93</v>
      </c>
      <c r="B78" s="440"/>
      <c r="C78" s="440"/>
      <c r="D78" s="440"/>
      <c r="E78" s="291">
        <v>1089.1500000000001</v>
      </c>
      <c r="F78" s="366">
        <f t="shared" si="13"/>
        <v>0.61456017077292535</v>
      </c>
      <c r="G78" s="291">
        <v>674.58</v>
      </c>
      <c r="H78" s="125">
        <v>1188.21</v>
      </c>
      <c r="I78" s="366">
        <f t="shared" si="10"/>
        <v>3.8597546012269941</v>
      </c>
      <c r="J78" s="291">
        <v>244.5</v>
      </c>
      <c r="K78" s="316">
        <f t="shared" si="14"/>
        <v>1.0541040073930943</v>
      </c>
      <c r="L78" s="125">
        <v>119.03</v>
      </c>
      <c r="M78" s="126">
        <f t="shared" si="14"/>
        <v>-0.75486541590295941</v>
      </c>
      <c r="N78" s="125">
        <v>485.57</v>
      </c>
      <c r="O78" s="11"/>
      <c r="P78" s="11"/>
      <c r="Q78" s="11"/>
      <c r="R78" s="11"/>
      <c r="S78" s="11"/>
      <c r="T78" s="11"/>
    </row>
    <row r="79" spans="1:20" s="8" customFormat="1" ht="11.25">
      <c r="A79" s="115" t="s">
        <v>137</v>
      </c>
      <c r="B79" s="440"/>
      <c r="C79" s="440"/>
      <c r="D79" s="440"/>
      <c r="E79" s="291">
        <v>108.42</v>
      </c>
      <c r="F79" s="366">
        <f t="shared" si="13"/>
        <v>-0.44632826064753339</v>
      </c>
      <c r="G79" s="291">
        <v>195.82</v>
      </c>
      <c r="H79" s="125">
        <v>171.17</v>
      </c>
      <c r="I79" s="366">
        <f t="shared" si="10"/>
        <v>-0.13049883165701526</v>
      </c>
      <c r="J79" s="291">
        <v>196.86</v>
      </c>
      <c r="K79" s="316">
        <f t="shared" si="14"/>
        <v>-0.37798982590287211</v>
      </c>
      <c r="L79" s="125">
        <v>316.49</v>
      </c>
      <c r="M79" s="126">
        <f t="shared" si="14"/>
        <v>-0.48787197203838251</v>
      </c>
      <c r="N79" s="125">
        <v>617.99</v>
      </c>
      <c r="O79" s="11"/>
      <c r="P79" s="11"/>
      <c r="Q79" s="11"/>
      <c r="R79" s="11"/>
      <c r="S79" s="11"/>
      <c r="T79" s="11"/>
    </row>
    <row r="80" spans="1:20" s="8" customFormat="1" ht="11.25">
      <c r="A80" s="115" t="s">
        <v>94</v>
      </c>
      <c r="B80" s="440"/>
      <c r="C80" s="440"/>
      <c r="D80" s="440"/>
      <c r="E80" s="291">
        <v>310.04000000000002</v>
      </c>
      <c r="F80" s="366">
        <f t="shared" si="13"/>
        <v>-0.38042804899982019</v>
      </c>
      <c r="G80" s="291">
        <v>500.41</v>
      </c>
      <c r="H80" s="125">
        <v>455.02</v>
      </c>
      <c r="I80" s="366">
        <f t="shared" si="10"/>
        <v>-8.669035145822046E-2</v>
      </c>
      <c r="J80" s="291">
        <v>498.21</v>
      </c>
      <c r="K80" s="316">
        <f t="shared" si="14"/>
        <v>0.45360914979284583</v>
      </c>
      <c r="L80" s="125">
        <v>342.74</v>
      </c>
      <c r="M80" s="126">
        <f t="shared" si="14"/>
        <v>-0.34910838065214511</v>
      </c>
      <c r="N80" s="125">
        <v>526.57000000000005</v>
      </c>
      <c r="O80" s="11"/>
      <c r="P80" s="11"/>
      <c r="Q80" s="11"/>
      <c r="R80" s="11"/>
      <c r="S80" s="11"/>
      <c r="T80" s="11"/>
    </row>
    <row r="81" spans="1:20" s="8" customFormat="1" ht="11.25">
      <c r="A81" s="115" t="s">
        <v>95</v>
      </c>
      <c r="B81" s="440"/>
      <c r="C81" s="440"/>
      <c r="D81" s="440"/>
      <c r="E81" s="291">
        <v>168.65</v>
      </c>
      <c r="F81" s="366">
        <f t="shared" si="13"/>
        <v>-0.2057549213525478</v>
      </c>
      <c r="G81" s="291">
        <v>212.34</v>
      </c>
      <c r="H81" s="125">
        <v>126.61</v>
      </c>
      <c r="I81" s="366">
        <f t="shared" si="10"/>
        <v>-0.50731574441590788</v>
      </c>
      <c r="J81" s="291">
        <v>256.98</v>
      </c>
      <c r="K81" s="316">
        <f t="shared" si="14"/>
        <v>-0.33333333333333337</v>
      </c>
      <c r="L81" s="125">
        <v>385.47</v>
      </c>
      <c r="M81" s="126">
        <f t="shared" si="14"/>
        <v>-0.21359936348613739</v>
      </c>
      <c r="N81" s="125">
        <v>490.17</v>
      </c>
      <c r="O81" s="11"/>
      <c r="P81" s="11"/>
      <c r="Q81" s="11"/>
      <c r="R81" s="11"/>
      <c r="S81" s="11"/>
      <c r="T81" s="11"/>
    </row>
    <row r="82" spans="1:20" s="8" customFormat="1" ht="11.25">
      <c r="A82" s="115" t="s">
        <v>96</v>
      </c>
      <c r="B82" s="440"/>
      <c r="C82" s="440"/>
      <c r="D82" s="440"/>
      <c r="E82" s="291">
        <v>98.34</v>
      </c>
      <c r="F82" s="366">
        <f t="shared" si="13"/>
        <v>-0.36961538461538457</v>
      </c>
      <c r="G82" s="291">
        <v>156</v>
      </c>
      <c r="H82" s="125">
        <v>151.11000000000001</v>
      </c>
      <c r="I82" s="366">
        <f t="shared" si="10"/>
        <v>0.45102746303053598</v>
      </c>
      <c r="J82" s="291">
        <v>104.14</v>
      </c>
      <c r="K82" s="316">
        <f t="shared" si="14"/>
        <v>0.96601850103832354</v>
      </c>
      <c r="L82" s="125">
        <v>52.97</v>
      </c>
      <c r="M82" s="126">
        <f t="shared" si="14"/>
        <v>9.7823834196891113E-2</v>
      </c>
      <c r="N82" s="125">
        <v>48.25</v>
      </c>
      <c r="O82" s="11"/>
      <c r="P82" s="11"/>
      <c r="Q82" s="11"/>
      <c r="R82" s="11"/>
      <c r="S82" s="11"/>
      <c r="T82" s="11"/>
    </row>
    <row r="83" spans="1:20" s="8" customFormat="1" ht="11.25">
      <c r="A83" s="115" t="s">
        <v>97</v>
      </c>
      <c r="B83" s="440"/>
      <c r="C83" s="440"/>
      <c r="D83" s="440"/>
      <c r="E83" s="291">
        <v>58.98</v>
      </c>
      <c r="F83" s="366">
        <f t="shared" si="13"/>
        <v>0.22441353539547415</v>
      </c>
      <c r="G83" s="291">
        <v>48.17</v>
      </c>
      <c r="H83" s="125">
        <v>56.22</v>
      </c>
      <c r="I83" s="366">
        <f t="shared" si="10"/>
        <v>0.1115065243179123</v>
      </c>
      <c r="J83" s="291">
        <v>50.58</v>
      </c>
      <c r="K83" s="316">
        <f t="shared" si="14"/>
        <v>-0.10809381061541179</v>
      </c>
      <c r="L83" s="125">
        <v>56.71</v>
      </c>
      <c r="M83" s="126">
        <f t="shared" si="14"/>
        <v>-0.49756356870736251</v>
      </c>
      <c r="N83" s="125">
        <v>112.87</v>
      </c>
      <c r="O83" s="11"/>
      <c r="P83" s="11"/>
      <c r="Q83" s="11"/>
      <c r="R83" s="11"/>
      <c r="S83" s="11"/>
      <c r="T83" s="11"/>
    </row>
    <row r="84" spans="1:20" s="8" customFormat="1" ht="11.25">
      <c r="A84" s="115" t="s">
        <v>98</v>
      </c>
      <c r="B84" s="440"/>
      <c r="C84" s="440"/>
      <c r="D84" s="440"/>
      <c r="E84" s="291">
        <v>125.97</v>
      </c>
      <c r="F84" s="366">
        <f t="shared" si="13"/>
        <v>0.70575490859851064</v>
      </c>
      <c r="G84" s="291">
        <v>73.849999999999994</v>
      </c>
      <c r="H84" s="125">
        <v>73.680000000000007</v>
      </c>
      <c r="I84" s="366">
        <f t="shared" si="10"/>
        <v>-9.2275471233214224E-2</v>
      </c>
      <c r="J84" s="291">
        <v>81.17</v>
      </c>
      <c r="K84" s="316">
        <f t="shared" si="14"/>
        <v>-0.11752554903239831</v>
      </c>
      <c r="L84" s="125">
        <v>91.98</v>
      </c>
      <c r="M84" s="126">
        <f t="shared" si="14"/>
        <v>2.8372966207759704</v>
      </c>
      <c r="N84" s="125">
        <v>23.97</v>
      </c>
      <c r="O84" s="11"/>
      <c r="P84" s="11"/>
      <c r="Q84" s="11"/>
      <c r="R84" s="11"/>
      <c r="S84" s="11"/>
      <c r="T84" s="11"/>
    </row>
    <row r="85" spans="1:20" s="8" customFormat="1" ht="11.25">
      <c r="A85" s="115" t="s">
        <v>99</v>
      </c>
      <c r="B85" s="440"/>
      <c r="C85" s="440"/>
      <c r="D85" s="440"/>
      <c r="E85" s="291">
        <v>82.86</v>
      </c>
      <c r="F85" s="366">
        <f t="shared" si="13"/>
        <v>-0.18033435552477994</v>
      </c>
      <c r="G85" s="291">
        <v>101.09</v>
      </c>
      <c r="H85" s="125">
        <v>95.06</v>
      </c>
      <c r="I85" s="366">
        <f t="shared" si="10"/>
        <v>1.1817764516869405</v>
      </c>
      <c r="J85" s="291">
        <v>43.57</v>
      </c>
      <c r="K85" s="316">
        <f t="shared" si="14"/>
        <v>0.62756817332835269</v>
      </c>
      <c r="L85" s="125">
        <v>26.77</v>
      </c>
      <c r="M85" s="126">
        <f t="shared" si="14"/>
        <v>0.869413407821229</v>
      </c>
      <c r="N85" s="125">
        <v>14.32</v>
      </c>
      <c r="O85" s="11"/>
      <c r="P85" s="11"/>
      <c r="Q85" s="11"/>
      <c r="R85" s="11"/>
      <c r="S85" s="11"/>
      <c r="T85" s="11"/>
    </row>
    <row r="86" spans="1:20" s="8" customFormat="1" ht="11.25">
      <c r="A86" s="115" t="s">
        <v>100</v>
      </c>
      <c r="B86" s="440"/>
      <c r="C86" s="440"/>
      <c r="D86" s="440"/>
      <c r="E86" s="291">
        <v>259.67</v>
      </c>
      <c r="F86" s="366">
        <f t="shared" si="13"/>
        <v>0.46005060444194568</v>
      </c>
      <c r="G86" s="291">
        <v>177.85</v>
      </c>
      <c r="H86" s="125">
        <v>184.98</v>
      </c>
      <c r="I86" s="366">
        <f t="shared" si="10"/>
        <v>-0.17691554685414268</v>
      </c>
      <c r="J86" s="291">
        <v>224.74</v>
      </c>
      <c r="K86" s="316">
        <f t="shared" si="14"/>
        <v>-0.15434978928356402</v>
      </c>
      <c r="L86" s="125">
        <v>265.76</v>
      </c>
      <c r="M86" s="126">
        <f t="shared" si="14"/>
        <v>0.82740837516330856</v>
      </c>
      <c r="N86" s="125">
        <v>145.43</v>
      </c>
      <c r="O86" s="11"/>
      <c r="P86" s="11"/>
      <c r="Q86" s="11"/>
      <c r="R86" s="11"/>
      <c r="S86" s="11"/>
      <c r="T86" s="11"/>
    </row>
    <row r="87" spans="1:20" s="8" customFormat="1" ht="11.25">
      <c r="A87" s="115" t="s">
        <v>101</v>
      </c>
      <c r="B87" s="440"/>
      <c r="C87" s="440"/>
      <c r="D87" s="440"/>
      <c r="E87" s="127">
        <v>6.87</v>
      </c>
      <c r="F87" s="366">
        <f t="shared" si="13"/>
        <v>-0.54772876892692557</v>
      </c>
      <c r="G87" s="127">
        <v>15.19</v>
      </c>
      <c r="H87" s="127">
        <v>12.41</v>
      </c>
      <c r="I87" s="366">
        <f t="shared" si="10"/>
        <v>-0.13699582753824757</v>
      </c>
      <c r="J87" s="292">
        <v>14.38</v>
      </c>
      <c r="K87" s="316">
        <f t="shared" si="14"/>
        <v>-5.1451187335092352E-2</v>
      </c>
      <c r="L87" s="127">
        <v>15.16</v>
      </c>
      <c r="M87" s="126">
        <f t="shared" si="14"/>
        <v>-6.0718711276332105E-2</v>
      </c>
      <c r="N87" s="127">
        <v>16.14</v>
      </c>
      <c r="O87" s="11"/>
      <c r="P87" s="11"/>
      <c r="Q87" s="11"/>
      <c r="R87" s="11"/>
      <c r="S87" s="11"/>
      <c r="T87" s="11"/>
    </row>
    <row r="88" spans="1:20" s="8" customFormat="1" ht="11.25">
      <c r="A88" s="115" t="s">
        <v>102</v>
      </c>
      <c r="B88" s="440"/>
      <c r="C88" s="440"/>
      <c r="D88" s="440"/>
      <c r="E88" s="291">
        <v>0</v>
      </c>
      <c r="F88" s="366"/>
      <c r="G88" s="291">
        <v>0</v>
      </c>
      <c r="H88" s="125">
        <v>0</v>
      </c>
      <c r="I88" s="366"/>
      <c r="J88" s="291">
        <v>0</v>
      </c>
      <c r="K88" s="316"/>
      <c r="L88" s="125">
        <v>0</v>
      </c>
      <c r="M88" s="126"/>
      <c r="N88" s="125">
        <v>0</v>
      </c>
      <c r="O88" s="11"/>
      <c r="P88" s="11"/>
      <c r="Q88" s="11"/>
      <c r="R88" s="11"/>
      <c r="S88" s="11"/>
      <c r="T88" s="11"/>
    </row>
    <row r="89" spans="1:20" s="3" customFormat="1" ht="11.25">
      <c r="A89" s="115" t="s">
        <v>103</v>
      </c>
      <c r="B89" s="440"/>
      <c r="C89" s="440"/>
      <c r="D89" s="440"/>
      <c r="E89" s="291">
        <v>10.42</v>
      </c>
      <c r="F89" s="366">
        <f t="shared" si="13"/>
        <v>0.18140589569161003</v>
      </c>
      <c r="G89" s="291">
        <v>8.82</v>
      </c>
      <c r="H89" s="125">
        <v>11.89</v>
      </c>
      <c r="I89" s="366">
        <f t="shared" si="10"/>
        <v>7.2569444444444446</v>
      </c>
      <c r="J89" s="291">
        <v>1.44</v>
      </c>
      <c r="K89" s="316">
        <f t="shared" si="14"/>
        <v>-0.34841628959276016</v>
      </c>
      <c r="L89" s="125">
        <v>2.21</v>
      </c>
      <c r="M89" s="126">
        <f t="shared" si="14"/>
        <v>0.12182741116751261</v>
      </c>
      <c r="N89" s="125">
        <v>1.97</v>
      </c>
      <c r="O89" s="5"/>
      <c r="P89" s="5"/>
      <c r="Q89" s="5"/>
      <c r="R89" s="5"/>
      <c r="S89" s="5"/>
      <c r="T89" s="5"/>
    </row>
    <row r="90" spans="1:20" s="8" customFormat="1" ht="11.25">
      <c r="A90" s="115" t="s">
        <v>104</v>
      </c>
      <c r="B90" s="440"/>
      <c r="C90" s="440"/>
      <c r="D90" s="440"/>
      <c r="E90" s="291">
        <v>0</v>
      </c>
      <c r="F90" s="366"/>
      <c r="G90" s="291">
        <v>0</v>
      </c>
      <c r="H90" s="125">
        <v>0</v>
      </c>
      <c r="I90" s="366"/>
      <c r="J90" s="291">
        <v>0</v>
      </c>
      <c r="K90" s="316"/>
      <c r="L90" s="125">
        <v>0</v>
      </c>
      <c r="M90" s="126"/>
      <c r="N90" s="125">
        <v>0</v>
      </c>
      <c r="O90" s="11"/>
      <c r="P90" s="11"/>
      <c r="Q90" s="11"/>
      <c r="R90" s="11"/>
      <c r="S90" s="11"/>
      <c r="T90" s="11"/>
    </row>
    <row r="91" spans="1:20" s="8" customFormat="1" ht="11.25">
      <c r="A91" s="115" t="s">
        <v>105</v>
      </c>
      <c r="B91" s="440"/>
      <c r="C91" s="440"/>
      <c r="D91" s="440"/>
      <c r="E91" s="291">
        <v>123.15</v>
      </c>
      <c r="F91" s="366">
        <f t="shared" si="13"/>
        <v>-8.1586993810127462E-2</v>
      </c>
      <c r="G91" s="291">
        <v>134.09</v>
      </c>
      <c r="H91" s="125">
        <v>121.71000000000001</v>
      </c>
      <c r="I91" s="366">
        <f t="shared" si="10"/>
        <v>-0.22880496768470404</v>
      </c>
      <c r="J91" s="291">
        <v>157.82</v>
      </c>
      <c r="K91" s="316">
        <f t="shared" si="14"/>
        <v>-0.14618048041549458</v>
      </c>
      <c r="L91" s="125">
        <v>184.84</v>
      </c>
      <c r="M91" s="126">
        <f t="shared" si="14"/>
        <v>0.12624908603460883</v>
      </c>
      <c r="N91" s="125">
        <v>164.12</v>
      </c>
      <c r="O91" s="11"/>
      <c r="P91" s="11"/>
      <c r="Q91" s="11"/>
      <c r="R91" s="11"/>
      <c r="S91" s="11"/>
      <c r="T91" s="11"/>
    </row>
    <row r="92" spans="1:20" s="8" customFormat="1" ht="11.25">
      <c r="A92" s="115" t="s">
        <v>106</v>
      </c>
      <c r="B92" s="440"/>
      <c r="C92" s="440"/>
      <c r="D92" s="440"/>
      <c r="E92" s="291">
        <v>0</v>
      </c>
      <c r="F92" s="366">
        <f t="shared" si="13"/>
        <v>-1</v>
      </c>
      <c r="G92" s="291">
        <v>0.16</v>
      </c>
      <c r="H92" s="125">
        <v>0</v>
      </c>
      <c r="I92" s="366">
        <f t="shared" si="10"/>
        <v>-1</v>
      </c>
      <c r="J92" s="291">
        <v>1.2</v>
      </c>
      <c r="K92" s="316">
        <f t="shared" si="14"/>
        <v>0.81818181818181812</v>
      </c>
      <c r="L92" s="125">
        <v>0.66</v>
      </c>
      <c r="M92" s="126">
        <f t="shared" si="14"/>
        <v>-0.93843283582089554</v>
      </c>
      <c r="N92" s="125">
        <v>10.72</v>
      </c>
      <c r="O92" s="11"/>
      <c r="P92" s="11"/>
      <c r="Q92" s="11"/>
      <c r="R92" s="11"/>
      <c r="S92" s="11"/>
      <c r="T92" s="11"/>
    </row>
    <row r="93" spans="1:20" s="8" customFormat="1" ht="11.25">
      <c r="A93" s="115" t="s">
        <v>107</v>
      </c>
      <c r="B93" s="440"/>
      <c r="C93" s="440"/>
      <c r="D93" s="440"/>
      <c r="E93" s="291">
        <v>2.3199999999999998</v>
      </c>
      <c r="F93" s="366">
        <f t="shared" si="13"/>
        <v>56.999999999999993</v>
      </c>
      <c r="G93" s="291">
        <v>0.04</v>
      </c>
      <c r="H93" s="125">
        <v>0</v>
      </c>
      <c r="I93" s="366">
        <f t="shared" si="10"/>
        <v>-1</v>
      </c>
      <c r="J93" s="291">
        <v>0.01</v>
      </c>
      <c r="K93" s="316">
        <f t="shared" si="14"/>
        <v>-0.97560975609756095</v>
      </c>
      <c r="L93" s="125">
        <v>0.41</v>
      </c>
      <c r="M93" s="126">
        <f t="shared" si="14"/>
        <v>3.0999999999999996</v>
      </c>
      <c r="N93" s="125">
        <v>0.1</v>
      </c>
      <c r="O93" s="11"/>
      <c r="P93" s="11"/>
      <c r="Q93" s="11"/>
      <c r="R93" s="11"/>
      <c r="S93" s="11"/>
      <c r="T93" s="11"/>
    </row>
    <row r="94" spans="1:20" s="8" customFormat="1" ht="11.25">
      <c r="A94" s="115" t="s">
        <v>108</v>
      </c>
      <c r="B94" s="115"/>
      <c r="C94" s="115"/>
      <c r="D94" s="115"/>
      <c r="E94" s="293">
        <v>0</v>
      </c>
      <c r="F94" s="366"/>
      <c r="G94" s="293">
        <v>0</v>
      </c>
      <c r="H94" s="128">
        <v>0</v>
      </c>
      <c r="I94" s="366"/>
      <c r="J94" s="293">
        <v>0</v>
      </c>
      <c r="K94" s="316">
        <f t="shared" si="14"/>
        <v>-1</v>
      </c>
      <c r="L94" s="128">
        <v>3.02</v>
      </c>
      <c r="M94" s="126">
        <f t="shared" si="14"/>
        <v>-0.66105499438832771</v>
      </c>
      <c r="N94" s="128">
        <v>8.91</v>
      </c>
      <c r="O94" s="11"/>
      <c r="P94" s="11"/>
      <c r="Q94" s="11"/>
      <c r="R94" s="11"/>
      <c r="S94" s="11"/>
      <c r="T94" s="11"/>
    </row>
    <row r="95" spans="1:20" s="8" customFormat="1" ht="11.25">
      <c r="A95" s="115" t="s">
        <v>109</v>
      </c>
      <c r="B95" s="115"/>
      <c r="C95" s="115"/>
      <c r="D95" s="115"/>
      <c r="E95" s="293">
        <v>5.24</v>
      </c>
      <c r="F95" s="366">
        <f t="shared" si="13"/>
        <v>-0.55021459227467817</v>
      </c>
      <c r="G95" s="293">
        <v>11.65</v>
      </c>
      <c r="H95" s="128">
        <v>10.210000000000001</v>
      </c>
      <c r="I95" s="366">
        <f t="shared" si="10"/>
        <v>2.6594982078853051</v>
      </c>
      <c r="J95" s="293">
        <v>2.79</v>
      </c>
      <c r="K95" s="316">
        <f t="shared" si="14"/>
        <v>-0.58666666666666667</v>
      </c>
      <c r="L95" s="128">
        <v>6.75</v>
      </c>
      <c r="M95" s="126">
        <f t="shared" si="14"/>
        <v>-0.32567432567432564</v>
      </c>
      <c r="N95" s="128">
        <v>10.01</v>
      </c>
      <c r="O95" s="11"/>
      <c r="P95" s="11"/>
      <c r="Q95" s="11"/>
      <c r="R95" s="11"/>
      <c r="S95" s="11"/>
      <c r="T95" s="11"/>
    </row>
    <row r="96" spans="1:20" s="8" customFormat="1" ht="11.25">
      <c r="A96" s="119" t="s">
        <v>89</v>
      </c>
      <c r="B96" s="440"/>
      <c r="C96" s="440"/>
      <c r="D96" s="440"/>
      <c r="E96" s="293">
        <f>E74</f>
        <v>142.4</v>
      </c>
      <c r="F96" s="366">
        <f t="shared" ref="F96:F101" si="15">IF((+E96/G96)&lt;0,"n.m.",IF(E96&lt;0,(+E96/G96-1)*-1,(+E96/G96-1)))</f>
        <v>4.5521292217327591E-2</v>
      </c>
      <c r="G96" s="293">
        <f>G74</f>
        <v>136.19999999999999</v>
      </c>
      <c r="H96" s="128">
        <f>H74</f>
        <v>140.36000000000001</v>
      </c>
      <c r="I96" s="366">
        <f t="shared" si="10"/>
        <v>0.71547298948912275</v>
      </c>
      <c r="J96" s="293">
        <f>J74</f>
        <v>81.819999999999993</v>
      </c>
      <c r="K96" s="316">
        <f t="shared" si="14"/>
        <v>-5.832320777642841E-3</v>
      </c>
      <c r="L96" s="128">
        <f>L74</f>
        <v>82.3</v>
      </c>
      <c r="M96" s="126">
        <f t="shared" si="14"/>
        <v>-0.13249710129651104</v>
      </c>
      <c r="N96" s="129">
        <v>94.87</v>
      </c>
      <c r="O96" s="11"/>
      <c r="P96" s="11"/>
      <c r="Q96" s="11"/>
      <c r="R96" s="11"/>
      <c r="S96" s="11"/>
      <c r="T96" s="11"/>
    </row>
    <row r="97" spans="1:20" s="8" customFormat="1" ht="11.25">
      <c r="A97" s="119" t="s">
        <v>90</v>
      </c>
      <c r="B97" s="440"/>
      <c r="C97" s="440"/>
      <c r="D97" s="440"/>
      <c r="E97" s="293">
        <f>E75</f>
        <v>1847.97</v>
      </c>
      <c r="F97" s="366">
        <f t="shared" si="15"/>
        <v>0.28514204249104624</v>
      </c>
      <c r="G97" s="293">
        <f>G75</f>
        <v>1437.95</v>
      </c>
      <c r="H97" s="128">
        <f>H75</f>
        <v>1342.86</v>
      </c>
      <c r="I97" s="366">
        <f t="shared" si="10"/>
        <v>7.390998368574242E-2</v>
      </c>
      <c r="J97" s="293">
        <f>J75</f>
        <v>1250.44</v>
      </c>
      <c r="K97" s="316">
        <f t="shared" si="14"/>
        <v>3.6410804717739609E-2</v>
      </c>
      <c r="L97" s="128">
        <f>L75</f>
        <v>1206.51</v>
      </c>
      <c r="M97" s="126">
        <f t="shared" si="14"/>
        <v>0.18593404433085947</v>
      </c>
      <c r="N97" s="129">
        <v>1017.35</v>
      </c>
      <c r="O97" s="11"/>
      <c r="P97" s="11"/>
      <c r="Q97" s="11"/>
      <c r="R97" s="11"/>
      <c r="S97" s="11"/>
      <c r="T97" s="11"/>
    </row>
    <row r="98" spans="1:20" s="3" customFormat="1" ht="11.25">
      <c r="A98" s="119" t="s">
        <v>110</v>
      </c>
      <c r="B98" s="440"/>
      <c r="C98" s="440"/>
      <c r="D98" s="440"/>
      <c r="E98" s="293">
        <f>E76+E77+E78+E79+E80+E81+E82+E83+E84+E85</f>
        <v>2504.5500000000002</v>
      </c>
      <c r="F98" s="366">
        <f t="shared" si="15"/>
        <v>8.1444603247939451E-2</v>
      </c>
      <c r="G98" s="293">
        <f>G76+G77+G78+G79+G80+G81+G82+G83+G84+G85</f>
        <v>2315.9299999999998</v>
      </c>
      <c r="H98" s="128">
        <f>H76+H77+H78+H79+H80+H81+H82+H83+H84+H85</f>
        <v>2680.33</v>
      </c>
      <c r="I98" s="366">
        <f t="shared" si="10"/>
        <v>0.53339588208035593</v>
      </c>
      <c r="J98" s="293">
        <f>J76+J77+J78+J79+J80+J81+J82+J83+J84+J85</f>
        <v>1747.97</v>
      </c>
      <c r="K98" s="316">
        <f t="shared" si="14"/>
        <v>2.2306311153740266E-2</v>
      </c>
      <c r="L98" s="128">
        <f>L76+L77+L78+L79+L80+L81+L82+L83+L84+L85</f>
        <v>1709.8300000000002</v>
      </c>
      <c r="M98" s="126">
        <f t="shared" si="14"/>
        <v>-0.36025876551339653</v>
      </c>
      <c r="N98" s="127">
        <v>2672.69</v>
      </c>
      <c r="O98" s="5"/>
      <c r="P98" s="5"/>
      <c r="Q98" s="5"/>
      <c r="R98" s="5"/>
      <c r="S98" s="5"/>
      <c r="T98" s="5"/>
    </row>
    <row r="99" spans="1:20" s="3" customFormat="1" ht="11.25">
      <c r="A99" s="119" t="s">
        <v>111</v>
      </c>
      <c r="B99" s="440"/>
      <c r="C99" s="440"/>
      <c r="D99" s="440"/>
      <c r="E99" s="293">
        <f>E86+E87+E88+E89+E90+E91</f>
        <v>400.11</v>
      </c>
      <c r="F99" s="366">
        <f t="shared" si="15"/>
        <v>0.19098080071439205</v>
      </c>
      <c r="G99" s="293">
        <f>G86+G87+G88+G89+G90+G91</f>
        <v>335.95</v>
      </c>
      <c r="H99" s="128">
        <f>H86+H87+H88+H89+H90+H91</f>
        <v>330.99</v>
      </c>
      <c r="I99" s="366">
        <f t="shared" si="10"/>
        <v>-0.16916009839851398</v>
      </c>
      <c r="J99" s="293">
        <f>J86+J87+J88+J89+J90+J91</f>
        <v>398.38</v>
      </c>
      <c r="K99" s="316">
        <f t="shared" si="14"/>
        <v>-0.14870611363976327</v>
      </c>
      <c r="L99" s="128">
        <f>L86+L87+L88+L89+L90+L91</f>
        <v>467.97</v>
      </c>
      <c r="M99" s="126">
        <f t="shared" si="14"/>
        <v>0.42821827504120136</v>
      </c>
      <c r="N99" s="176">
        <v>327.65999999999997</v>
      </c>
      <c r="O99" s="5"/>
      <c r="P99" s="5"/>
      <c r="Q99" s="5"/>
      <c r="R99" s="5"/>
      <c r="S99" s="5"/>
      <c r="T99" s="5"/>
    </row>
    <row r="100" spans="1:20" s="8" customFormat="1" ht="11.25">
      <c r="A100" s="343" t="s">
        <v>112</v>
      </c>
      <c r="B100" s="440"/>
      <c r="C100" s="440"/>
      <c r="D100" s="440"/>
      <c r="E100" s="344">
        <f>E92+E93+E94+E95</f>
        <v>7.5600000000000005</v>
      </c>
      <c r="F100" s="366">
        <f t="shared" si="15"/>
        <v>-0.36202531645569613</v>
      </c>
      <c r="G100" s="344">
        <f>G92+G93+G94+G95</f>
        <v>11.85</v>
      </c>
      <c r="H100" s="344">
        <f>H92+H93+H94+H95</f>
        <v>10.210000000000001</v>
      </c>
      <c r="I100" s="366">
        <f t="shared" si="10"/>
        <v>1.5525000000000002</v>
      </c>
      <c r="J100" s="344">
        <f>J92+J93+J94+J95</f>
        <v>4</v>
      </c>
      <c r="K100" s="316">
        <f t="shared" si="14"/>
        <v>-0.63099630996309963</v>
      </c>
      <c r="L100" s="344">
        <f>L92+L93+L94+L95</f>
        <v>10.84</v>
      </c>
      <c r="M100" s="345">
        <f t="shared" si="14"/>
        <v>-0.63550773369199731</v>
      </c>
      <c r="N100" s="346">
        <v>29.740000000000002</v>
      </c>
      <c r="O100" s="11"/>
      <c r="P100" s="11"/>
      <c r="Q100" s="11"/>
      <c r="R100" s="11"/>
      <c r="S100" s="11"/>
      <c r="T100" s="11"/>
    </row>
    <row r="101" spans="1:20" s="108" customFormat="1" ht="10.35" customHeight="1">
      <c r="A101" s="105" t="s">
        <v>117</v>
      </c>
      <c r="B101" s="105"/>
      <c r="C101" s="105"/>
      <c r="D101" s="105"/>
      <c r="E101" s="315">
        <f>SUM(E96:E100)</f>
        <v>4902.59</v>
      </c>
      <c r="F101" s="365">
        <f t="shared" si="15"/>
        <v>0.1568496512407147</v>
      </c>
      <c r="G101" s="315">
        <f>SUM(G96:G100)</f>
        <v>4237.88</v>
      </c>
      <c r="H101" s="315">
        <f>SUM(H96:H100)</f>
        <v>4504.7499999999991</v>
      </c>
      <c r="I101" s="365">
        <f t="shared" si="10"/>
        <v>0.29349826710426918</v>
      </c>
      <c r="J101" s="315">
        <f>SUM(J96:J100)</f>
        <v>3482.61</v>
      </c>
      <c r="K101" s="177">
        <f t="shared" ref="K101" si="16">IF((+J101/L101)&lt;0,"n.m.",IF(J101&lt;0,(+J101/L101-1)*-1,(+J101/L101-1)))</f>
        <v>1.4838459215802402E-3</v>
      </c>
      <c r="L101" s="315">
        <f>SUM(L96:L100)</f>
        <v>3477.4500000000007</v>
      </c>
      <c r="M101" s="177">
        <f t="shared" ref="M101" si="17">IF((+L101/N101)&lt;0,"n.m.",IF(L101&lt;0,(+L101/N101-1)*-1,(+L101/N101-1)))</f>
        <v>-0.16050464595841418</v>
      </c>
      <c r="N101" s="315">
        <v>4142.3099999999995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0" fitToHeight="0" orientation="landscape" r:id="rId1"/>
  <headerFooter alignWithMargins="0">
    <oddHeader>&amp;A</oddHeader>
  </headerFooter>
  <rowBreaks count="2" manualBreakCount="2">
    <brk id="42" max="14" man="1"/>
    <brk id="7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01"/>
  <sheetViews>
    <sheetView view="pageBreakPreview" zoomScaleNormal="100" zoomScaleSheetLayoutView="100" workbookViewId="0">
      <pane xSplit="1" ySplit="1" topLeftCell="B2" activePane="bottomRight" state="frozen"/>
      <selection activeCell="B21" sqref="B21"/>
      <selection pane="topRight" activeCell="B21" sqref="B21"/>
      <selection pane="bottomLeft" activeCell="B21" sqref="B21"/>
      <selection pane="bottomRight"/>
    </sheetView>
  </sheetViews>
  <sheetFormatPr baseColWidth="10" defaultColWidth="20.5703125" defaultRowHeight="12" customHeight="1" outlineLevelRow="1"/>
  <cols>
    <col min="1" max="1" width="20.5703125" style="66" customWidth="1"/>
    <col min="2" max="4" width="10.85546875" style="32" customWidth="1"/>
    <col min="5" max="14" width="10.85546875" style="33" customWidth="1"/>
    <col min="15" max="16384" width="20.5703125" style="66"/>
  </cols>
  <sheetData>
    <row r="1" spans="1:19" s="65" customFormat="1" ht="24.75" customHeight="1">
      <c r="A1" s="30" t="s">
        <v>124</v>
      </c>
      <c r="B1" s="1" t="s">
        <v>154</v>
      </c>
      <c r="C1" s="1" t="s">
        <v>159</v>
      </c>
      <c r="D1" s="1" t="s">
        <v>155</v>
      </c>
      <c r="E1" s="190" t="s">
        <v>156</v>
      </c>
      <c r="F1" s="190" t="s">
        <v>158</v>
      </c>
      <c r="G1" s="190" t="s">
        <v>157</v>
      </c>
      <c r="H1" s="190">
        <v>2017</v>
      </c>
      <c r="I1" s="190" t="s">
        <v>140</v>
      </c>
      <c r="J1" s="190">
        <v>2016</v>
      </c>
      <c r="K1" s="190" t="s">
        <v>135</v>
      </c>
      <c r="L1" s="1">
        <v>2015</v>
      </c>
      <c r="M1" s="1" t="s">
        <v>132</v>
      </c>
      <c r="N1" s="1">
        <v>2014</v>
      </c>
    </row>
    <row r="2" spans="1:19" ht="3" hidden="1" customHeight="1" outlineLevel="1"/>
    <row r="3" spans="1:19" s="70" customFormat="1" ht="10.35" customHeight="1" collapsed="1">
      <c r="A3" s="67" t="s">
        <v>1</v>
      </c>
      <c r="B3" s="296">
        <v>1030.6000000000001</v>
      </c>
      <c r="C3" s="444">
        <f>IF((+B3/D3)&lt;0,"n.m.",IF(B3&lt;0,(+B3/D3-1)*-1,(+B3/D3-1)))</f>
        <v>0.2427648080262399</v>
      </c>
      <c r="D3" s="296">
        <v>829.28</v>
      </c>
      <c r="E3" s="296">
        <f>E71</f>
        <v>2683.61</v>
      </c>
      <c r="F3" s="369">
        <f>IF((+E3/G3)&lt;0,"n.m.",IF(E3&lt;0,(+E3/G3-1)*-1,(+E3/G3-1)))</f>
        <v>0.10959917967037969</v>
      </c>
      <c r="G3" s="468">
        <f>G71</f>
        <v>2418.54</v>
      </c>
      <c r="H3" s="313">
        <f>H71</f>
        <v>3403.5299999999997</v>
      </c>
      <c r="I3" s="369">
        <f>IF((+H3/J3)&lt;0,"n.m.",IF(H3&lt;0,(+H3/J3-1)*-1,(+H3/J3-1)))</f>
        <v>7.8810988655705794E-2</v>
      </c>
      <c r="J3" s="313">
        <f>J71</f>
        <v>3154.8900000000003</v>
      </c>
      <c r="K3" s="324">
        <f t="shared" ref="K3:K7" si="0">IF((+J3/L3)&lt;0,"n.m.",IF(J3&lt;0,(+J3/L3-1)*-1,(+J3/L3-1)))</f>
        <v>-2.9297469931786724E-2</v>
      </c>
      <c r="L3" s="68">
        <f>L71</f>
        <v>3250.1099999999997</v>
      </c>
      <c r="M3" s="167">
        <f t="shared" ref="M3:M7" si="1">IF((+L3/N3)&lt;0,"n.m.",IF(L3&lt;0,(+L3/N3-1)*-1,(+L3/N3-1)))</f>
        <v>9.4261549960607871E-2</v>
      </c>
      <c r="N3" s="68">
        <v>2970.14</v>
      </c>
    </row>
    <row r="4" spans="1:19" s="70" customFormat="1" ht="10.35" customHeight="1">
      <c r="A4" s="67" t="s">
        <v>2</v>
      </c>
      <c r="B4" s="67"/>
      <c r="C4" s="444"/>
      <c r="D4" s="67"/>
      <c r="E4" s="296">
        <f>E101</f>
        <v>4093.22</v>
      </c>
      <c r="F4" s="369">
        <f t="shared" ref="F4:F67" si="2">IF((+E4/G4)&lt;0,"n.m.",IF(E4&lt;0,(+E4/G4-1)*-1,(+E4/G4-1)))</f>
        <v>-1.4710007928280255E-3</v>
      </c>
      <c r="G4" s="468">
        <f>G101</f>
        <v>4099.25</v>
      </c>
      <c r="H4" s="313">
        <f>H101</f>
        <v>3943.73</v>
      </c>
      <c r="I4" s="369">
        <f t="shared" ref="I4:I67" si="3">IF((+H4/J4)&lt;0,"n.m.",IF(H4&lt;0,(+H4/J4-1)*-1,(+H4/J4-1)))</f>
        <v>-8.1779383790806515E-2</v>
      </c>
      <c r="J4" s="313">
        <f>J101</f>
        <v>4294.97</v>
      </c>
      <c r="K4" s="324">
        <f t="shared" si="0"/>
        <v>9.8137180448742978E-3</v>
      </c>
      <c r="L4" s="68">
        <f>L101</f>
        <v>4253.2299999999996</v>
      </c>
      <c r="M4" s="167">
        <f>IF((+L4/N4)&lt;0,"n.m.",IF(L4&lt;0,(+L4/N4-1)*-1,(+L4/N4-1)))</f>
        <v>-6.9561450906871602E-2</v>
      </c>
      <c r="N4" s="68">
        <v>4571.21</v>
      </c>
    </row>
    <row r="5" spans="1:19" s="70" customFormat="1" ht="10.35" customHeight="1">
      <c r="A5" s="67" t="s">
        <v>3</v>
      </c>
      <c r="B5" s="296">
        <v>958.31999999999994</v>
      </c>
      <c r="C5" s="444">
        <f t="shared" ref="C5:C7" si="4">IF((+B5/D5)&lt;0,"n.m.",IF(B5&lt;0,(+B5/D5-1)*-1,(+B5/D5-1)))</f>
        <v>0.27844183564567748</v>
      </c>
      <c r="D5" s="296">
        <v>749.6</v>
      </c>
      <c r="E5" s="296">
        <v>2461.6799999999998</v>
      </c>
      <c r="F5" s="369">
        <f t="shared" si="2"/>
        <v>0.20005849948812937</v>
      </c>
      <c r="G5" s="313">
        <v>2051.3000000000002</v>
      </c>
      <c r="H5" s="313">
        <v>3029.34</v>
      </c>
      <c r="I5" s="369">
        <f t="shared" si="3"/>
        <v>0.12992070182244086</v>
      </c>
      <c r="J5" s="313">
        <v>2681.02</v>
      </c>
      <c r="K5" s="324">
        <f t="shared" si="0"/>
        <v>-3.9364272428670355E-2</v>
      </c>
      <c r="L5" s="68">
        <v>2790.8809999999999</v>
      </c>
      <c r="M5" s="167">
        <f t="shared" si="1"/>
        <v>1.9151814813935575E-2</v>
      </c>
      <c r="N5" s="68">
        <v>2738.4349999999999</v>
      </c>
    </row>
    <row r="6" spans="1:19" s="70" customFormat="1" ht="10.35" customHeight="1">
      <c r="A6" s="67" t="s">
        <v>119</v>
      </c>
      <c r="B6" s="296">
        <v>73.650000000000006</v>
      </c>
      <c r="C6" s="444">
        <f t="shared" si="4"/>
        <v>1.3773402194964497</v>
      </c>
      <c r="D6" s="67">
        <v>30.98</v>
      </c>
      <c r="E6" s="296">
        <v>125.61</v>
      </c>
      <c r="F6" s="369">
        <f t="shared" si="2"/>
        <v>4.1311274509803919</v>
      </c>
      <c r="G6" s="313">
        <v>24.48</v>
      </c>
      <c r="H6" s="313">
        <v>62.4</v>
      </c>
      <c r="I6" s="369">
        <f t="shared" si="3"/>
        <v>0.27685696746470234</v>
      </c>
      <c r="J6" s="313">
        <v>48.87</v>
      </c>
      <c r="K6" s="324">
        <f>IF((+J6/L6)&lt;0,"n.m.",IF(J6&lt;0,(+J6/L6-1)*-1,(+J6/L6-1)))</f>
        <v>4.4498589381892772E-2</v>
      </c>
      <c r="L6" s="68">
        <v>46.787999999999997</v>
      </c>
      <c r="M6" s="167">
        <f t="shared" si="1"/>
        <v>-0.49243336479317867</v>
      </c>
      <c r="N6" s="68">
        <v>92.180999999999997</v>
      </c>
    </row>
    <row r="7" spans="1:19" s="70" customFormat="1" ht="10.35" customHeight="1">
      <c r="A7" s="67" t="s">
        <v>129</v>
      </c>
      <c r="B7" s="296">
        <v>73.650000000000006</v>
      </c>
      <c r="C7" s="444">
        <f t="shared" si="4"/>
        <v>1.3773402194964497</v>
      </c>
      <c r="D7" s="67">
        <v>30.98</v>
      </c>
      <c r="E7" s="296">
        <v>125.61</v>
      </c>
      <c r="F7" s="369">
        <f t="shared" si="2"/>
        <v>4.1311274509803919</v>
      </c>
      <c r="G7" s="313">
        <v>24.48</v>
      </c>
      <c r="H7" s="313">
        <v>62.4</v>
      </c>
      <c r="I7" s="369">
        <f t="shared" si="3"/>
        <v>0.27685696746470234</v>
      </c>
      <c r="J7" s="313">
        <v>48.87</v>
      </c>
      <c r="K7" s="324">
        <f t="shared" si="0"/>
        <v>4.4498589381892772E-2</v>
      </c>
      <c r="L7" s="68">
        <v>46.787999999999997</v>
      </c>
      <c r="M7" s="167">
        <f t="shared" si="1"/>
        <v>-0.49243336479317867</v>
      </c>
      <c r="N7" s="68">
        <v>92.180999999999997</v>
      </c>
    </row>
    <row r="8" spans="1:19" ht="10.35" customHeight="1">
      <c r="A8" s="71" t="s">
        <v>120</v>
      </c>
      <c r="B8" s="289">
        <f>B6/B5</f>
        <v>7.6853243175557237E-2</v>
      </c>
      <c r="C8" s="71"/>
      <c r="D8" s="289">
        <f>D6/D5</f>
        <v>4.1328708644610461E-2</v>
      </c>
      <c r="E8" s="289">
        <f>E6/E5</f>
        <v>5.1026128497611394E-2</v>
      </c>
      <c r="F8" s="370"/>
      <c r="G8" s="289">
        <f>G6/G5</f>
        <v>1.1933895578413688E-2</v>
      </c>
      <c r="H8" s="289">
        <f>H6/H5</f>
        <v>2.0598546217988074E-2</v>
      </c>
      <c r="I8" s="370"/>
      <c r="J8" s="289">
        <f>J6/J5</f>
        <v>1.822813705231591E-2</v>
      </c>
      <c r="K8" s="289"/>
      <c r="L8" s="72">
        <f>L6/L5</f>
        <v>1.6764598705570032E-2</v>
      </c>
      <c r="M8" s="69"/>
      <c r="N8" s="72">
        <v>3.3661927341711598E-2</v>
      </c>
    </row>
    <row r="9" spans="1:19" ht="10.35" customHeight="1">
      <c r="A9" s="71" t="s">
        <v>121</v>
      </c>
      <c r="B9" s="290">
        <f>B3/Group!$B$2</f>
        <v>0.2160396778480721</v>
      </c>
      <c r="C9" s="71"/>
      <c r="D9" s="290">
        <f>D3/Group!$D$2</f>
        <v>0.20085887222761808</v>
      </c>
      <c r="E9" s="73">
        <f>E3/Group!E2</f>
        <v>0.23043566742029964</v>
      </c>
      <c r="F9" s="370"/>
      <c r="G9" s="290">
        <f>G3/Group!G2</f>
        <v>0.2329313323817834</v>
      </c>
      <c r="H9" s="290">
        <f>H3/Group!H2</f>
        <v>0.23278541867150357</v>
      </c>
      <c r="I9" s="370"/>
      <c r="J9" s="290">
        <f>J3/[1]Group!E2</f>
        <v>0.23385093651114852</v>
      </c>
      <c r="K9" s="290"/>
      <c r="L9" s="73">
        <f>L3/Group!L2</f>
        <v>0.22744328806082115</v>
      </c>
      <c r="M9" s="73"/>
      <c r="N9" s="73">
        <v>0.21893999705145215</v>
      </c>
    </row>
    <row r="10" spans="1:19" ht="10.35" customHeight="1">
      <c r="A10" s="71" t="s">
        <v>122</v>
      </c>
      <c r="B10" s="290"/>
      <c r="C10" s="71"/>
      <c r="D10" s="71"/>
      <c r="E10" s="73">
        <f>E4/Group!E3</f>
        <v>0.22538491780748002</v>
      </c>
      <c r="F10" s="370"/>
      <c r="G10" s="290">
        <f>G4/Group!G3</f>
        <v>0.25559178140784511</v>
      </c>
      <c r="H10" s="290">
        <f>H4/Group!H3</f>
        <v>0.2376905074593762</v>
      </c>
      <c r="I10" s="370"/>
      <c r="J10" s="290">
        <f>J4/[1]Group!E3</f>
        <v>0.28989139289906246</v>
      </c>
      <c r="K10" s="290"/>
      <c r="L10" s="73">
        <f>L4/Group!L3</f>
        <v>0.32381926182641541</v>
      </c>
      <c r="M10" s="73"/>
      <c r="N10" s="73">
        <v>0.31736932288397773</v>
      </c>
    </row>
    <row r="11" spans="1:19" ht="10.35" customHeight="1">
      <c r="A11" s="71"/>
      <c r="B11" s="71"/>
      <c r="C11" s="71"/>
      <c r="D11" s="71"/>
      <c r="E11" s="74"/>
      <c r="F11" s="370"/>
      <c r="G11" s="74"/>
      <c r="H11" s="74"/>
      <c r="I11" s="370"/>
      <c r="J11" s="74"/>
      <c r="K11" s="74"/>
      <c r="L11" s="74"/>
      <c r="M11" s="74"/>
      <c r="N11" s="74"/>
    </row>
    <row r="12" spans="1:19" s="70" customFormat="1" ht="10.35" customHeight="1">
      <c r="A12" s="67" t="s">
        <v>88</v>
      </c>
      <c r="B12" s="85"/>
      <c r="C12" s="85"/>
      <c r="D12" s="85"/>
      <c r="E12" s="75"/>
      <c r="F12" s="370"/>
      <c r="G12" s="75"/>
      <c r="H12" s="75"/>
      <c r="I12" s="370"/>
      <c r="J12" s="75"/>
      <c r="K12" s="75"/>
      <c r="L12" s="75"/>
      <c r="M12" s="75"/>
      <c r="N12" s="75"/>
    </row>
    <row r="13" spans="1:19" s="3" customFormat="1" ht="11.25">
      <c r="A13" s="76" t="s">
        <v>89</v>
      </c>
      <c r="B13" s="71"/>
      <c r="C13" s="71"/>
      <c r="D13" s="71"/>
      <c r="E13" s="294">
        <v>8333</v>
      </c>
      <c r="F13" s="370">
        <f t="shared" si="2"/>
        <v>-9.0085171434811095E-2</v>
      </c>
      <c r="G13" s="294">
        <v>9158</v>
      </c>
      <c r="H13" s="294">
        <v>9060</v>
      </c>
      <c r="I13" s="370">
        <f t="shared" si="3"/>
        <v>-1.8524536886577847E-2</v>
      </c>
      <c r="J13" s="294">
        <v>9231</v>
      </c>
      <c r="K13" s="314">
        <f>IF((+J13/L13)&lt;0,"n.m.",IF(J13&lt;0,(+J13/L13-1)*-1,(+J13/L13-1)))</f>
        <v>-1.7351500958058375E-2</v>
      </c>
      <c r="L13" s="77">
        <v>9394</v>
      </c>
      <c r="M13" s="95">
        <f>IF((+L13/N13)&lt;0,"n.m.",IF(L13&lt;0,(+L13/N13-1)*-1,(+L13/N13-1)))</f>
        <v>0.22477183833116032</v>
      </c>
      <c r="N13" s="77">
        <v>7670</v>
      </c>
      <c r="O13" s="5"/>
      <c r="P13" s="5"/>
      <c r="Q13" s="5"/>
      <c r="R13" s="5"/>
      <c r="S13" s="5"/>
    </row>
    <row r="14" spans="1:19" s="3" customFormat="1" ht="11.25">
      <c r="A14" s="76" t="s">
        <v>90</v>
      </c>
      <c r="B14" s="71"/>
      <c r="C14" s="71"/>
      <c r="D14" s="71"/>
      <c r="E14" s="294">
        <v>2563</v>
      </c>
      <c r="F14" s="370">
        <f t="shared" si="2"/>
        <v>4.9979516591560857E-2</v>
      </c>
      <c r="G14" s="294">
        <v>2441</v>
      </c>
      <c r="H14" s="294">
        <v>2432</v>
      </c>
      <c r="I14" s="370">
        <f t="shared" si="3"/>
        <v>5.6013894919670015E-2</v>
      </c>
      <c r="J14" s="294">
        <v>2303</v>
      </c>
      <c r="K14" s="314">
        <f t="shared" ref="K14:K40" si="5">IF((+J14/L14)&lt;0,"n.m.",IF(J14&lt;0,(+J14/L14-1)*-1,(+J14/L14-1)))</f>
        <v>1.9477644975652852E-2</v>
      </c>
      <c r="L14" s="77">
        <v>2259</v>
      </c>
      <c r="M14" s="95">
        <f t="shared" ref="M14:M39" si="6">IF((+L14/N14)&lt;0,"n.m.",IF(L14&lt;0,(+L14/N14-1)*-1,(+L14/N14-1)))</f>
        <v>0.52018842530282638</v>
      </c>
      <c r="N14" s="77">
        <v>1486</v>
      </c>
      <c r="O14" s="5"/>
      <c r="P14" s="5"/>
      <c r="Q14" s="5"/>
      <c r="R14" s="5"/>
      <c r="S14" s="5"/>
    </row>
    <row r="15" spans="1:19" s="3" customFormat="1" ht="11.25">
      <c r="A15" s="76" t="s">
        <v>91</v>
      </c>
      <c r="B15" s="71"/>
      <c r="C15" s="71"/>
      <c r="D15" s="71"/>
      <c r="E15" s="294">
        <v>492</v>
      </c>
      <c r="F15" s="370">
        <f t="shared" si="2"/>
        <v>5.8064516129032295E-2</v>
      </c>
      <c r="G15" s="294">
        <v>465</v>
      </c>
      <c r="H15" s="294">
        <v>467</v>
      </c>
      <c r="I15" s="370">
        <f t="shared" si="3"/>
        <v>3.0905077262693093E-2</v>
      </c>
      <c r="J15" s="294">
        <v>453</v>
      </c>
      <c r="K15" s="314">
        <f t="shared" si="5"/>
        <v>-1.3071895424836555E-2</v>
      </c>
      <c r="L15" s="77">
        <v>459</v>
      </c>
      <c r="M15" s="95">
        <f t="shared" si="6"/>
        <v>-2.3404255319148914E-2</v>
      </c>
      <c r="N15" s="77">
        <v>470</v>
      </c>
      <c r="O15" s="5"/>
      <c r="P15" s="5"/>
      <c r="Q15" s="5"/>
      <c r="R15" s="5"/>
      <c r="S15" s="5"/>
    </row>
    <row r="16" spans="1:19" s="3" customFormat="1" ht="11.25">
      <c r="A16" s="76" t="s">
        <v>92</v>
      </c>
      <c r="B16" s="71"/>
      <c r="C16" s="71"/>
      <c r="D16" s="71"/>
      <c r="E16" s="294">
        <v>728</v>
      </c>
      <c r="F16" s="370">
        <f t="shared" si="2"/>
        <v>-4.1039671682626677E-3</v>
      </c>
      <c r="G16" s="294">
        <v>731</v>
      </c>
      <c r="H16" s="294">
        <v>730</v>
      </c>
      <c r="I16" s="370">
        <f t="shared" si="3"/>
        <v>-8.152173913043459E-3</v>
      </c>
      <c r="J16" s="294">
        <v>736</v>
      </c>
      <c r="K16" s="314">
        <f t="shared" si="5"/>
        <v>5.464480874316946E-3</v>
      </c>
      <c r="L16" s="77">
        <v>732</v>
      </c>
      <c r="M16" s="95">
        <f t="shared" si="6"/>
        <v>-9.4722598105547728E-3</v>
      </c>
      <c r="N16" s="77">
        <v>739</v>
      </c>
      <c r="O16" s="5"/>
      <c r="P16" s="5"/>
      <c r="Q16" s="5"/>
      <c r="R16" s="5"/>
      <c r="S16" s="5"/>
    </row>
    <row r="17" spans="1:19" s="8" customFormat="1" ht="11.25">
      <c r="A17" s="76" t="s">
        <v>93</v>
      </c>
      <c r="B17" s="71"/>
      <c r="C17" s="71"/>
      <c r="D17" s="71"/>
      <c r="E17" s="294">
        <v>850</v>
      </c>
      <c r="F17" s="370">
        <f t="shared" si="2"/>
        <v>8.0050825921219815E-2</v>
      </c>
      <c r="G17" s="294">
        <v>787</v>
      </c>
      <c r="H17" s="294">
        <v>799</v>
      </c>
      <c r="I17" s="370">
        <f t="shared" si="3"/>
        <v>8.7074829931972797E-2</v>
      </c>
      <c r="J17" s="294">
        <v>735</v>
      </c>
      <c r="K17" s="314">
        <f t="shared" si="5"/>
        <v>-1.8691588785046731E-2</v>
      </c>
      <c r="L17" s="77">
        <v>749</v>
      </c>
      <c r="M17" s="95">
        <f t="shared" si="6"/>
        <v>1.6282225237449044E-2</v>
      </c>
      <c r="N17" s="77">
        <v>737</v>
      </c>
      <c r="O17" s="11"/>
      <c r="P17" s="11"/>
      <c r="Q17" s="11"/>
      <c r="R17" s="11"/>
      <c r="S17" s="11"/>
    </row>
    <row r="18" spans="1:19" s="8" customFormat="1" ht="11.25">
      <c r="A18" s="76" t="s">
        <v>137</v>
      </c>
      <c r="B18" s="71"/>
      <c r="C18" s="71"/>
      <c r="D18" s="71"/>
      <c r="E18" s="294">
        <v>40</v>
      </c>
      <c r="F18" s="370">
        <f t="shared" si="2"/>
        <v>-0.71223021582733814</v>
      </c>
      <c r="G18" s="294">
        <v>139</v>
      </c>
      <c r="H18" s="294">
        <v>127</v>
      </c>
      <c r="I18" s="370">
        <f t="shared" si="3"/>
        <v>-0.52611940298507465</v>
      </c>
      <c r="J18" s="294">
        <v>268</v>
      </c>
      <c r="K18" s="314">
        <f t="shared" si="5"/>
        <v>0.27014218009478674</v>
      </c>
      <c r="L18" s="77">
        <v>211</v>
      </c>
      <c r="M18" s="95">
        <f t="shared" si="6"/>
        <v>9.3264248704663322E-2</v>
      </c>
      <c r="N18" s="77">
        <v>193</v>
      </c>
      <c r="O18" s="11"/>
      <c r="P18" s="11"/>
      <c r="Q18" s="11"/>
      <c r="R18" s="11"/>
      <c r="S18" s="11"/>
    </row>
    <row r="19" spans="1:19" s="8" customFormat="1" ht="11.25">
      <c r="A19" s="76" t="s">
        <v>94</v>
      </c>
      <c r="B19" s="71"/>
      <c r="C19" s="71"/>
      <c r="D19" s="71"/>
      <c r="E19" s="294">
        <v>363</v>
      </c>
      <c r="F19" s="370">
        <f t="shared" si="2"/>
        <v>-3.4574468085106336E-2</v>
      </c>
      <c r="G19" s="294">
        <v>376</v>
      </c>
      <c r="H19" s="294">
        <v>378</v>
      </c>
      <c r="I19" s="370">
        <f t="shared" si="3"/>
        <v>0.17757009345794383</v>
      </c>
      <c r="J19" s="294">
        <v>321</v>
      </c>
      <c r="K19" s="314">
        <f t="shared" si="5"/>
        <v>4.2207792207792139E-2</v>
      </c>
      <c r="L19" s="77">
        <v>308</v>
      </c>
      <c r="M19" s="95">
        <f t="shared" si="6"/>
        <v>2.6666666666666616E-2</v>
      </c>
      <c r="N19" s="77">
        <v>300</v>
      </c>
      <c r="O19" s="11"/>
      <c r="P19" s="11"/>
      <c r="Q19" s="11"/>
      <c r="R19" s="11"/>
      <c r="S19" s="11"/>
    </row>
    <row r="20" spans="1:19" s="8" customFormat="1" ht="11.25">
      <c r="A20" s="76" t="s">
        <v>95</v>
      </c>
      <c r="B20" s="71"/>
      <c r="C20" s="71"/>
      <c r="D20" s="71"/>
      <c r="E20" s="294">
        <v>209</v>
      </c>
      <c r="F20" s="370">
        <f t="shared" si="2"/>
        <v>-5.0000000000000044E-2</v>
      </c>
      <c r="G20" s="294">
        <v>220</v>
      </c>
      <c r="H20" s="294">
        <v>218</v>
      </c>
      <c r="I20" s="370">
        <f t="shared" si="3"/>
        <v>4.6082949308756671E-3</v>
      </c>
      <c r="J20" s="294">
        <v>217</v>
      </c>
      <c r="K20" s="314">
        <f t="shared" si="5"/>
        <v>-4.5871559633027248E-3</v>
      </c>
      <c r="L20" s="77">
        <v>218</v>
      </c>
      <c r="M20" s="95">
        <f t="shared" si="6"/>
        <v>-2.2421524663677084E-2</v>
      </c>
      <c r="N20" s="77">
        <v>223</v>
      </c>
      <c r="O20" s="11"/>
      <c r="P20" s="11"/>
      <c r="Q20" s="11"/>
      <c r="R20" s="11"/>
      <c r="S20" s="11"/>
    </row>
    <row r="21" spans="1:19" s="8" customFormat="1" ht="11.25">
      <c r="A21" s="76" t="s">
        <v>96</v>
      </c>
      <c r="B21" s="71"/>
      <c r="C21" s="71"/>
      <c r="D21" s="71"/>
      <c r="E21" s="294">
        <v>58</v>
      </c>
      <c r="F21" s="370">
        <f t="shared" si="2"/>
        <v>0.11538461538461542</v>
      </c>
      <c r="G21" s="294">
        <v>52</v>
      </c>
      <c r="H21" s="294">
        <v>52</v>
      </c>
      <c r="I21" s="370">
        <f t="shared" si="3"/>
        <v>-0.46938775510204078</v>
      </c>
      <c r="J21" s="294">
        <v>98</v>
      </c>
      <c r="K21" s="314">
        <f t="shared" si="5"/>
        <v>-0.11711711711711714</v>
      </c>
      <c r="L21" s="77">
        <v>111</v>
      </c>
      <c r="M21" s="95">
        <f t="shared" si="6"/>
        <v>-5.9322033898305038E-2</v>
      </c>
      <c r="N21" s="77">
        <v>118</v>
      </c>
      <c r="O21" s="11"/>
      <c r="P21" s="11"/>
      <c r="Q21" s="11"/>
      <c r="R21" s="11"/>
      <c r="S21" s="11"/>
    </row>
    <row r="22" spans="1:19" s="8" customFormat="1" ht="11.25">
      <c r="A22" s="76" t="s">
        <v>97</v>
      </c>
      <c r="B22" s="71"/>
      <c r="C22" s="71"/>
      <c r="D22" s="71"/>
      <c r="E22" s="294">
        <v>12</v>
      </c>
      <c r="F22" s="370">
        <f t="shared" si="2"/>
        <v>-0.1428571428571429</v>
      </c>
      <c r="G22" s="294">
        <v>14</v>
      </c>
      <c r="H22" s="294">
        <v>13</v>
      </c>
      <c r="I22" s="370">
        <f t="shared" si="3"/>
        <v>-0.5</v>
      </c>
      <c r="J22" s="294">
        <v>26</v>
      </c>
      <c r="K22" s="314">
        <f t="shared" si="5"/>
        <v>4.0000000000000036E-2</v>
      </c>
      <c r="L22" s="77">
        <v>25</v>
      </c>
      <c r="M22" s="95">
        <f t="shared" si="6"/>
        <v>-0.21875</v>
      </c>
      <c r="N22" s="77">
        <v>32</v>
      </c>
      <c r="O22" s="11"/>
      <c r="P22" s="11"/>
      <c r="Q22" s="11"/>
      <c r="R22" s="11"/>
      <c r="S22" s="11"/>
    </row>
    <row r="23" spans="1:19" s="8" customFormat="1" ht="11.25">
      <c r="A23" s="76" t="s">
        <v>98</v>
      </c>
      <c r="B23" s="71"/>
      <c r="C23" s="71"/>
      <c r="D23" s="71"/>
      <c r="E23" s="294">
        <v>33</v>
      </c>
      <c r="F23" s="370">
        <f t="shared" si="2"/>
        <v>-5.7142857142857162E-2</v>
      </c>
      <c r="G23" s="294">
        <v>35</v>
      </c>
      <c r="H23" s="294">
        <v>36</v>
      </c>
      <c r="I23" s="370">
        <f t="shared" si="3"/>
        <v>-0.18181818181818177</v>
      </c>
      <c r="J23" s="294">
        <v>44</v>
      </c>
      <c r="K23" s="314">
        <f t="shared" si="5"/>
        <v>0.12820512820512819</v>
      </c>
      <c r="L23" s="77">
        <v>39</v>
      </c>
      <c r="M23" s="95">
        <f t="shared" si="6"/>
        <v>0.5</v>
      </c>
      <c r="N23" s="77">
        <v>26</v>
      </c>
      <c r="O23" s="11"/>
      <c r="P23" s="11"/>
      <c r="Q23" s="11"/>
      <c r="R23" s="11"/>
      <c r="S23" s="11"/>
    </row>
    <row r="24" spans="1:19" s="8" customFormat="1" ht="11.25">
      <c r="A24" s="76" t="s">
        <v>99</v>
      </c>
      <c r="B24" s="71"/>
      <c r="C24" s="71"/>
      <c r="D24" s="71"/>
      <c r="E24" s="294">
        <v>24</v>
      </c>
      <c r="F24" s="370">
        <f t="shared" si="2"/>
        <v>9.0909090909090828E-2</v>
      </c>
      <c r="G24" s="294">
        <v>22</v>
      </c>
      <c r="H24" s="294">
        <v>22</v>
      </c>
      <c r="I24" s="370">
        <f t="shared" si="3"/>
        <v>0</v>
      </c>
      <c r="J24" s="294">
        <v>22</v>
      </c>
      <c r="K24" s="314">
        <f t="shared" si="5"/>
        <v>-4.3478260869565188E-2</v>
      </c>
      <c r="L24" s="77">
        <v>23</v>
      </c>
      <c r="M24" s="95">
        <f t="shared" si="6"/>
        <v>-4.166666666666663E-2</v>
      </c>
      <c r="N24" s="77">
        <v>24</v>
      </c>
      <c r="O24" s="11"/>
      <c r="P24" s="11"/>
      <c r="Q24" s="11"/>
      <c r="R24" s="11"/>
      <c r="S24" s="11"/>
    </row>
    <row r="25" spans="1:19" s="8" customFormat="1" ht="11.25">
      <c r="A25" s="76" t="s">
        <v>100</v>
      </c>
      <c r="B25" s="71"/>
      <c r="C25" s="71"/>
      <c r="D25" s="71"/>
      <c r="E25" s="294">
        <v>10</v>
      </c>
      <c r="F25" s="370">
        <f t="shared" si="2"/>
        <v>-0.77272727272727271</v>
      </c>
      <c r="G25" s="294">
        <v>44</v>
      </c>
      <c r="H25" s="294">
        <v>40</v>
      </c>
      <c r="I25" s="370">
        <f t="shared" si="3"/>
        <v>-0.32203389830508478</v>
      </c>
      <c r="J25" s="294">
        <v>59</v>
      </c>
      <c r="K25" s="314">
        <f t="shared" si="5"/>
        <v>-0.36559139784946237</v>
      </c>
      <c r="L25" s="77">
        <v>93</v>
      </c>
      <c r="M25" s="95">
        <f t="shared" si="6"/>
        <v>-0.39215686274509809</v>
      </c>
      <c r="N25" s="77">
        <v>153</v>
      </c>
      <c r="O25" s="11"/>
      <c r="P25" s="11"/>
      <c r="Q25" s="11"/>
      <c r="R25" s="11"/>
      <c r="S25" s="11"/>
    </row>
    <row r="26" spans="1:19" s="8" customFormat="1" ht="11.25">
      <c r="A26" s="76" t="s">
        <v>101</v>
      </c>
      <c r="B26" s="71"/>
      <c r="C26" s="71"/>
      <c r="D26" s="71"/>
      <c r="E26" s="222">
        <v>45</v>
      </c>
      <c r="F26" s="370">
        <f t="shared" si="2"/>
        <v>-9.9999999999999978E-2</v>
      </c>
      <c r="G26" s="222">
        <v>50</v>
      </c>
      <c r="H26" s="410">
        <v>49</v>
      </c>
      <c r="I26" s="370">
        <f t="shared" si="3"/>
        <v>-0.16949152542372881</v>
      </c>
      <c r="J26" s="410">
        <v>59</v>
      </c>
      <c r="K26" s="314">
        <f t="shared" si="5"/>
        <v>-1.6666666666666718E-2</v>
      </c>
      <c r="L26" s="80">
        <v>60</v>
      </c>
      <c r="M26" s="95">
        <f t="shared" si="6"/>
        <v>-0.55555555555555558</v>
      </c>
      <c r="N26" s="80">
        <v>135</v>
      </c>
      <c r="O26" s="11"/>
      <c r="P26" s="11"/>
      <c r="Q26" s="11"/>
      <c r="R26" s="11"/>
      <c r="S26" s="11"/>
    </row>
    <row r="27" spans="1:19" s="8" customFormat="1" ht="11.25">
      <c r="A27" s="76" t="s">
        <v>102</v>
      </c>
      <c r="B27" s="71"/>
      <c r="C27" s="71"/>
      <c r="D27" s="71"/>
      <c r="E27" s="294">
        <v>34</v>
      </c>
      <c r="F27" s="370">
        <f t="shared" si="2"/>
        <v>1</v>
      </c>
      <c r="G27" s="294">
        <v>17</v>
      </c>
      <c r="H27" s="294">
        <v>16</v>
      </c>
      <c r="I27" s="370">
        <f t="shared" si="3"/>
        <v>-0.36</v>
      </c>
      <c r="J27" s="294">
        <v>25</v>
      </c>
      <c r="K27" s="314">
        <f t="shared" si="5"/>
        <v>8.6956521739130377E-2</v>
      </c>
      <c r="L27" s="77">
        <v>23</v>
      </c>
      <c r="M27" s="95">
        <f t="shared" si="6"/>
        <v>-0.47727272727272729</v>
      </c>
      <c r="N27" s="77">
        <v>44</v>
      </c>
      <c r="O27" s="11"/>
      <c r="P27" s="11"/>
      <c r="Q27" s="11"/>
      <c r="R27" s="11"/>
      <c r="S27" s="11"/>
    </row>
    <row r="28" spans="1:19" s="3" customFormat="1" ht="11.25">
      <c r="A28" s="76" t="s">
        <v>103</v>
      </c>
      <c r="B28" s="71"/>
      <c r="C28" s="71"/>
      <c r="D28" s="71"/>
      <c r="E28" s="294">
        <v>89</v>
      </c>
      <c r="F28" s="370">
        <f t="shared" si="2"/>
        <v>-0.38620689655172413</v>
      </c>
      <c r="G28" s="294">
        <v>145</v>
      </c>
      <c r="H28" s="294">
        <v>135</v>
      </c>
      <c r="I28" s="370">
        <f t="shared" si="3"/>
        <v>-0.33497536945812811</v>
      </c>
      <c r="J28" s="294">
        <v>203</v>
      </c>
      <c r="K28" s="314">
        <f t="shared" si="5"/>
        <v>-0.30000000000000004</v>
      </c>
      <c r="L28" s="77">
        <v>290</v>
      </c>
      <c r="M28" s="95">
        <f t="shared" si="6"/>
        <v>1.7543859649122862E-2</v>
      </c>
      <c r="N28" s="77">
        <v>285</v>
      </c>
      <c r="O28" s="5"/>
      <c r="P28" s="5"/>
      <c r="Q28" s="5"/>
      <c r="R28" s="5"/>
      <c r="S28" s="5"/>
    </row>
    <row r="29" spans="1:19" s="8" customFormat="1" ht="11.25">
      <c r="A29" s="76" t="s">
        <v>104</v>
      </c>
      <c r="B29" s="71"/>
      <c r="C29" s="71"/>
      <c r="D29" s="71"/>
      <c r="E29" s="294">
        <v>1</v>
      </c>
      <c r="F29" s="370">
        <f t="shared" si="2"/>
        <v>-0.83333333333333337</v>
      </c>
      <c r="G29" s="294">
        <v>6</v>
      </c>
      <c r="H29" s="294">
        <v>6</v>
      </c>
      <c r="I29" s="370">
        <f t="shared" si="3"/>
        <v>-0.5</v>
      </c>
      <c r="J29" s="294">
        <v>12</v>
      </c>
      <c r="K29" s="314">
        <f t="shared" si="5"/>
        <v>3</v>
      </c>
      <c r="L29" s="77">
        <v>3</v>
      </c>
      <c r="M29" s="95">
        <f t="shared" si="6"/>
        <v>2</v>
      </c>
      <c r="N29" s="77">
        <v>1</v>
      </c>
      <c r="O29" s="11"/>
      <c r="P29" s="11"/>
      <c r="Q29" s="11"/>
      <c r="R29" s="11"/>
      <c r="S29" s="11"/>
    </row>
    <row r="30" spans="1:19" s="8" customFormat="1" ht="11.25">
      <c r="A30" s="76" t="s">
        <v>105</v>
      </c>
      <c r="B30" s="71"/>
      <c r="C30" s="71"/>
      <c r="D30" s="71"/>
      <c r="E30" s="294">
        <v>372</v>
      </c>
      <c r="F30" s="370">
        <f t="shared" si="2"/>
        <v>0.16614420062695934</v>
      </c>
      <c r="G30" s="294">
        <v>319</v>
      </c>
      <c r="H30" s="294">
        <v>329</v>
      </c>
      <c r="I30" s="370">
        <f t="shared" si="3"/>
        <v>1.2534246575342465</v>
      </c>
      <c r="J30" s="294">
        <v>146</v>
      </c>
      <c r="K30" s="314">
        <f t="shared" si="5"/>
        <v>0.22689075630252109</v>
      </c>
      <c r="L30" s="77">
        <v>119</v>
      </c>
      <c r="M30" s="95">
        <f t="shared" si="6"/>
        <v>0.21428571428571419</v>
      </c>
      <c r="N30" s="77">
        <v>98</v>
      </c>
      <c r="O30" s="11"/>
      <c r="P30" s="11"/>
      <c r="Q30" s="11"/>
      <c r="R30" s="11"/>
      <c r="S30" s="11"/>
    </row>
    <row r="31" spans="1:19" s="8" customFormat="1" ht="11.25">
      <c r="A31" s="76" t="s">
        <v>106</v>
      </c>
      <c r="B31" s="71"/>
      <c r="C31" s="71"/>
      <c r="D31" s="71"/>
      <c r="E31" s="294">
        <v>3823</v>
      </c>
      <c r="F31" s="370">
        <f t="shared" si="2"/>
        <v>1.0039630118890308E-2</v>
      </c>
      <c r="G31" s="294">
        <v>3785</v>
      </c>
      <c r="H31" s="294">
        <v>3766</v>
      </c>
      <c r="I31" s="370">
        <f t="shared" si="3"/>
        <v>-0.16570669029685425</v>
      </c>
      <c r="J31" s="294">
        <v>4514</v>
      </c>
      <c r="K31" s="314">
        <f t="shared" si="5"/>
        <v>-0.21454672002784059</v>
      </c>
      <c r="L31" s="77">
        <v>5747</v>
      </c>
      <c r="M31" s="95">
        <f t="shared" si="6"/>
        <v>-0.1045497039576192</v>
      </c>
      <c r="N31" s="77">
        <v>6418</v>
      </c>
      <c r="O31" s="11"/>
      <c r="P31" s="11"/>
      <c r="Q31" s="11"/>
      <c r="R31" s="11"/>
      <c r="S31" s="11"/>
    </row>
    <row r="32" spans="1:19" s="8" customFormat="1" ht="11.25">
      <c r="A32" s="76" t="s">
        <v>107</v>
      </c>
      <c r="B32" s="71"/>
      <c r="C32" s="71"/>
      <c r="D32" s="71"/>
      <c r="E32" s="294">
        <v>6281</v>
      </c>
      <c r="F32" s="370">
        <f t="shared" si="2"/>
        <v>0.20904716073147256</v>
      </c>
      <c r="G32" s="294">
        <v>5195</v>
      </c>
      <c r="H32" s="294">
        <v>5150</v>
      </c>
      <c r="I32" s="370">
        <f t="shared" si="3"/>
        <v>4.0824575586095424E-2</v>
      </c>
      <c r="J32" s="294">
        <v>4948</v>
      </c>
      <c r="K32" s="314">
        <f t="shared" si="5"/>
        <v>0.19343945972021226</v>
      </c>
      <c r="L32" s="77">
        <v>4146</v>
      </c>
      <c r="M32" s="95">
        <f t="shared" si="6"/>
        <v>0.34174757281553392</v>
      </c>
      <c r="N32" s="77">
        <v>3090</v>
      </c>
      <c r="O32" s="11"/>
      <c r="P32" s="11"/>
      <c r="Q32" s="11"/>
      <c r="R32" s="11"/>
      <c r="S32" s="11"/>
    </row>
    <row r="33" spans="1:19" s="8" customFormat="1" ht="11.25">
      <c r="A33" s="76" t="s">
        <v>108</v>
      </c>
      <c r="B33" s="76"/>
      <c r="C33" s="76"/>
      <c r="D33" s="76"/>
      <c r="E33" s="295">
        <v>1080</v>
      </c>
      <c r="F33" s="370">
        <f t="shared" si="2"/>
        <v>1.0289990645462987E-2</v>
      </c>
      <c r="G33" s="295">
        <v>1069</v>
      </c>
      <c r="H33" s="295">
        <v>1059</v>
      </c>
      <c r="I33" s="370">
        <f t="shared" si="3"/>
        <v>0.19932049830124576</v>
      </c>
      <c r="J33" s="295">
        <v>883</v>
      </c>
      <c r="K33" s="314">
        <f t="shared" si="5"/>
        <v>-0.27265238879736409</v>
      </c>
      <c r="L33" s="83">
        <v>1214</v>
      </c>
      <c r="M33" s="95">
        <f t="shared" si="6"/>
        <v>-0.48776371308016875</v>
      </c>
      <c r="N33" s="83">
        <v>2370</v>
      </c>
      <c r="O33" s="11"/>
      <c r="P33" s="11"/>
      <c r="Q33" s="11"/>
      <c r="R33" s="11"/>
      <c r="S33" s="11"/>
    </row>
    <row r="34" spans="1:19" s="8" customFormat="1" ht="11.25">
      <c r="A34" s="76" t="s">
        <v>109</v>
      </c>
      <c r="B34" s="76"/>
      <c r="C34" s="76"/>
      <c r="D34" s="76"/>
      <c r="E34" s="295">
        <v>741</v>
      </c>
      <c r="F34" s="370">
        <f t="shared" si="2"/>
        <v>-5.3691275167785379E-3</v>
      </c>
      <c r="G34" s="295">
        <v>745</v>
      </c>
      <c r="H34" s="295">
        <v>734</v>
      </c>
      <c r="I34" s="370">
        <f t="shared" si="3"/>
        <v>1.3812154696132506E-2</v>
      </c>
      <c r="J34" s="295">
        <v>724</v>
      </c>
      <c r="K34" s="314">
        <f t="shared" si="5"/>
        <v>-0.15222482435597184</v>
      </c>
      <c r="L34" s="83">
        <v>854</v>
      </c>
      <c r="M34" s="95">
        <f t="shared" si="6"/>
        <v>0.22525107604017225</v>
      </c>
      <c r="N34" s="83">
        <v>697</v>
      </c>
      <c r="O34" s="11"/>
      <c r="P34" s="11"/>
      <c r="Q34" s="11"/>
      <c r="R34" s="11"/>
      <c r="S34" s="11"/>
    </row>
    <row r="35" spans="1:19" s="8" customFormat="1" ht="11.25">
      <c r="A35" s="81" t="s">
        <v>89</v>
      </c>
      <c r="B35" s="437"/>
      <c r="C35" s="437"/>
      <c r="D35" s="437"/>
      <c r="E35" s="84">
        <f>E13</f>
        <v>8333</v>
      </c>
      <c r="F35" s="370">
        <f t="shared" si="2"/>
        <v>-9.0085171434811095E-2</v>
      </c>
      <c r="G35" s="223">
        <f>G13</f>
        <v>9158</v>
      </c>
      <c r="H35" s="411">
        <f>H13</f>
        <v>9060</v>
      </c>
      <c r="I35" s="370">
        <f t="shared" si="3"/>
        <v>-1.8524536886577847E-2</v>
      </c>
      <c r="J35" s="411">
        <f>J13</f>
        <v>9231</v>
      </c>
      <c r="K35" s="314">
        <f t="shared" si="5"/>
        <v>-1.7351500958058375E-2</v>
      </c>
      <c r="L35" s="84">
        <f>L13</f>
        <v>9394</v>
      </c>
      <c r="M35" s="95">
        <f t="shared" si="6"/>
        <v>0.22477183833116032</v>
      </c>
      <c r="N35" s="84">
        <v>7670</v>
      </c>
      <c r="O35" s="11"/>
      <c r="P35" s="11"/>
      <c r="Q35" s="11"/>
      <c r="R35" s="11"/>
      <c r="S35" s="11"/>
    </row>
    <row r="36" spans="1:19" s="8" customFormat="1" ht="11.25">
      <c r="A36" s="81" t="s">
        <v>90</v>
      </c>
      <c r="B36" s="437"/>
      <c r="C36" s="437"/>
      <c r="D36" s="437"/>
      <c r="E36" s="84">
        <f>E14</f>
        <v>2563</v>
      </c>
      <c r="F36" s="370">
        <f t="shared" si="2"/>
        <v>4.9979516591560857E-2</v>
      </c>
      <c r="G36" s="223">
        <f>G14</f>
        <v>2441</v>
      </c>
      <c r="H36" s="411">
        <f>H14</f>
        <v>2432</v>
      </c>
      <c r="I36" s="370">
        <f t="shared" si="3"/>
        <v>5.6013894919670015E-2</v>
      </c>
      <c r="J36" s="411">
        <f>J14</f>
        <v>2303</v>
      </c>
      <c r="K36" s="314">
        <f t="shared" si="5"/>
        <v>1.9477644975652852E-2</v>
      </c>
      <c r="L36" s="84">
        <f>L14</f>
        <v>2259</v>
      </c>
      <c r="M36" s="95">
        <f t="shared" si="6"/>
        <v>0.52018842530282638</v>
      </c>
      <c r="N36" s="84">
        <v>1486</v>
      </c>
      <c r="O36" s="11"/>
      <c r="P36" s="11"/>
      <c r="Q36" s="11"/>
      <c r="R36" s="11"/>
      <c r="S36" s="11"/>
    </row>
    <row r="37" spans="1:19" s="3" customFormat="1" ht="11.25">
      <c r="A37" s="81" t="s">
        <v>110</v>
      </c>
      <c r="B37" s="437"/>
      <c r="C37" s="437"/>
      <c r="D37" s="437"/>
      <c r="E37" s="80">
        <f>E15+E16+E17+E18+E19+E20+E21+E22+E23+E24</f>
        <v>2809</v>
      </c>
      <c r="F37" s="370">
        <f t="shared" si="2"/>
        <v>-1.1263639563533934E-2</v>
      </c>
      <c r="G37" s="222">
        <f>G15+G16+G17+G18+G19+G20+G21+G22+G23+G24</f>
        <v>2841</v>
      </c>
      <c r="H37" s="410">
        <f>H15+H16+H17+H18+H19+H20+H21+H22+H23+H24</f>
        <v>2842</v>
      </c>
      <c r="I37" s="370">
        <f t="shared" si="3"/>
        <v>-2.6712328767123261E-2</v>
      </c>
      <c r="J37" s="410">
        <f>J15+J16+J17+J18+J19+J20+J21+J22+J23+J24</f>
        <v>2920</v>
      </c>
      <c r="K37" s="314">
        <f t="shared" si="5"/>
        <v>1.5652173913043521E-2</v>
      </c>
      <c r="L37" s="80">
        <f>L15+L16+L17+L18+L19+L20+L21+L22+L23+L24</f>
        <v>2875</v>
      </c>
      <c r="M37" s="95">
        <f t="shared" si="6"/>
        <v>4.5422781271837742E-3</v>
      </c>
      <c r="N37" s="80">
        <v>2862</v>
      </c>
      <c r="O37" s="5"/>
      <c r="P37" s="5"/>
      <c r="Q37" s="5"/>
      <c r="R37" s="5"/>
      <c r="S37" s="5"/>
    </row>
    <row r="38" spans="1:19" s="3" customFormat="1" ht="11.25">
      <c r="A38" s="81" t="s">
        <v>111</v>
      </c>
      <c r="B38" s="437"/>
      <c r="C38" s="437"/>
      <c r="D38" s="437"/>
      <c r="E38" s="80">
        <f>E25+E26+E27+E28+E29+E30</f>
        <v>551</v>
      </c>
      <c r="F38" s="370">
        <f t="shared" si="2"/>
        <v>-5.1635111876075723E-2</v>
      </c>
      <c r="G38" s="222">
        <f>G25+G26+G27+G28+G29+G30</f>
        <v>581</v>
      </c>
      <c r="H38" s="410">
        <f>H25+H26+H27+H28+H29+H30</f>
        <v>575</v>
      </c>
      <c r="I38" s="370">
        <f t="shared" si="3"/>
        <v>0.14087301587301582</v>
      </c>
      <c r="J38" s="410">
        <f>J25+J26+J27+J28+J29+J30</f>
        <v>504</v>
      </c>
      <c r="K38" s="314">
        <f t="shared" si="5"/>
        <v>-0.1428571428571429</v>
      </c>
      <c r="L38" s="80">
        <f>L25+L26+L27+L28+L29+L30</f>
        <v>588</v>
      </c>
      <c r="M38" s="95">
        <f t="shared" si="6"/>
        <v>-0.17877094972067042</v>
      </c>
      <c r="N38" s="80">
        <v>716</v>
      </c>
      <c r="O38" s="5"/>
      <c r="P38" s="5"/>
      <c r="Q38" s="5"/>
      <c r="R38" s="5"/>
      <c r="S38" s="5"/>
    </row>
    <row r="39" spans="1:19" s="8" customFormat="1" ht="11.25">
      <c r="A39" s="81" t="s">
        <v>112</v>
      </c>
      <c r="B39" s="437"/>
      <c r="C39" s="437"/>
      <c r="D39" s="437"/>
      <c r="E39" s="80">
        <f>E31+E32+E33+E34</f>
        <v>11925</v>
      </c>
      <c r="F39" s="370">
        <f t="shared" si="2"/>
        <v>0.10478043357420797</v>
      </c>
      <c r="G39" s="222">
        <f>G31+G32+G33+G34</f>
        <v>10794</v>
      </c>
      <c r="H39" s="410">
        <f>H31+H32+H33+H34</f>
        <v>10709</v>
      </c>
      <c r="I39" s="370">
        <f t="shared" si="3"/>
        <v>-3.2523263167404504E-2</v>
      </c>
      <c r="J39" s="410">
        <f>J31+J32+J33+J34</f>
        <v>11069</v>
      </c>
      <c r="K39" s="314">
        <f t="shared" si="5"/>
        <v>-7.4575704372544127E-2</v>
      </c>
      <c r="L39" s="80">
        <f>L31+L32+L33+L34</f>
        <v>11961</v>
      </c>
      <c r="M39" s="95">
        <f t="shared" si="6"/>
        <v>-4.8827037773359838E-2</v>
      </c>
      <c r="N39" s="80">
        <v>12575</v>
      </c>
      <c r="O39" s="11"/>
      <c r="P39" s="11"/>
      <c r="Q39" s="11"/>
      <c r="R39" s="11"/>
      <c r="S39" s="11"/>
    </row>
    <row r="40" spans="1:19" s="3" customFormat="1" ht="11.25">
      <c r="A40" s="85" t="s">
        <v>113</v>
      </c>
      <c r="B40" s="438"/>
      <c r="C40" s="438"/>
      <c r="D40" s="438"/>
      <c r="E40" s="86">
        <f>SUM(E35:E39)</f>
        <v>26181</v>
      </c>
      <c r="F40" s="369">
        <f t="shared" si="2"/>
        <v>1.4177803602556605E-2</v>
      </c>
      <c r="G40" s="224">
        <f>SUM(G35:G39)</f>
        <v>25815</v>
      </c>
      <c r="H40" s="412">
        <f>SUM(H35:H39)</f>
        <v>25618</v>
      </c>
      <c r="I40" s="369">
        <f t="shared" si="3"/>
        <v>-1.5714450378453093E-2</v>
      </c>
      <c r="J40" s="412">
        <f>SUM(J35:J39)</f>
        <v>26027</v>
      </c>
      <c r="K40" s="324">
        <f t="shared" si="5"/>
        <v>-3.8778298925287169E-2</v>
      </c>
      <c r="L40" s="86">
        <f>SUM(L35:L39)</f>
        <v>27077</v>
      </c>
      <c r="M40" s="167">
        <f t="shared" ref="M40" si="7">IF((+L40/N40)&lt;0,"n.m.",IF(L40&lt;0,(+L40/N40-1)*-1,(+L40/N40-1)))</f>
        <v>6.9856572760677915E-2</v>
      </c>
      <c r="N40" s="86">
        <v>25309</v>
      </c>
      <c r="O40" s="5"/>
      <c r="P40" s="5"/>
      <c r="Q40" s="5"/>
      <c r="R40" s="5"/>
      <c r="S40" s="5"/>
    </row>
    <row r="41" spans="1:19" s="93" customFormat="1" ht="11.25">
      <c r="A41" s="88" t="s">
        <v>123</v>
      </c>
      <c r="B41" s="439"/>
      <c r="C41" s="439"/>
      <c r="D41" s="439"/>
      <c r="E41" s="89">
        <f>E40/Group!E154</f>
        <v>0.35013039117352057</v>
      </c>
      <c r="F41" s="370"/>
      <c r="G41" s="225">
        <f>G40/Group!G154</f>
        <v>0.35568139544496341</v>
      </c>
      <c r="H41" s="409">
        <f>H40/Group!H154</f>
        <v>0.3513936135191485</v>
      </c>
      <c r="I41" s="370"/>
      <c r="J41" s="409">
        <f>J40/[1]Group!E152</f>
        <v>0.36229624577179526</v>
      </c>
      <c r="K41" s="409"/>
      <c r="L41" s="89">
        <f>L40/Group!L154</f>
        <v>0.36932414921912299</v>
      </c>
      <c r="M41" s="78"/>
      <c r="N41" s="89">
        <v>0.34714563959070582</v>
      </c>
      <c r="O41" s="92"/>
      <c r="P41" s="92"/>
      <c r="Q41" s="92"/>
      <c r="R41" s="92"/>
      <c r="S41" s="92"/>
    </row>
    <row r="42" spans="1:19" ht="12" customHeight="1">
      <c r="A42" s="71"/>
      <c r="B42" s="71"/>
      <c r="C42" s="71"/>
      <c r="D42" s="71"/>
      <c r="E42" s="74"/>
      <c r="F42" s="370"/>
      <c r="G42" s="74"/>
      <c r="H42" s="74"/>
      <c r="I42" s="370"/>
      <c r="J42" s="74"/>
      <c r="K42" s="74"/>
      <c r="L42" s="74"/>
      <c r="M42" s="78"/>
      <c r="N42" s="74"/>
    </row>
    <row r="43" spans="1:19" s="70" customFormat="1" ht="12" customHeight="1">
      <c r="A43" s="85" t="s">
        <v>1</v>
      </c>
      <c r="B43" s="85"/>
      <c r="C43" s="85"/>
      <c r="D43" s="85"/>
      <c r="E43" s="75"/>
      <c r="F43" s="370"/>
      <c r="G43" s="75"/>
      <c r="H43" s="75"/>
      <c r="I43" s="370"/>
      <c r="J43" s="75"/>
      <c r="K43" s="75"/>
      <c r="L43" s="75"/>
      <c r="M43" s="78"/>
      <c r="N43" s="75"/>
    </row>
    <row r="44" spans="1:19" s="3" customFormat="1" ht="11.25">
      <c r="A44" s="76" t="s">
        <v>89</v>
      </c>
      <c r="B44" s="437"/>
      <c r="C44" s="437"/>
      <c r="D44" s="437"/>
      <c r="E44" s="297">
        <v>1014.16</v>
      </c>
      <c r="F44" s="370">
        <f t="shared" si="2"/>
        <v>-5.3151462528825744E-2</v>
      </c>
      <c r="G44" s="297">
        <v>1071.0899999999999</v>
      </c>
      <c r="H44" s="297">
        <v>1459.06</v>
      </c>
      <c r="I44" s="370">
        <f t="shared" si="3"/>
        <v>3.3701974509206645E-2</v>
      </c>
      <c r="J44" s="297">
        <v>1411.49</v>
      </c>
      <c r="K44" s="314">
        <f t="shared" ref="K44:K71" si="8">IF((+J44/L44)&lt;0,"n.m.",IF(J44&lt;0,(+J44/L44-1)*-1,(+J44/L44-1)))</f>
        <v>1.2910823100440449E-3</v>
      </c>
      <c r="L44" s="94">
        <v>1409.67</v>
      </c>
      <c r="M44" s="314">
        <f t="shared" ref="M44:M70" si="9">IF((+L44/N44)&lt;0,"n.m.",IF(L44&lt;0,(+L44/N44-1)*-1,(+L44/N44-1)))</f>
        <v>0.13413250734140547</v>
      </c>
      <c r="N44" s="94">
        <v>1242.95</v>
      </c>
      <c r="O44" s="5"/>
      <c r="P44" s="5"/>
      <c r="Q44" s="5"/>
      <c r="R44" s="5"/>
      <c r="S44" s="5"/>
    </row>
    <row r="45" spans="1:19" s="3" customFormat="1" ht="11.25">
      <c r="A45" s="76" t="s">
        <v>90</v>
      </c>
      <c r="B45" s="437"/>
      <c r="C45" s="437"/>
      <c r="D45" s="437"/>
      <c r="E45" s="297">
        <v>371.99</v>
      </c>
      <c r="F45" s="370">
        <f t="shared" si="2"/>
        <v>3.7108285937325736E-2</v>
      </c>
      <c r="G45" s="297">
        <v>358.68</v>
      </c>
      <c r="H45" s="297">
        <v>502.56</v>
      </c>
      <c r="I45" s="370">
        <f t="shared" si="3"/>
        <v>0.32510678690080685</v>
      </c>
      <c r="J45" s="297">
        <v>379.26</v>
      </c>
      <c r="K45" s="314">
        <f t="shared" si="8"/>
        <v>7.8791671407441033E-2</v>
      </c>
      <c r="L45" s="94">
        <v>351.56</v>
      </c>
      <c r="M45" s="95">
        <f t="shared" si="9"/>
        <v>9.7390435759770133E-2</v>
      </c>
      <c r="N45" s="94">
        <v>320.36</v>
      </c>
      <c r="O45" s="5"/>
      <c r="P45" s="5"/>
      <c r="Q45" s="5"/>
      <c r="R45" s="5"/>
      <c r="S45" s="5"/>
    </row>
    <row r="46" spans="1:19" s="3" customFormat="1" ht="11.25">
      <c r="A46" s="76" t="s">
        <v>91</v>
      </c>
      <c r="B46" s="437"/>
      <c r="C46" s="437"/>
      <c r="D46" s="437"/>
      <c r="E46" s="297">
        <v>52.16</v>
      </c>
      <c r="F46" s="370">
        <f t="shared" si="2"/>
        <v>0.34052942688254961</v>
      </c>
      <c r="G46" s="297">
        <v>38.909999999999997</v>
      </c>
      <c r="H46" s="297">
        <v>57.35</v>
      </c>
      <c r="I46" s="370">
        <f t="shared" si="3"/>
        <v>0.16093117408906887</v>
      </c>
      <c r="J46" s="297">
        <v>49.4</v>
      </c>
      <c r="K46" s="314">
        <f t="shared" si="8"/>
        <v>-0.21362623368354028</v>
      </c>
      <c r="L46" s="94">
        <v>62.82</v>
      </c>
      <c r="M46" s="95">
        <f t="shared" si="9"/>
        <v>-0.25400783754898459</v>
      </c>
      <c r="N46" s="94">
        <v>84.21</v>
      </c>
      <c r="O46" s="5"/>
      <c r="P46" s="5"/>
      <c r="Q46" s="5"/>
      <c r="R46" s="5"/>
      <c r="S46" s="5"/>
    </row>
    <row r="47" spans="1:19" s="3" customFormat="1" ht="11.25">
      <c r="A47" s="76" t="s">
        <v>92</v>
      </c>
      <c r="B47" s="437"/>
      <c r="C47" s="437"/>
      <c r="D47" s="437"/>
      <c r="E47" s="297">
        <v>106.57</v>
      </c>
      <c r="F47" s="370">
        <f t="shared" si="2"/>
        <v>0.24716208308952581</v>
      </c>
      <c r="G47" s="297">
        <v>85.45</v>
      </c>
      <c r="H47" s="297">
        <v>117.09</v>
      </c>
      <c r="I47" s="370">
        <f t="shared" si="3"/>
        <v>0.13734822729480323</v>
      </c>
      <c r="J47" s="297">
        <v>102.95</v>
      </c>
      <c r="K47" s="314">
        <f t="shared" si="8"/>
        <v>-8.6512866015971635E-2</v>
      </c>
      <c r="L47" s="94">
        <v>112.7</v>
      </c>
      <c r="M47" s="95">
        <f t="shared" si="9"/>
        <v>3.546490260933477E-2</v>
      </c>
      <c r="N47" s="94">
        <v>108.84</v>
      </c>
      <c r="O47" s="5"/>
      <c r="P47" s="5"/>
      <c r="Q47" s="5"/>
      <c r="R47" s="5"/>
      <c r="S47" s="5"/>
    </row>
    <row r="48" spans="1:19" s="8" customFormat="1" ht="11.25">
      <c r="A48" s="76" t="s">
        <v>93</v>
      </c>
      <c r="B48" s="437"/>
      <c r="C48" s="437"/>
      <c r="D48" s="437"/>
      <c r="E48" s="297">
        <v>115.47</v>
      </c>
      <c r="F48" s="370">
        <f t="shared" si="2"/>
        <v>0.22670774460852017</v>
      </c>
      <c r="G48" s="297">
        <v>94.13</v>
      </c>
      <c r="H48" s="297">
        <v>134.63999999999999</v>
      </c>
      <c r="I48" s="370">
        <f t="shared" si="3"/>
        <v>0.21868211440984786</v>
      </c>
      <c r="J48" s="297">
        <v>110.48</v>
      </c>
      <c r="K48" s="314">
        <f t="shared" si="8"/>
        <v>-6.6339896898504169E-2</v>
      </c>
      <c r="L48" s="94">
        <v>118.33</v>
      </c>
      <c r="M48" s="95">
        <f t="shared" si="9"/>
        <v>0.10392760518705102</v>
      </c>
      <c r="N48" s="94">
        <v>107.19</v>
      </c>
      <c r="O48" s="11"/>
      <c r="P48" s="11"/>
      <c r="Q48" s="11"/>
      <c r="R48" s="11"/>
      <c r="S48" s="11"/>
    </row>
    <row r="49" spans="1:19" s="8" customFormat="1" ht="11.25">
      <c r="A49" s="76" t="s">
        <v>137</v>
      </c>
      <c r="B49" s="437"/>
      <c r="C49" s="437"/>
      <c r="D49" s="437"/>
      <c r="E49" s="297">
        <v>9.8800000000000008</v>
      </c>
      <c r="F49" s="370">
        <f t="shared" si="2"/>
        <v>-0.77747747747747742</v>
      </c>
      <c r="G49" s="297">
        <v>44.4</v>
      </c>
      <c r="H49" s="297">
        <v>59.8</v>
      </c>
      <c r="I49" s="370">
        <f t="shared" si="3"/>
        <v>0.94282001299545137</v>
      </c>
      <c r="J49" s="297">
        <v>30.78</v>
      </c>
      <c r="K49" s="314">
        <f t="shared" si="8"/>
        <v>2.9160305343511452</v>
      </c>
      <c r="L49" s="94">
        <v>7.86</v>
      </c>
      <c r="M49" s="95">
        <f t="shared" si="9"/>
        <v>-0.62517882689556503</v>
      </c>
      <c r="N49" s="94">
        <v>20.97</v>
      </c>
      <c r="O49" s="11"/>
      <c r="P49" s="11"/>
      <c r="Q49" s="11"/>
      <c r="R49" s="11"/>
      <c r="S49" s="11"/>
    </row>
    <row r="50" spans="1:19" s="8" customFormat="1" ht="11.25">
      <c r="A50" s="76" t="s">
        <v>94</v>
      </c>
      <c r="B50" s="437"/>
      <c r="C50" s="437"/>
      <c r="D50" s="437"/>
      <c r="E50" s="297">
        <v>39.92</v>
      </c>
      <c r="F50" s="370">
        <f t="shared" si="2"/>
        <v>-0.16432907682646014</v>
      </c>
      <c r="G50" s="297">
        <v>47.77</v>
      </c>
      <c r="H50" s="297">
        <v>59.72</v>
      </c>
      <c r="I50" s="370">
        <f t="shared" si="3"/>
        <v>0.53364149974319464</v>
      </c>
      <c r="J50" s="297">
        <v>38.94</v>
      </c>
      <c r="K50" s="314">
        <f t="shared" si="8"/>
        <v>-0.2098214285714286</v>
      </c>
      <c r="L50" s="94">
        <v>49.28</v>
      </c>
      <c r="M50" s="95">
        <f t="shared" si="9"/>
        <v>0.24949290060851936</v>
      </c>
      <c r="N50" s="94">
        <v>39.44</v>
      </c>
      <c r="O50" s="11"/>
      <c r="P50" s="11"/>
      <c r="Q50" s="11"/>
      <c r="R50" s="11"/>
      <c r="S50" s="11"/>
    </row>
    <row r="51" spans="1:19" s="8" customFormat="1" ht="11.25">
      <c r="A51" s="76" t="s">
        <v>95</v>
      </c>
      <c r="B51" s="437"/>
      <c r="C51" s="437"/>
      <c r="D51" s="437"/>
      <c r="E51" s="297">
        <v>20.89</v>
      </c>
      <c r="F51" s="370">
        <f t="shared" si="2"/>
        <v>0.17822899041173157</v>
      </c>
      <c r="G51" s="297">
        <v>17.73</v>
      </c>
      <c r="H51" s="297">
        <v>24.41</v>
      </c>
      <c r="I51" s="370">
        <f t="shared" si="3"/>
        <v>-6.1153846153846114E-2</v>
      </c>
      <c r="J51" s="297">
        <v>26</v>
      </c>
      <c r="K51" s="314">
        <f t="shared" si="8"/>
        <v>-0.11983750846310082</v>
      </c>
      <c r="L51" s="94">
        <v>29.54</v>
      </c>
      <c r="M51" s="95">
        <f t="shared" si="9"/>
        <v>0.13136729222520116</v>
      </c>
      <c r="N51" s="94">
        <v>26.11</v>
      </c>
      <c r="O51" s="11"/>
      <c r="P51" s="11"/>
      <c r="Q51" s="11"/>
      <c r="R51" s="11"/>
      <c r="S51" s="11"/>
    </row>
    <row r="52" spans="1:19" s="8" customFormat="1" ht="11.25">
      <c r="A52" s="76" t="s">
        <v>96</v>
      </c>
      <c r="B52" s="437"/>
      <c r="C52" s="437"/>
      <c r="D52" s="437"/>
      <c r="E52" s="297">
        <v>9.68</v>
      </c>
      <c r="F52" s="370">
        <f t="shared" si="2"/>
        <v>0.18627450980392157</v>
      </c>
      <c r="G52" s="297">
        <v>8.16</v>
      </c>
      <c r="H52" s="297">
        <v>11.870000000000001</v>
      </c>
      <c r="I52" s="370">
        <f t="shared" si="3"/>
        <v>0.14908034849951601</v>
      </c>
      <c r="J52" s="297">
        <v>10.33</v>
      </c>
      <c r="K52" s="314">
        <f t="shared" si="8"/>
        <v>-9.3064091308165064E-2</v>
      </c>
      <c r="L52" s="94">
        <v>11.39</v>
      </c>
      <c r="M52" s="95">
        <f t="shared" si="9"/>
        <v>-0.33547257876312719</v>
      </c>
      <c r="N52" s="94">
        <v>17.14</v>
      </c>
      <c r="O52" s="11"/>
      <c r="P52" s="11"/>
      <c r="Q52" s="11"/>
      <c r="R52" s="11"/>
      <c r="S52" s="11"/>
    </row>
    <row r="53" spans="1:19" s="8" customFormat="1" ht="11.25">
      <c r="A53" s="76" t="s">
        <v>97</v>
      </c>
      <c r="B53" s="437"/>
      <c r="C53" s="437"/>
      <c r="D53" s="437"/>
      <c r="E53" s="297">
        <v>5.65</v>
      </c>
      <c r="F53" s="370">
        <f t="shared" si="2"/>
        <v>3.2906764168190161E-2</v>
      </c>
      <c r="G53" s="297">
        <v>5.47</v>
      </c>
      <c r="H53" s="297">
        <v>7.5</v>
      </c>
      <c r="I53" s="370">
        <f t="shared" si="3"/>
        <v>-0.4887525562372188</v>
      </c>
      <c r="J53" s="297">
        <v>14.67</v>
      </c>
      <c r="K53" s="314">
        <f t="shared" si="8"/>
        <v>0.52178423236514515</v>
      </c>
      <c r="L53" s="94">
        <v>9.64</v>
      </c>
      <c r="M53" s="95">
        <f t="shared" si="9"/>
        <v>-0.10325581395348837</v>
      </c>
      <c r="N53" s="94">
        <v>10.75</v>
      </c>
      <c r="O53" s="11"/>
      <c r="P53" s="11"/>
      <c r="Q53" s="11"/>
      <c r="R53" s="11"/>
      <c r="S53" s="11"/>
    </row>
    <row r="54" spans="1:19" s="8" customFormat="1" ht="11.25">
      <c r="A54" s="76" t="s">
        <v>98</v>
      </c>
      <c r="B54" s="437"/>
      <c r="C54" s="437"/>
      <c r="D54" s="437"/>
      <c r="E54" s="297">
        <v>0.6</v>
      </c>
      <c r="F54" s="370">
        <f t="shared" si="2"/>
        <v>0.30434782608695632</v>
      </c>
      <c r="G54" s="297">
        <v>0.46</v>
      </c>
      <c r="H54" s="297">
        <v>0.79</v>
      </c>
      <c r="I54" s="370">
        <f t="shared" si="3"/>
        <v>-0.76900584795321636</v>
      </c>
      <c r="J54" s="297">
        <v>3.42</v>
      </c>
      <c r="K54" s="314">
        <f t="shared" si="8"/>
        <v>0.37349397590361422</v>
      </c>
      <c r="L54" s="94">
        <v>2.4900000000000002</v>
      </c>
      <c r="M54" s="95">
        <f t="shared" si="9"/>
        <v>0.74125874125874147</v>
      </c>
      <c r="N54" s="94">
        <v>1.43</v>
      </c>
      <c r="O54" s="11"/>
      <c r="P54" s="11"/>
      <c r="Q54" s="11"/>
      <c r="R54" s="11"/>
      <c r="S54" s="11"/>
    </row>
    <row r="55" spans="1:19" s="8" customFormat="1" ht="11.25">
      <c r="A55" s="76" t="s">
        <v>99</v>
      </c>
      <c r="B55" s="437"/>
      <c r="C55" s="437"/>
      <c r="D55" s="437"/>
      <c r="E55" s="297">
        <v>3.28</v>
      </c>
      <c r="F55" s="370">
        <f t="shared" si="2"/>
        <v>0.26640926640926632</v>
      </c>
      <c r="G55" s="297">
        <v>2.59</v>
      </c>
      <c r="H55" s="297">
        <v>3.4499999999999997</v>
      </c>
      <c r="I55" s="370">
        <f t="shared" si="3"/>
        <v>0.37450199203187262</v>
      </c>
      <c r="J55" s="297">
        <v>2.5099999999999998</v>
      </c>
      <c r="K55" s="314">
        <f t="shared" si="8"/>
        <v>-2.3346303501945553E-2</v>
      </c>
      <c r="L55" s="94">
        <v>2.57</v>
      </c>
      <c r="M55" s="95">
        <f t="shared" si="9"/>
        <v>0</v>
      </c>
      <c r="N55" s="94">
        <v>2.57</v>
      </c>
      <c r="O55" s="11"/>
      <c r="P55" s="11"/>
      <c r="Q55" s="11"/>
      <c r="R55" s="11"/>
      <c r="S55" s="11"/>
    </row>
    <row r="56" spans="1:19" s="8" customFormat="1" ht="11.25">
      <c r="A56" s="76" t="s">
        <v>100</v>
      </c>
      <c r="B56" s="437"/>
      <c r="C56" s="437"/>
      <c r="D56" s="437"/>
      <c r="E56" s="297">
        <v>2.2599999999999998</v>
      </c>
      <c r="F56" s="370">
        <f t="shared" si="2"/>
        <v>-0.79639639639639648</v>
      </c>
      <c r="G56" s="297">
        <v>11.1</v>
      </c>
      <c r="H56" s="297">
        <v>13.7</v>
      </c>
      <c r="I56" s="370">
        <f t="shared" si="3"/>
        <v>-0.39460892620415378</v>
      </c>
      <c r="J56" s="297">
        <v>22.63</v>
      </c>
      <c r="K56" s="314">
        <f t="shared" si="8"/>
        <v>-0.27699680511182112</v>
      </c>
      <c r="L56" s="94">
        <v>31.3</v>
      </c>
      <c r="M56" s="95">
        <f t="shared" si="9"/>
        <v>-3.2158317872603703E-2</v>
      </c>
      <c r="N56" s="94">
        <v>32.340000000000003</v>
      </c>
      <c r="O56" s="11"/>
      <c r="P56" s="11"/>
      <c r="Q56" s="11"/>
      <c r="R56" s="11"/>
      <c r="S56" s="11"/>
    </row>
    <row r="57" spans="1:19" s="8" customFormat="1" ht="11.25">
      <c r="A57" s="76" t="s">
        <v>101</v>
      </c>
      <c r="B57" s="437"/>
      <c r="C57" s="437"/>
      <c r="D57" s="437"/>
      <c r="E57" s="226">
        <v>25.91</v>
      </c>
      <c r="F57" s="370">
        <f t="shared" si="2"/>
        <v>1.3342342342342342</v>
      </c>
      <c r="G57" s="226">
        <v>11.1</v>
      </c>
      <c r="H57" s="298">
        <v>14.3</v>
      </c>
      <c r="I57" s="370">
        <f t="shared" si="3"/>
        <v>-0.78450874020494266</v>
      </c>
      <c r="J57" s="298">
        <v>66.36</v>
      </c>
      <c r="K57" s="314">
        <f t="shared" si="8"/>
        <v>-8.9462129527991152E-2</v>
      </c>
      <c r="L57" s="96">
        <v>72.88</v>
      </c>
      <c r="M57" s="95">
        <f t="shared" si="9"/>
        <v>0.19671592775041047</v>
      </c>
      <c r="N57" s="96">
        <v>60.9</v>
      </c>
      <c r="O57" s="11"/>
      <c r="P57" s="11"/>
      <c r="Q57" s="11"/>
      <c r="R57" s="11"/>
      <c r="S57" s="11"/>
    </row>
    <row r="58" spans="1:19" s="8" customFormat="1" ht="11.25">
      <c r="A58" s="76" t="s">
        <v>102</v>
      </c>
      <c r="B58" s="437"/>
      <c r="C58" s="437"/>
      <c r="D58" s="437"/>
      <c r="E58" s="297">
        <v>5.9</v>
      </c>
      <c r="F58" s="370">
        <f t="shared" si="2"/>
        <v>0.5567282321899738</v>
      </c>
      <c r="G58" s="297">
        <v>3.79</v>
      </c>
      <c r="H58" s="297">
        <v>4.3600000000000003</v>
      </c>
      <c r="I58" s="370">
        <f t="shared" si="3"/>
        <v>-0.6955307262569832</v>
      </c>
      <c r="J58" s="297">
        <v>14.32</v>
      </c>
      <c r="K58" s="314">
        <f t="shared" si="8"/>
        <v>-0.49912556838055266</v>
      </c>
      <c r="L58" s="94">
        <v>28.59</v>
      </c>
      <c r="M58" s="95">
        <f t="shared" si="9"/>
        <v>0.18385093167701871</v>
      </c>
      <c r="N58" s="94">
        <v>24.15</v>
      </c>
      <c r="O58" s="11"/>
      <c r="P58" s="11"/>
      <c r="Q58" s="11"/>
      <c r="R58" s="11"/>
      <c r="S58" s="11"/>
    </row>
    <row r="59" spans="1:19" s="3" customFormat="1" ht="11.25">
      <c r="A59" s="76" t="s">
        <v>103</v>
      </c>
      <c r="B59" s="437"/>
      <c r="C59" s="437"/>
      <c r="D59" s="437"/>
      <c r="E59" s="297">
        <v>61.03</v>
      </c>
      <c r="F59" s="370">
        <f t="shared" si="2"/>
        <v>0.45344129554655876</v>
      </c>
      <c r="G59" s="297">
        <v>41.99</v>
      </c>
      <c r="H59" s="297">
        <v>58.03</v>
      </c>
      <c r="I59" s="370">
        <f t="shared" si="3"/>
        <v>-0.22263898191560616</v>
      </c>
      <c r="J59" s="297">
        <v>74.650000000000006</v>
      </c>
      <c r="K59" s="314">
        <f t="shared" si="8"/>
        <v>-0.58793331861338038</v>
      </c>
      <c r="L59" s="94">
        <v>181.16</v>
      </c>
      <c r="M59" s="95">
        <f t="shared" si="9"/>
        <v>5.7189542483659928E-2</v>
      </c>
      <c r="N59" s="94">
        <v>171.36</v>
      </c>
      <c r="O59" s="5"/>
      <c r="P59" s="5"/>
      <c r="Q59" s="5"/>
      <c r="R59" s="5"/>
      <c r="S59" s="5"/>
    </row>
    <row r="60" spans="1:19" s="8" customFormat="1" ht="11.25">
      <c r="A60" s="76" t="s">
        <v>104</v>
      </c>
      <c r="B60" s="437"/>
      <c r="C60" s="437"/>
      <c r="D60" s="437"/>
      <c r="E60" s="297">
        <v>3.28</v>
      </c>
      <c r="F60" s="370">
        <f t="shared" si="2"/>
        <v>-0.33603238866396767</v>
      </c>
      <c r="G60" s="297">
        <v>4.9400000000000004</v>
      </c>
      <c r="H60" s="297">
        <v>7.32</v>
      </c>
      <c r="I60" s="370">
        <f t="shared" si="3"/>
        <v>-8.8418430884184218E-2</v>
      </c>
      <c r="J60" s="297">
        <v>8.0299999999999994</v>
      </c>
      <c r="K60" s="314">
        <f t="shared" si="8"/>
        <v>0.53831417624521061</v>
      </c>
      <c r="L60" s="94">
        <v>5.22</v>
      </c>
      <c r="M60" s="95">
        <f t="shared" si="9"/>
        <v>0.5352941176470587</v>
      </c>
      <c r="N60" s="94">
        <v>3.4</v>
      </c>
      <c r="O60" s="11"/>
      <c r="P60" s="11"/>
      <c r="Q60" s="11"/>
      <c r="R60" s="11"/>
      <c r="S60" s="11"/>
    </row>
    <row r="61" spans="1:19" s="8" customFormat="1" ht="11.25">
      <c r="A61" s="76" t="s">
        <v>105</v>
      </c>
      <c r="B61" s="437"/>
      <c r="C61" s="437"/>
      <c r="D61" s="437"/>
      <c r="E61" s="297">
        <v>77.540000000000006</v>
      </c>
      <c r="F61" s="370">
        <f t="shared" si="2"/>
        <v>0.75429864253393664</v>
      </c>
      <c r="G61" s="297">
        <v>44.2</v>
      </c>
      <c r="H61" s="297">
        <v>65.22</v>
      </c>
      <c r="I61" s="370">
        <f t="shared" si="3"/>
        <v>1.1624668435013263</v>
      </c>
      <c r="J61" s="297">
        <v>30.16</v>
      </c>
      <c r="K61" s="314">
        <f t="shared" si="8"/>
        <v>0.70011273957158981</v>
      </c>
      <c r="L61" s="94">
        <v>17.739999999999998</v>
      </c>
      <c r="M61" s="95">
        <f t="shared" si="9"/>
        <v>0.70741097208854642</v>
      </c>
      <c r="N61" s="94">
        <v>10.39</v>
      </c>
      <c r="O61" s="11"/>
      <c r="P61" s="11"/>
      <c r="Q61" s="11"/>
      <c r="R61" s="11"/>
      <c r="S61" s="11"/>
    </row>
    <row r="62" spans="1:19" s="8" customFormat="1" ht="11.25">
      <c r="A62" s="76" t="s">
        <v>106</v>
      </c>
      <c r="B62" s="437"/>
      <c r="C62" s="437"/>
      <c r="D62" s="437"/>
      <c r="E62" s="297">
        <v>125.1</v>
      </c>
      <c r="F62" s="370">
        <f t="shared" si="2"/>
        <v>-0.23105292273649269</v>
      </c>
      <c r="G62" s="297">
        <v>162.69</v>
      </c>
      <c r="H62" s="297">
        <v>291.17</v>
      </c>
      <c r="I62" s="370">
        <f t="shared" si="3"/>
        <v>0.17568440604053959</v>
      </c>
      <c r="J62" s="297">
        <v>247.66</v>
      </c>
      <c r="K62" s="314">
        <f t="shared" si="8"/>
        <v>-0.12752765447755943</v>
      </c>
      <c r="L62" s="94">
        <v>283.86</v>
      </c>
      <c r="M62" s="95">
        <f t="shared" si="9"/>
        <v>0.19863187230808221</v>
      </c>
      <c r="N62" s="94">
        <v>236.82</v>
      </c>
      <c r="O62" s="11"/>
      <c r="P62" s="11"/>
      <c r="Q62" s="11"/>
      <c r="R62" s="11"/>
      <c r="S62" s="11"/>
    </row>
    <row r="63" spans="1:19" s="8" customFormat="1" ht="11.25">
      <c r="A63" s="76" t="s">
        <v>107</v>
      </c>
      <c r="B63" s="437"/>
      <c r="C63" s="437"/>
      <c r="D63" s="437"/>
      <c r="E63" s="297">
        <v>488.58</v>
      </c>
      <c r="F63" s="370">
        <f t="shared" si="2"/>
        <v>0.83635270239795534</v>
      </c>
      <c r="G63" s="297">
        <v>266.06</v>
      </c>
      <c r="H63" s="297">
        <v>376.64</v>
      </c>
      <c r="I63" s="370">
        <f t="shared" si="3"/>
        <v>0.10962495949091111</v>
      </c>
      <c r="J63" s="297">
        <v>339.43</v>
      </c>
      <c r="K63" s="314">
        <f t="shared" si="8"/>
        <v>0.21281309179261809</v>
      </c>
      <c r="L63" s="94">
        <v>279.87</v>
      </c>
      <c r="M63" s="95">
        <f t="shared" si="9"/>
        <v>0.21087699563016482</v>
      </c>
      <c r="N63" s="94">
        <v>231.13</v>
      </c>
      <c r="O63" s="11"/>
      <c r="P63" s="11"/>
      <c r="Q63" s="11"/>
      <c r="R63" s="11"/>
      <c r="S63" s="11"/>
    </row>
    <row r="64" spans="1:19" s="8" customFormat="1" ht="11.25">
      <c r="A64" s="76" t="s">
        <v>108</v>
      </c>
      <c r="B64" s="437"/>
      <c r="C64" s="437"/>
      <c r="D64" s="437"/>
      <c r="E64" s="299">
        <v>34.979999999999997</v>
      </c>
      <c r="F64" s="370">
        <f t="shared" si="2"/>
        <v>3.0642309958750724E-2</v>
      </c>
      <c r="G64" s="299">
        <v>33.94</v>
      </c>
      <c r="H64" s="299">
        <v>42.49</v>
      </c>
      <c r="I64" s="370">
        <f t="shared" si="3"/>
        <v>-0.10150137449777963</v>
      </c>
      <c r="J64" s="299">
        <v>47.29</v>
      </c>
      <c r="K64" s="314">
        <f t="shared" si="8"/>
        <v>-0.49352040269893971</v>
      </c>
      <c r="L64" s="97">
        <v>93.37</v>
      </c>
      <c r="M64" s="95">
        <f t="shared" si="9"/>
        <v>-0.32237462805718842</v>
      </c>
      <c r="N64" s="97">
        <v>137.79</v>
      </c>
      <c r="O64" s="11"/>
      <c r="P64" s="11"/>
      <c r="Q64" s="11"/>
      <c r="R64" s="11"/>
      <c r="S64" s="11"/>
    </row>
    <row r="65" spans="1:19" s="8" customFormat="1" ht="11.25">
      <c r="A65" s="76" t="s">
        <v>109</v>
      </c>
      <c r="B65" s="76"/>
      <c r="C65" s="76"/>
      <c r="D65" s="76"/>
      <c r="E65" s="299">
        <v>108.78</v>
      </c>
      <c r="F65" s="370">
        <f t="shared" si="2"/>
        <v>0.70261386758491162</v>
      </c>
      <c r="G65" s="299">
        <v>63.89</v>
      </c>
      <c r="H65" s="299">
        <v>92.06</v>
      </c>
      <c r="I65" s="370">
        <f t="shared" si="3"/>
        <v>-0.25835817288326746</v>
      </c>
      <c r="J65" s="299">
        <v>124.13</v>
      </c>
      <c r="K65" s="314">
        <f t="shared" si="8"/>
        <v>0.40625354027415894</v>
      </c>
      <c r="L65" s="97">
        <v>88.27</v>
      </c>
      <c r="M65" s="95">
        <f t="shared" si="9"/>
        <v>0.10475594493116391</v>
      </c>
      <c r="N65" s="97">
        <v>79.900000000000006</v>
      </c>
      <c r="O65" s="11"/>
      <c r="P65" s="11"/>
      <c r="Q65" s="11"/>
      <c r="R65" s="11"/>
      <c r="S65" s="11"/>
    </row>
    <row r="66" spans="1:19" s="8" customFormat="1" ht="11.25">
      <c r="A66" s="81" t="s">
        <v>89</v>
      </c>
      <c r="B66" s="437"/>
      <c r="C66" s="437"/>
      <c r="D66" s="437"/>
      <c r="E66" s="98">
        <f>E44</f>
        <v>1014.16</v>
      </c>
      <c r="F66" s="370">
        <f t="shared" si="2"/>
        <v>-5.3151462528825744E-2</v>
      </c>
      <c r="G66" s="227">
        <f>G44</f>
        <v>1071.0899999999999</v>
      </c>
      <c r="H66" s="413">
        <f>H44</f>
        <v>1459.06</v>
      </c>
      <c r="I66" s="370">
        <f t="shared" si="3"/>
        <v>3.3701974509206645E-2</v>
      </c>
      <c r="J66" s="413">
        <f>J44</f>
        <v>1411.49</v>
      </c>
      <c r="K66" s="314">
        <f t="shared" si="8"/>
        <v>1.2910823100440449E-3</v>
      </c>
      <c r="L66" s="98">
        <f>L44</f>
        <v>1409.67</v>
      </c>
      <c r="M66" s="95">
        <f t="shared" si="9"/>
        <v>0.13413250734140547</v>
      </c>
      <c r="N66" s="98">
        <v>1242.95</v>
      </c>
      <c r="O66" s="11"/>
      <c r="P66" s="11"/>
      <c r="Q66" s="11"/>
      <c r="R66" s="11"/>
      <c r="S66" s="11"/>
    </row>
    <row r="67" spans="1:19" s="8" customFormat="1" ht="11.25">
      <c r="A67" s="81" t="s">
        <v>90</v>
      </c>
      <c r="B67" s="437"/>
      <c r="C67" s="437"/>
      <c r="D67" s="437"/>
      <c r="E67" s="98">
        <f>E45</f>
        <v>371.99</v>
      </c>
      <c r="F67" s="370">
        <f t="shared" si="2"/>
        <v>3.7108285937325736E-2</v>
      </c>
      <c r="G67" s="227">
        <f>G45</f>
        <v>358.68</v>
      </c>
      <c r="H67" s="413">
        <f>H45</f>
        <v>502.56</v>
      </c>
      <c r="I67" s="370">
        <f t="shared" si="3"/>
        <v>0.32510678690080685</v>
      </c>
      <c r="J67" s="413">
        <f>J45</f>
        <v>379.26</v>
      </c>
      <c r="K67" s="314">
        <f t="shared" si="8"/>
        <v>7.8791671407441033E-2</v>
      </c>
      <c r="L67" s="98">
        <f>L45</f>
        <v>351.56</v>
      </c>
      <c r="M67" s="95">
        <f t="shared" si="9"/>
        <v>9.7390435759770133E-2</v>
      </c>
      <c r="N67" s="98">
        <v>320.36</v>
      </c>
      <c r="O67" s="11"/>
      <c r="P67" s="11"/>
      <c r="Q67" s="11"/>
      <c r="R67" s="11"/>
      <c r="S67" s="11"/>
    </row>
    <row r="68" spans="1:19" s="3" customFormat="1" ht="11.25">
      <c r="A68" s="81" t="s">
        <v>110</v>
      </c>
      <c r="B68" s="437"/>
      <c r="C68" s="437"/>
      <c r="D68" s="437"/>
      <c r="E68" s="96">
        <f>E46+E47+E48+E49+E50+E51+E52+E53+E54+E55</f>
        <v>364.09999999999997</v>
      </c>
      <c r="F68" s="370">
        <f t="shared" ref="F68:F101" si="10">IF((+E68/G68)&lt;0,"n.m.",IF(E68&lt;0,(+E68/G68-1)*-1,(+E68/G68-1)))</f>
        <v>5.5148230793751862E-2</v>
      </c>
      <c r="G68" s="226">
        <f>G46+G47+G48+G49+G50+G51+G52+G53+G54+G55</f>
        <v>345.07</v>
      </c>
      <c r="H68" s="298">
        <f>H46+H47+H48+H49+H50+H51+H52+H53+H54+H55</f>
        <v>476.62000000000006</v>
      </c>
      <c r="I68" s="370">
        <f t="shared" ref="I68:I101" si="11">IF((+H68/J68)&lt;0,"n.m.",IF(H68&lt;0,(+H68/J68-1)*-1,(+H68/J68-1)))</f>
        <v>0.22373420971551816</v>
      </c>
      <c r="J68" s="298">
        <f>J46+J47+J48+J49+J50+J51+J52+J53+J54+J55</f>
        <v>389.48</v>
      </c>
      <c r="K68" s="314">
        <f t="shared" si="8"/>
        <v>-4.2152378141753988E-2</v>
      </c>
      <c r="L68" s="96">
        <f>L46+L47+L48+L49+L50+L51+L52+L53+L54+L55</f>
        <v>406.62</v>
      </c>
      <c r="M68" s="95">
        <f t="shared" si="9"/>
        <v>-2.8735220351128743E-2</v>
      </c>
      <c r="N68" s="96">
        <v>418.65000000000003</v>
      </c>
      <c r="O68" s="5"/>
      <c r="P68" s="5"/>
      <c r="Q68" s="5"/>
      <c r="R68" s="5"/>
      <c r="S68" s="5"/>
    </row>
    <row r="69" spans="1:19" s="3" customFormat="1" ht="11.25">
      <c r="A69" s="81" t="s">
        <v>111</v>
      </c>
      <c r="B69" s="437"/>
      <c r="C69" s="437"/>
      <c r="D69" s="437"/>
      <c r="E69" s="96">
        <f>E56+E57+E58+E59+E60+E61</f>
        <v>175.92000000000002</v>
      </c>
      <c r="F69" s="370">
        <f t="shared" si="10"/>
        <v>0.50204918032786883</v>
      </c>
      <c r="G69" s="226">
        <f>G56+G57+G58+G59+G60+G61</f>
        <v>117.12</v>
      </c>
      <c r="H69" s="298">
        <f>H56+H57+H58+H59+H60+H61</f>
        <v>162.93</v>
      </c>
      <c r="I69" s="370">
        <f t="shared" si="11"/>
        <v>-0.24621790423317136</v>
      </c>
      <c r="J69" s="298">
        <f>J56+J57+J58+J59+J60+J61</f>
        <v>216.15</v>
      </c>
      <c r="K69" s="314">
        <f t="shared" si="8"/>
        <v>-0.35839591558075334</v>
      </c>
      <c r="L69" s="96">
        <f>L56+L57+L58+L59+L60+L61</f>
        <v>336.89</v>
      </c>
      <c r="M69" s="95">
        <f t="shared" si="9"/>
        <v>0.11353870562570245</v>
      </c>
      <c r="N69" s="96">
        <v>302.53999999999996</v>
      </c>
      <c r="O69" s="5"/>
      <c r="P69" s="5"/>
      <c r="Q69" s="5"/>
      <c r="R69" s="5"/>
      <c r="S69" s="5"/>
    </row>
    <row r="70" spans="1:19" s="8" customFormat="1" ht="11.25">
      <c r="A70" s="81" t="s">
        <v>112</v>
      </c>
      <c r="B70" s="437"/>
      <c r="C70" s="437"/>
      <c r="D70" s="437"/>
      <c r="E70" s="96">
        <f>E62+E63+E64+E65</f>
        <v>757.43999999999994</v>
      </c>
      <c r="F70" s="370">
        <f t="shared" si="10"/>
        <v>0.43841391621406034</v>
      </c>
      <c r="G70" s="226">
        <f>G62+G63+G64+G65</f>
        <v>526.58000000000004</v>
      </c>
      <c r="H70" s="298">
        <f>H62+H63+H64+H65</f>
        <v>802.3599999999999</v>
      </c>
      <c r="I70" s="370">
        <f t="shared" si="11"/>
        <v>5.7810707835097563E-2</v>
      </c>
      <c r="J70" s="298">
        <f>J62+J63+J64+J65</f>
        <v>758.51</v>
      </c>
      <c r="K70" s="314">
        <f t="shared" si="8"/>
        <v>1.7628828635442684E-2</v>
      </c>
      <c r="L70" s="96">
        <f>L62+L63+L64+L65</f>
        <v>745.37</v>
      </c>
      <c r="M70" s="95">
        <f t="shared" si="9"/>
        <v>8.7115687532816066E-2</v>
      </c>
      <c r="N70" s="96">
        <v>685.64</v>
      </c>
      <c r="O70" s="11"/>
      <c r="P70" s="11"/>
      <c r="Q70" s="11"/>
      <c r="R70" s="11"/>
      <c r="S70" s="11"/>
    </row>
    <row r="71" spans="1:19" s="70" customFormat="1" ht="10.35" customHeight="1">
      <c r="A71" s="85" t="s">
        <v>116</v>
      </c>
      <c r="B71" s="85"/>
      <c r="C71" s="85"/>
      <c r="D71" s="85"/>
      <c r="E71" s="99">
        <f>SUM(E66:E70)</f>
        <v>2683.61</v>
      </c>
      <c r="F71" s="369">
        <f t="shared" si="10"/>
        <v>0.10959917967037969</v>
      </c>
      <c r="G71" s="296">
        <f>SUM(G66:G70)</f>
        <v>2418.54</v>
      </c>
      <c r="H71" s="296">
        <f>SUM(H66:H70)</f>
        <v>3403.5299999999997</v>
      </c>
      <c r="I71" s="369">
        <f t="shared" si="11"/>
        <v>7.8810988655705794E-2</v>
      </c>
      <c r="J71" s="296">
        <f>SUM(J66:J70)</f>
        <v>3154.8900000000003</v>
      </c>
      <c r="K71" s="324">
        <f t="shared" si="8"/>
        <v>-2.9297469931786724E-2</v>
      </c>
      <c r="L71" s="99">
        <f>SUM(L66:L70)</f>
        <v>3250.1099999999997</v>
      </c>
      <c r="M71" s="167">
        <f t="shared" ref="M71" si="12">IF((+L71/N71)&lt;0,"n.m.",IF(L71&lt;0,(+L71/N71-1)*-1,(+L71/N71-1)))</f>
        <v>9.4261549960607871E-2</v>
      </c>
      <c r="N71" s="99">
        <v>2970.14</v>
      </c>
    </row>
    <row r="72" spans="1:19" ht="10.35" customHeight="1">
      <c r="A72" s="76"/>
      <c r="B72" s="76"/>
      <c r="C72" s="76"/>
      <c r="D72" s="76"/>
      <c r="E72" s="81"/>
      <c r="F72" s="370"/>
      <c r="G72" s="81"/>
      <c r="H72" s="81"/>
      <c r="I72" s="370"/>
      <c r="J72" s="81"/>
      <c r="K72" s="81"/>
      <c r="L72" s="81"/>
      <c r="M72" s="78"/>
      <c r="N72" s="81"/>
    </row>
    <row r="73" spans="1:19" ht="10.35" customHeight="1">
      <c r="A73" s="100" t="s">
        <v>2</v>
      </c>
      <c r="B73" s="100"/>
      <c r="C73" s="100"/>
      <c r="D73" s="100"/>
      <c r="E73" s="101"/>
      <c r="F73" s="370"/>
      <c r="G73" s="101"/>
      <c r="H73" s="101"/>
      <c r="I73" s="370"/>
      <c r="J73" s="101"/>
      <c r="K73" s="101"/>
      <c r="L73" s="101"/>
      <c r="M73" s="78"/>
      <c r="N73" s="101"/>
    </row>
    <row r="74" spans="1:19" s="3" customFormat="1" ht="11.25">
      <c r="A74" s="76" t="s">
        <v>89</v>
      </c>
      <c r="B74" s="437"/>
      <c r="C74" s="437"/>
      <c r="D74" s="437"/>
      <c r="E74" s="297">
        <v>982.93</v>
      </c>
      <c r="F74" s="370">
        <f t="shared" si="10"/>
        <v>-7.5733212972627362E-2</v>
      </c>
      <c r="G74" s="297">
        <v>1063.47</v>
      </c>
      <c r="H74" s="297">
        <v>1046.54</v>
      </c>
      <c r="I74" s="370">
        <f t="shared" si="11"/>
        <v>-0.14901610017889089</v>
      </c>
      <c r="J74" s="297">
        <v>1229.8</v>
      </c>
      <c r="K74" s="314">
        <f t="shared" ref="K74:K101" si="13">IF((+J74/L74)&lt;0,"n.m.",IF(J74&lt;0,(+J74/L74-1)*-1,(+J74/L74-1)))</f>
        <v>5.8466093452796075E-2</v>
      </c>
      <c r="L74" s="94">
        <v>1161.8699999999999</v>
      </c>
      <c r="M74" s="95">
        <f t="shared" ref="M74:M100" si="14">IF((+L74/N74)&lt;0,"n.m.",IF(L74&lt;0,(+L74/N74-1)*-1,(+L74/N74-1)))</f>
        <v>5.7129599301233736E-2</v>
      </c>
      <c r="N74" s="94">
        <v>1099.08</v>
      </c>
      <c r="O74" s="5"/>
      <c r="P74" s="5"/>
      <c r="Q74" s="5"/>
      <c r="R74" s="5"/>
      <c r="S74" s="5"/>
    </row>
    <row r="75" spans="1:19" s="3" customFormat="1" ht="11.25">
      <c r="A75" s="76" t="s">
        <v>90</v>
      </c>
      <c r="B75" s="437"/>
      <c r="C75" s="437"/>
      <c r="D75" s="437"/>
      <c r="E75" s="297">
        <v>438.83</v>
      </c>
      <c r="F75" s="370">
        <f t="shared" si="10"/>
        <v>-0.32590362371157777</v>
      </c>
      <c r="G75" s="297">
        <v>650.99</v>
      </c>
      <c r="H75" s="297">
        <v>627.4</v>
      </c>
      <c r="I75" s="370">
        <f t="shared" si="11"/>
        <v>9.0997617681325638E-2</v>
      </c>
      <c r="J75" s="297">
        <v>575.07000000000005</v>
      </c>
      <c r="K75" s="314">
        <f t="shared" si="13"/>
        <v>0.13830166270783861</v>
      </c>
      <c r="L75" s="94">
        <v>505.2</v>
      </c>
      <c r="M75" s="95">
        <f t="shared" si="14"/>
        <v>-2.7807177908207414E-2</v>
      </c>
      <c r="N75" s="94">
        <v>519.65</v>
      </c>
      <c r="O75" s="5"/>
      <c r="P75" s="5"/>
      <c r="Q75" s="5"/>
      <c r="R75" s="5"/>
      <c r="S75" s="5"/>
    </row>
    <row r="76" spans="1:19" s="3" customFormat="1" ht="11.25">
      <c r="A76" s="76" t="s">
        <v>91</v>
      </c>
      <c r="B76" s="437"/>
      <c r="C76" s="437"/>
      <c r="D76" s="437"/>
      <c r="E76" s="297">
        <v>21.81</v>
      </c>
      <c r="F76" s="370">
        <f t="shared" si="10"/>
        <v>0.23920454545454528</v>
      </c>
      <c r="G76" s="297">
        <v>17.600000000000001</v>
      </c>
      <c r="H76" s="297">
        <v>21.18</v>
      </c>
      <c r="I76" s="370">
        <f t="shared" si="11"/>
        <v>8.0061193268740505E-2</v>
      </c>
      <c r="J76" s="297">
        <v>19.61</v>
      </c>
      <c r="K76" s="314">
        <f t="shared" si="13"/>
        <v>-0.54416550441655054</v>
      </c>
      <c r="L76" s="94">
        <v>43.02</v>
      </c>
      <c r="M76" s="95">
        <f t="shared" si="14"/>
        <v>-3.650615901455756E-2</v>
      </c>
      <c r="N76" s="94">
        <v>44.65</v>
      </c>
      <c r="O76" s="5"/>
      <c r="P76" s="5"/>
      <c r="Q76" s="5"/>
      <c r="R76" s="5"/>
      <c r="S76" s="5"/>
    </row>
    <row r="77" spans="1:19" s="3" customFormat="1" ht="11.25">
      <c r="A77" s="76" t="s">
        <v>92</v>
      </c>
      <c r="B77" s="437"/>
      <c r="C77" s="437"/>
      <c r="D77" s="437"/>
      <c r="E77" s="297">
        <v>12.450000000000001</v>
      </c>
      <c r="F77" s="370">
        <f t="shared" si="10"/>
        <v>-0.11134903640256955</v>
      </c>
      <c r="G77" s="297">
        <v>14.01</v>
      </c>
      <c r="H77" s="297">
        <v>12.42</v>
      </c>
      <c r="I77" s="370">
        <f t="shared" si="11"/>
        <v>-0.14989733059548249</v>
      </c>
      <c r="J77" s="297">
        <v>14.61</v>
      </c>
      <c r="K77" s="314">
        <f t="shared" si="13"/>
        <v>0.4757575757575756</v>
      </c>
      <c r="L77" s="94">
        <v>9.9</v>
      </c>
      <c r="M77" s="95">
        <f t="shared" si="14"/>
        <v>-0.1428571428571429</v>
      </c>
      <c r="N77" s="94">
        <v>11.55</v>
      </c>
      <c r="O77" s="5"/>
      <c r="P77" s="5"/>
      <c r="Q77" s="5"/>
      <c r="R77" s="5"/>
      <c r="S77" s="5"/>
    </row>
    <row r="78" spans="1:19" s="8" customFormat="1" ht="11.25">
      <c r="A78" s="76" t="s">
        <v>93</v>
      </c>
      <c r="B78" s="437"/>
      <c r="C78" s="437"/>
      <c r="D78" s="437"/>
      <c r="E78" s="297">
        <v>44.84</v>
      </c>
      <c r="F78" s="370">
        <f t="shared" si="10"/>
        <v>-6.5638674723900725E-2</v>
      </c>
      <c r="G78" s="297">
        <v>47.99</v>
      </c>
      <c r="H78" s="297">
        <v>36.450000000000003</v>
      </c>
      <c r="I78" s="370">
        <f t="shared" si="11"/>
        <v>1.618534482758621</v>
      </c>
      <c r="J78" s="297">
        <v>13.92</v>
      </c>
      <c r="K78" s="314">
        <f t="shared" si="13"/>
        <v>-0.21133144475920673</v>
      </c>
      <c r="L78" s="94">
        <v>17.649999999999999</v>
      </c>
      <c r="M78" s="95">
        <f t="shared" si="14"/>
        <v>-0.18097447795823673</v>
      </c>
      <c r="N78" s="94">
        <v>21.55</v>
      </c>
      <c r="O78" s="11"/>
      <c r="P78" s="11"/>
      <c r="Q78" s="11"/>
      <c r="R78" s="11"/>
      <c r="S78" s="11"/>
    </row>
    <row r="79" spans="1:19" s="8" customFormat="1" ht="11.25">
      <c r="A79" s="76" t="s">
        <v>137</v>
      </c>
      <c r="B79" s="437"/>
      <c r="C79" s="437"/>
      <c r="D79" s="437"/>
      <c r="E79" s="297">
        <v>2.17</v>
      </c>
      <c r="F79" s="370">
        <f t="shared" si="10"/>
        <v>-0.91875701984275548</v>
      </c>
      <c r="G79" s="297">
        <v>26.71</v>
      </c>
      <c r="H79" s="297">
        <v>15.42</v>
      </c>
      <c r="I79" s="370">
        <f t="shared" si="11"/>
        <v>-0.4233358264771877</v>
      </c>
      <c r="J79" s="297">
        <v>26.74</v>
      </c>
      <c r="K79" s="314">
        <f t="shared" si="13"/>
        <v>-0.59789473684210526</v>
      </c>
      <c r="L79" s="94">
        <v>66.5</v>
      </c>
      <c r="M79" s="95">
        <f t="shared" si="14"/>
        <v>-2.3494860499265746E-2</v>
      </c>
      <c r="N79" s="94">
        <v>68.099999999999994</v>
      </c>
      <c r="O79" s="11"/>
      <c r="P79" s="11"/>
      <c r="Q79" s="11"/>
      <c r="R79" s="11"/>
      <c r="S79" s="11"/>
    </row>
    <row r="80" spans="1:19" s="8" customFormat="1" ht="11.25">
      <c r="A80" s="76" t="s">
        <v>94</v>
      </c>
      <c r="B80" s="437"/>
      <c r="C80" s="437"/>
      <c r="D80" s="437"/>
      <c r="E80" s="297">
        <v>18.73</v>
      </c>
      <c r="F80" s="370">
        <f t="shared" si="10"/>
        <v>-0.19371502367628068</v>
      </c>
      <c r="G80" s="297">
        <v>23.23</v>
      </c>
      <c r="H80" s="297">
        <v>20.83</v>
      </c>
      <c r="I80" s="370">
        <f t="shared" si="11"/>
        <v>0.23840665873959566</v>
      </c>
      <c r="J80" s="297">
        <v>16.82</v>
      </c>
      <c r="K80" s="314">
        <f t="shared" si="13"/>
        <v>0.35974130962004858</v>
      </c>
      <c r="L80" s="94">
        <v>12.37</v>
      </c>
      <c r="M80" s="95">
        <f t="shared" si="14"/>
        <v>-0.53496240601503764</v>
      </c>
      <c r="N80" s="94">
        <v>26.6</v>
      </c>
      <c r="O80" s="11"/>
      <c r="P80" s="11"/>
      <c r="Q80" s="11"/>
      <c r="R80" s="11"/>
      <c r="S80" s="11"/>
    </row>
    <row r="81" spans="1:19" s="8" customFormat="1" ht="11.25">
      <c r="A81" s="76" t="s">
        <v>95</v>
      </c>
      <c r="B81" s="437"/>
      <c r="C81" s="437"/>
      <c r="D81" s="437"/>
      <c r="E81" s="297">
        <v>5.6</v>
      </c>
      <c r="F81" s="370">
        <f t="shared" si="10"/>
        <v>-0.50177935943060503</v>
      </c>
      <c r="G81" s="297">
        <v>11.24</v>
      </c>
      <c r="H81" s="297">
        <v>8.5</v>
      </c>
      <c r="I81" s="370">
        <f t="shared" si="11"/>
        <v>-7.2052401746724892E-2</v>
      </c>
      <c r="J81" s="297">
        <v>9.16</v>
      </c>
      <c r="K81" s="314">
        <f t="shared" si="13"/>
        <v>1.0818181818181816</v>
      </c>
      <c r="L81" s="94">
        <v>4.4000000000000004</v>
      </c>
      <c r="M81" s="95">
        <f t="shared" si="14"/>
        <v>-0.30926216640502346</v>
      </c>
      <c r="N81" s="94">
        <v>6.37</v>
      </c>
      <c r="O81" s="11"/>
      <c r="P81" s="11"/>
      <c r="Q81" s="11"/>
      <c r="R81" s="11"/>
      <c r="S81" s="11"/>
    </row>
    <row r="82" spans="1:19" s="8" customFormat="1" ht="11.25">
      <c r="A82" s="76" t="s">
        <v>96</v>
      </c>
      <c r="B82" s="437"/>
      <c r="C82" s="437"/>
      <c r="D82" s="437"/>
      <c r="E82" s="297">
        <v>2.93</v>
      </c>
      <c r="F82" s="370">
        <f t="shared" si="10"/>
        <v>0.80864197530864201</v>
      </c>
      <c r="G82" s="297">
        <v>1.62</v>
      </c>
      <c r="H82" s="297">
        <v>1.53</v>
      </c>
      <c r="I82" s="370">
        <f t="shared" si="11"/>
        <v>-0.16393442622950827</v>
      </c>
      <c r="J82" s="297">
        <v>1.83</v>
      </c>
      <c r="K82" s="314">
        <f t="shared" si="13"/>
        <v>1.1049723756906049E-2</v>
      </c>
      <c r="L82" s="94">
        <v>1.81</v>
      </c>
      <c r="M82" s="95">
        <f t="shared" si="14"/>
        <v>-0.58581235697940504</v>
      </c>
      <c r="N82" s="94">
        <v>4.37</v>
      </c>
      <c r="O82" s="11"/>
      <c r="P82" s="11"/>
      <c r="Q82" s="11"/>
      <c r="R82" s="11"/>
      <c r="S82" s="11"/>
    </row>
    <row r="83" spans="1:19" s="8" customFormat="1" ht="11.25">
      <c r="A83" s="76" t="s">
        <v>97</v>
      </c>
      <c r="B83" s="437"/>
      <c r="C83" s="437"/>
      <c r="D83" s="437"/>
      <c r="E83" s="297">
        <v>0.14000000000000001</v>
      </c>
      <c r="F83" s="370">
        <f t="shared" si="10"/>
        <v>-0.80555555555555558</v>
      </c>
      <c r="G83" s="297">
        <v>0.72</v>
      </c>
      <c r="H83" s="297">
        <v>0.34</v>
      </c>
      <c r="I83" s="370">
        <f t="shared" si="11"/>
        <v>2.4</v>
      </c>
      <c r="J83" s="297">
        <v>0.1</v>
      </c>
      <c r="K83" s="314"/>
      <c r="L83" s="94">
        <v>0</v>
      </c>
      <c r="M83" s="95">
        <f t="shared" si="14"/>
        <v>-1</v>
      </c>
      <c r="N83" s="94">
        <v>0.02</v>
      </c>
      <c r="O83" s="11"/>
      <c r="P83" s="11"/>
      <c r="Q83" s="11"/>
      <c r="R83" s="11"/>
      <c r="S83" s="11"/>
    </row>
    <row r="84" spans="1:19" s="8" customFormat="1" ht="11.25">
      <c r="A84" s="76" t="s">
        <v>98</v>
      </c>
      <c r="B84" s="437"/>
      <c r="C84" s="437"/>
      <c r="D84" s="437"/>
      <c r="E84" s="297">
        <v>0</v>
      </c>
      <c r="F84" s="370"/>
      <c r="G84" s="297">
        <v>0</v>
      </c>
      <c r="H84" s="297">
        <v>0</v>
      </c>
      <c r="I84" s="370">
        <f t="shared" si="11"/>
        <v>-1</v>
      </c>
      <c r="J84" s="297">
        <v>1.9</v>
      </c>
      <c r="K84" s="314">
        <f t="shared" si="13"/>
        <v>9.8265895953757232E-2</v>
      </c>
      <c r="L84" s="94">
        <v>1.73</v>
      </c>
      <c r="M84" s="95"/>
      <c r="N84" s="94">
        <v>0</v>
      </c>
      <c r="O84" s="11"/>
      <c r="P84" s="11"/>
      <c r="Q84" s="11"/>
      <c r="R84" s="11"/>
      <c r="S84" s="11"/>
    </row>
    <row r="85" spans="1:19" s="8" customFormat="1" ht="11.25">
      <c r="A85" s="76" t="s">
        <v>99</v>
      </c>
      <c r="B85" s="437"/>
      <c r="C85" s="437"/>
      <c r="D85" s="437"/>
      <c r="E85" s="297">
        <v>0</v>
      </c>
      <c r="F85" s="370">
        <f t="shared" si="10"/>
        <v>-1</v>
      </c>
      <c r="G85" s="297">
        <v>0.14000000000000001</v>
      </c>
      <c r="H85" s="297">
        <v>0.14000000000000001</v>
      </c>
      <c r="I85" s="370"/>
      <c r="J85" s="297">
        <v>0</v>
      </c>
      <c r="K85" s="314"/>
      <c r="L85" s="94">
        <v>0</v>
      </c>
      <c r="M85" s="95">
        <f t="shared" si="14"/>
        <v>-1</v>
      </c>
      <c r="N85" s="94">
        <v>0.03</v>
      </c>
      <c r="O85" s="11"/>
      <c r="P85" s="11"/>
      <c r="Q85" s="11"/>
      <c r="R85" s="11"/>
      <c r="S85" s="11"/>
    </row>
    <row r="86" spans="1:19" s="8" customFormat="1" ht="11.25">
      <c r="A86" s="76" t="s">
        <v>100</v>
      </c>
      <c r="B86" s="437"/>
      <c r="C86" s="437"/>
      <c r="D86" s="437"/>
      <c r="E86" s="297">
        <v>1.61</v>
      </c>
      <c r="F86" s="370">
        <f t="shared" si="10"/>
        <v>-0.6166666666666667</v>
      </c>
      <c r="G86" s="297">
        <v>4.2</v>
      </c>
      <c r="H86" s="297">
        <v>4.59</v>
      </c>
      <c r="I86" s="370">
        <f t="shared" si="11"/>
        <v>-0.45872641509433965</v>
      </c>
      <c r="J86" s="297">
        <v>8.48</v>
      </c>
      <c r="K86" s="314">
        <f t="shared" si="13"/>
        <v>-0.68263473053892221</v>
      </c>
      <c r="L86" s="94">
        <v>26.72</v>
      </c>
      <c r="M86" s="95">
        <f t="shared" si="14"/>
        <v>0.88567395906845436</v>
      </c>
      <c r="N86" s="94">
        <v>14.17</v>
      </c>
      <c r="O86" s="11"/>
      <c r="P86" s="11"/>
      <c r="Q86" s="11"/>
      <c r="R86" s="11"/>
      <c r="S86" s="11"/>
    </row>
    <row r="87" spans="1:19" s="8" customFormat="1" ht="11.25">
      <c r="A87" s="76" t="s">
        <v>101</v>
      </c>
      <c r="B87" s="437"/>
      <c r="C87" s="437"/>
      <c r="D87" s="437"/>
      <c r="E87" s="226">
        <v>6.31</v>
      </c>
      <c r="F87" s="370">
        <f t="shared" si="10"/>
        <v>-0.32872340425531921</v>
      </c>
      <c r="G87" s="226">
        <v>9.4</v>
      </c>
      <c r="H87" s="298">
        <v>7.07</v>
      </c>
      <c r="I87" s="370">
        <f t="shared" si="11"/>
        <v>-0.19107551487414187</v>
      </c>
      <c r="J87" s="298">
        <v>8.74</v>
      </c>
      <c r="K87" s="314">
        <f t="shared" si="13"/>
        <v>-0.46836982968369834</v>
      </c>
      <c r="L87" s="96">
        <v>16.440000000000001</v>
      </c>
      <c r="M87" s="95">
        <f t="shared" si="14"/>
        <v>-0.68969422423556059</v>
      </c>
      <c r="N87" s="96">
        <v>52.98</v>
      </c>
      <c r="O87" s="11"/>
      <c r="P87" s="11"/>
      <c r="Q87" s="11"/>
      <c r="R87" s="11"/>
      <c r="S87" s="11"/>
    </row>
    <row r="88" spans="1:19" s="8" customFormat="1" ht="11.25">
      <c r="A88" s="76" t="s">
        <v>102</v>
      </c>
      <c r="B88" s="437"/>
      <c r="C88" s="437"/>
      <c r="D88" s="437"/>
      <c r="E88" s="297">
        <v>56.23</v>
      </c>
      <c r="F88" s="370">
        <f t="shared" si="10"/>
        <v>3.1315209404849371</v>
      </c>
      <c r="G88" s="297">
        <v>13.61</v>
      </c>
      <c r="H88" s="297">
        <v>57.99</v>
      </c>
      <c r="I88" s="370">
        <f t="shared" si="11"/>
        <v>2.3991793669402113</v>
      </c>
      <c r="J88" s="297">
        <v>17.059999999999999</v>
      </c>
      <c r="K88" s="314">
        <f t="shared" si="13"/>
        <v>-0.22242479489516875</v>
      </c>
      <c r="L88" s="94">
        <v>21.94</v>
      </c>
      <c r="M88" s="95">
        <f t="shared" si="14"/>
        <v>4.5685279187817267</v>
      </c>
      <c r="N88" s="94">
        <v>3.94</v>
      </c>
      <c r="O88" s="11"/>
      <c r="P88" s="11"/>
      <c r="Q88" s="11"/>
      <c r="R88" s="11"/>
      <c r="S88" s="11"/>
    </row>
    <row r="89" spans="1:19" s="3" customFormat="1" ht="11.25">
      <c r="A89" s="76" t="s">
        <v>103</v>
      </c>
      <c r="B89" s="437"/>
      <c r="C89" s="437"/>
      <c r="D89" s="437"/>
      <c r="E89" s="297">
        <v>110.25</v>
      </c>
      <c r="F89" s="370">
        <f t="shared" si="10"/>
        <v>-0.59977493011943228</v>
      </c>
      <c r="G89" s="297">
        <v>275.47000000000003</v>
      </c>
      <c r="H89" s="297">
        <v>261.23</v>
      </c>
      <c r="I89" s="370">
        <f t="shared" si="11"/>
        <v>-0.72839750054584584</v>
      </c>
      <c r="J89" s="297">
        <v>961.81</v>
      </c>
      <c r="K89" s="314">
        <f t="shared" si="13"/>
        <v>-4.7005201882586167E-2</v>
      </c>
      <c r="L89" s="94">
        <v>1009.25</v>
      </c>
      <c r="M89" s="95">
        <f t="shared" si="14"/>
        <v>-0.18281337295450306</v>
      </c>
      <c r="N89" s="94">
        <v>1235.03</v>
      </c>
      <c r="O89" s="5"/>
      <c r="P89" s="5"/>
      <c r="Q89" s="5"/>
      <c r="R89" s="5"/>
      <c r="S89" s="5"/>
    </row>
    <row r="90" spans="1:19" s="8" customFormat="1" ht="11.25">
      <c r="A90" s="76" t="s">
        <v>104</v>
      </c>
      <c r="B90" s="437"/>
      <c r="C90" s="437"/>
      <c r="D90" s="437"/>
      <c r="E90" s="297">
        <v>3.71</v>
      </c>
      <c r="F90" s="370">
        <f t="shared" si="10"/>
        <v>-0.44873699851411597</v>
      </c>
      <c r="G90" s="297">
        <v>6.73</v>
      </c>
      <c r="H90" s="297">
        <v>6.59</v>
      </c>
      <c r="I90" s="370">
        <f t="shared" si="11"/>
        <v>-0.41989436619718312</v>
      </c>
      <c r="J90" s="297">
        <v>11.36</v>
      </c>
      <c r="K90" s="314">
        <f t="shared" si="13"/>
        <v>-0.39153722549544734</v>
      </c>
      <c r="L90" s="94">
        <v>18.670000000000002</v>
      </c>
      <c r="M90" s="95">
        <f t="shared" si="14"/>
        <v>-0.17680776014109334</v>
      </c>
      <c r="N90" s="94">
        <v>22.68</v>
      </c>
      <c r="O90" s="11"/>
      <c r="P90" s="11"/>
      <c r="Q90" s="11"/>
      <c r="R90" s="11"/>
      <c r="S90" s="11"/>
    </row>
    <row r="91" spans="1:19" s="8" customFormat="1" ht="11.25">
      <c r="A91" s="76" t="s">
        <v>105</v>
      </c>
      <c r="B91" s="437"/>
      <c r="C91" s="437"/>
      <c r="D91" s="437"/>
      <c r="E91" s="297">
        <v>327.48</v>
      </c>
      <c r="F91" s="370">
        <f t="shared" si="10"/>
        <v>2.8101221640488658</v>
      </c>
      <c r="G91" s="297">
        <v>85.95</v>
      </c>
      <c r="H91" s="297">
        <v>61.73</v>
      </c>
      <c r="I91" s="370">
        <f t="shared" si="11"/>
        <v>-0.25428847547716849</v>
      </c>
      <c r="J91" s="297">
        <v>82.78</v>
      </c>
      <c r="K91" s="314">
        <f t="shared" si="13"/>
        <v>0.19520646838001721</v>
      </c>
      <c r="L91" s="94">
        <v>69.260000000000005</v>
      </c>
      <c r="M91" s="95">
        <f t="shared" si="14"/>
        <v>-0.18613396004700344</v>
      </c>
      <c r="N91" s="94">
        <v>85.1</v>
      </c>
      <c r="O91" s="11"/>
      <c r="P91" s="11"/>
      <c r="Q91" s="11"/>
      <c r="R91" s="11"/>
      <c r="S91" s="11"/>
    </row>
    <row r="92" spans="1:19" s="8" customFormat="1" ht="11.25">
      <c r="A92" s="76" t="s">
        <v>106</v>
      </c>
      <c r="B92" s="437"/>
      <c r="C92" s="437"/>
      <c r="D92" s="437"/>
      <c r="E92" s="297">
        <v>229.81</v>
      </c>
      <c r="F92" s="370">
        <f t="shared" si="10"/>
        <v>-0.35785738236280318</v>
      </c>
      <c r="G92" s="297">
        <v>357.88</v>
      </c>
      <c r="H92" s="297">
        <v>322.31</v>
      </c>
      <c r="I92" s="370">
        <f t="shared" si="11"/>
        <v>-0.18889196466769009</v>
      </c>
      <c r="J92" s="297">
        <v>397.37</v>
      </c>
      <c r="K92" s="314">
        <f t="shared" si="13"/>
        <v>-0.19505327553376817</v>
      </c>
      <c r="L92" s="94">
        <v>493.66</v>
      </c>
      <c r="M92" s="95">
        <f t="shared" si="14"/>
        <v>-3.6309686487330572E-2</v>
      </c>
      <c r="N92" s="94">
        <v>512.26</v>
      </c>
      <c r="O92" s="11"/>
      <c r="P92" s="11"/>
      <c r="Q92" s="11"/>
      <c r="R92" s="11"/>
      <c r="S92" s="11"/>
    </row>
    <row r="93" spans="1:19" s="8" customFormat="1" ht="11.25">
      <c r="A93" s="76" t="s">
        <v>107</v>
      </c>
      <c r="B93" s="437"/>
      <c r="C93" s="437"/>
      <c r="D93" s="437"/>
      <c r="E93" s="297">
        <v>1276.3699999999999</v>
      </c>
      <c r="F93" s="370">
        <f t="shared" si="10"/>
        <v>0.56218789777734246</v>
      </c>
      <c r="G93" s="297">
        <v>817.04</v>
      </c>
      <c r="H93" s="297">
        <v>783.82</v>
      </c>
      <c r="I93" s="370">
        <f t="shared" si="11"/>
        <v>0.14286130876006076</v>
      </c>
      <c r="J93" s="297">
        <v>685.84</v>
      </c>
      <c r="K93" s="314">
        <f t="shared" si="13"/>
        <v>0.51245975389229503</v>
      </c>
      <c r="L93" s="94">
        <v>453.46</v>
      </c>
      <c r="M93" s="95">
        <f t="shared" si="14"/>
        <v>-0.19124649984840114</v>
      </c>
      <c r="N93" s="94">
        <v>560.69000000000005</v>
      </c>
      <c r="O93" s="11"/>
      <c r="P93" s="11"/>
      <c r="Q93" s="11"/>
      <c r="R93" s="11"/>
      <c r="S93" s="11"/>
    </row>
    <row r="94" spans="1:19" s="8" customFormat="1" ht="11.25">
      <c r="A94" s="76" t="s">
        <v>108</v>
      </c>
      <c r="B94" s="76"/>
      <c r="C94" s="76"/>
      <c r="D94" s="76"/>
      <c r="E94" s="299">
        <v>138.35</v>
      </c>
      <c r="F94" s="370">
        <f t="shared" si="10"/>
        <v>-7.8342548797548539E-2</v>
      </c>
      <c r="G94" s="299">
        <v>150.11000000000001</v>
      </c>
      <c r="H94" s="299">
        <v>145.18</v>
      </c>
      <c r="I94" s="370">
        <f t="shared" si="11"/>
        <v>2.3382386755575992</v>
      </c>
      <c r="J94" s="299">
        <v>43.49</v>
      </c>
      <c r="K94" s="314">
        <f t="shared" si="13"/>
        <v>-0.26437753721244917</v>
      </c>
      <c r="L94" s="97">
        <v>59.12</v>
      </c>
      <c r="M94" s="95">
        <f t="shared" si="14"/>
        <v>-0.40070957932083129</v>
      </c>
      <c r="N94" s="97">
        <v>98.65</v>
      </c>
      <c r="O94" s="11"/>
      <c r="P94" s="11"/>
      <c r="Q94" s="11"/>
      <c r="R94" s="11"/>
      <c r="S94" s="11"/>
    </row>
    <row r="95" spans="1:19" s="8" customFormat="1" ht="11.25">
      <c r="A95" s="76" t="s">
        <v>109</v>
      </c>
      <c r="B95" s="76"/>
      <c r="C95" s="76"/>
      <c r="D95" s="76"/>
      <c r="E95" s="299">
        <v>412.67</v>
      </c>
      <c r="F95" s="370">
        <f t="shared" si="10"/>
        <v>-0.20813984725793444</v>
      </c>
      <c r="G95" s="299">
        <v>521.14</v>
      </c>
      <c r="H95" s="299">
        <v>502.46999999999997</v>
      </c>
      <c r="I95" s="370">
        <f t="shared" si="11"/>
        <v>1.9823717948717947</v>
      </c>
      <c r="J95" s="299">
        <v>168.48</v>
      </c>
      <c r="K95" s="314">
        <f t="shared" si="13"/>
        <v>-0.3526473526473527</v>
      </c>
      <c r="L95" s="97">
        <v>260.26</v>
      </c>
      <c r="M95" s="95">
        <f t="shared" si="14"/>
        <v>0.41645803853270924</v>
      </c>
      <c r="N95" s="97">
        <v>183.74</v>
      </c>
      <c r="O95" s="11"/>
      <c r="P95" s="11"/>
      <c r="Q95" s="11"/>
      <c r="R95" s="11"/>
      <c r="S95" s="11"/>
    </row>
    <row r="96" spans="1:19" s="8" customFormat="1" ht="11.25">
      <c r="A96" s="81" t="s">
        <v>89</v>
      </c>
      <c r="B96" s="437"/>
      <c r="C96" s="437"/>
      <c r="D96" s="437"/>
      <c r="E96" s="227">
        <f>E74</f>
        <v>982.93</v>
      </c>
      <c r="F96" s="370">
        <f t="shared" si="10"/>
        <v>-7.5733212972627362E-2</v>
      </c>
      <c r="G96" s="227">
        <f>G74</f>
        <v>1063.47</v>
      </c>
      <c r="H96" s="413">
        <f>H74</f>
        <v>1046.54</v>
      </c>
      <c r="I96" s="370">
        <f t="shared" si="11"/>
        <v>-0.14901610017889089</v>
      </c>
      <c r="J96" s="413">
        <f>J74</f>
        <v>1229.8</v>
      </c>
      <c r="K96" s="314">
        <f t="shared" si="13"/>
        <v>5.8466093452796075E-2</v>
      </c>
      <c r="L96" s="98">
        <f>L74</f>
        <v>1161.8699999999999</v>
      </c>
      <c r="M96" s="95">
        <f t="shared" si="14"/>
        <v>5.7129599301233736E-2</v>
      </c>
      <c r="N96" s="98">
        <v>1099.08</v>
      </c>
      <c r="O96" s="11"/>
      <c r="P96" s="11"/>
      <c r="Q96" s="11"/>
      <c r="R96" s="11"/>
      <c r="S96" s="11"/>
    </row>
    <row r="97" spans="1:19" s="8" customFormat="1" ht="11.25">
      <c r="A97" s="81" t="s">
        <v>90</v>
      </c>
      <c r="B97" s="437"/>
      <c r="C97" s="437"/>
      <c r="D97" s="437"/>
      <c r="E97" s="98">
        <f>E75</f>
        <v>438.83</v>
      </c>
      <c r="F97" s="370">
        <f t="shared" si="10"/>
        <v>-0.32590362371157777</v>
      </c>
      <c r="G97" s="227">
        <f>G75</f>
        <v>650.99</v>
      </c>
      <c r="H97" s="413">
        <f>H75</f>
        <v>627.4</v>
      </c>
      <c r="I97" s="370">
        <f t="shared" si="11"/>
        <v>9.0997617681325638E-2</v>
      </c>
      <c r="J97" s="413">
        <f>J75</f>
        <v>575.07000000000005</v>
      </c>
      <c r="K97" s="314">
        <f t="shared" si="13"/>
        <v>0.13830166270783861</v>
      </c>
      <c r="L97" s="98">
        <f>L75</f>
        <v>505.2</v>
      </c>
      <c r="M97" s="95">
        <f t="shared" si="14"/>
        <v>-2.7807177908207414E-2</v>
      </c>
      <c r="N97" s="98">
        <v>519.65</v>
      </c>
      <c r="O97" s="11"/>
      <c r="P97" s="11"/>
      <c r="Q97" s="11"/>
      <c r="R97" s="11"/>
      <c r="S97" s="11"/>
    </row>
    <row r="98" spans="1:19" s="3" customFormat="1" ht="11.25">
      <c r="A98" s="81" t="s">
        <v>110</v>
      </c>
      <c r="B98" s="437"/>
      <c r="C98" s="437"/>
      <c r="D98" s="437"/>
      <c r="E98" s="96">
        <f>E76+E77+E78+E79+E80+E81+E82+E83+E84+E85</f>
        <v>108.67</v>
      </c>
      <c r="F98" s="370">
        <f t="shared" si="10"/>
        <v>-0.24144911349993015</v>
      </c>
      <c r="G98" s="226">
        <f>G76+G77+G78+G79+G80+G81+G82+G83+G84+G85</f>
        <v>143.26</v>
      </c>
      <c r="H98" s="298">
        <f>H76+H77+H78+H79+H80+H81+H82+H83+H84+H85</f>
        <v>116.81000000000002</v>
      </c>
      <c r="I98" s="370">
        <f t="shared" si="11"/>
        <v>0.11577036966281429</v>
      </c>
      <c r="J98" s="298">
        <f>J76+J77+J78+J79+J80+J81+J82+J83+J84+J85</f>
        <v>104.68999999999998</v>
      </c>
      <c r="K98" s="314">
        <f t="shared" si="13"/>
        <v>-0.33479476426483679</v>
      </c>
      <c r="L98" s="96">
        <f>L76+L77+L78+L79+L80+L81+L82+L83+L84+L85</f>
        <v>157.38</v>
      </c>
      <c r="M98" s="95">
        <f t="shared" si="14"/>
        <v>-0.14112639161755081</v>
      </c>
      <c r="N98" s="96">
        <v>183.24</v>
      </c>
      <c r="O98" s="5"/>
      <c r="P98" s="5"/>
      <c r="Q98" s="5"/>
      <c r="R98" s="5"/>
      <c r="S98" s="5"/>
    </row>
    <row r="99" spans="1:19" s="3" customFormat="1" ht="11.25">
      <c r="A99" s="81" t="s">
        <v>111</v>
      </c>
      <c r="B99" s="437"/>
      <c r="C99" s="437"/>
      <c r="D99" s="437"/>
      <c r="E99" s="96">
        <f>E86+E87+E88+E89+E90+E91</f>
        <v>505.59000000000003</v>
      </c>
      <c r="F99" s="370">
        <f t="shared" si="10"/>
        <v>0.27880918656414422</v>
      </c>
      <c r="G99" s="226">
        <f>G86+G87+G88+G89+G90+G91</f>
        <v>395.36</v>
      </c>
      <c r="H99" s="298">
        <f>H86+H87+H88+H89+H90+H91</f>
        <v>399.2</v>
      </c>
      <c r="I99" s="370">
        <f t="shared" si="11"/>
        <v>-0.6338387312768865</v>
      </c>
      <c r="J99" s="298">
        <f>J86+J87+J88+J89+J90+J91</f>
        <v>1090.23</v>
      </c>
      <c r="K99" s="314">
        <f t="shared" si="13"/>
        <v>-6.1990226107306312E-2</v>
      </c>
      <c r="L99" s="96">
        <f>L86+L87+L88+L89+L90+L91</f>
        <v>1162.28</v>
      </c>
      <c r="M99" s="95">
        <f t="shared" si="14"/>
        <v>-0.17796166631303478</v>
      </c>
      <c r="N99" s="178">
        <v>1413.8999999999999</v>
      </c>
      <c r="O99" s="5"/>
      <c r="P99" s="5"/>
      <c r="Q99" s="5"/>
      <c r="R99" s="5"/>
      <c r="S99" s="5"/>
    </row>
    <row r="100" spans="1:19" s="8" customFormat="1" ht="11.25">
      <c r="A100" s="81" t="s">
        <v>112</v>
      </c>
      <c r="B100" s="437"/>
      <c r="C100" s="437"/>
      <c r="D100" s="437"/>
      <c r="E100" s="178">
        <f>E92+E93+E94+E95</f>
        <v>2057.1999999999998</v>
      </c>
      <c r="F100" s="370">
        <f t="shared" si="10"/>
        <v>0.11430691648114721</v>
      </c>
      <c r="G100" s="178">
        <f>G92+G93+G94+G95</f>
        <v>1846.17</v>
      </c>
      <c r="H100" s="178">
        <f>H92+H93+H94+H95</f>
        <v>1753.7800000000002</v>
      </c>
      <c r="I100" s="370">
        <f t="shared" si="11"/>
        <v>0.35408205809231164</v>
      </c>
      <c r="J100" s="178">
        <f>J92+J93+J94+J95</f>
        <v>1295.18</v>
      </c>
      <c r="K100" s="314">
        <f t="shared" si="13"/>
        <v>2.2645084879589383E-2</v>
      </c>
      <c r="L100" s="178">
        <f>L92+L93+L94+L95</f>
        <v>1266.5</v>
      </c>
      <c r="M100" s="347">
        <f t="shared" si="14"/>
        <v>-6.5548128144967466E-2</v>
      </c>
      <c r="N100" s="348">
        <v>1355.3400000000001</v>
      </c>
      <c r="O100" s="11"/>
      <c r="P100" s="11"/>
      <c r="Q100" s="11"/>
      <c r="R100" s="11"/>
      <c r="S100" s="11"/>
    </row>
    <row r="101" spans="1:19" s="70" customFormat="1" ht="10.35" customHeight="1">
      <c r="A101" s="67" t="s">
        <v>117</v>
      </c>
      <c r="B101" s="67"/>
      <c r="C101" s="67"/>
      <c r="D101" s="67"/>
      <c r="E101" s="313">
        <f>SUM(E96:E100)</f>
        <v>4093.22</v>
      </c>
      <c r="F101" s="369">
        <f t="shared" si="10"/>
        <v>-1.4710007928280255E-3</v>
      </c>
      <c r="G101" s="313">
        <f>SUM(G96:G100)</f>
        <v>4099.25</v>
      </c>
      <c r="H101" s="313">
        <f>SUM(H96:H100)</f>
        <v>3943.73</v>
      </c>
      <c r="I101" s="369">
        <f t="shared" si="11"/>
        <v>-8.1779383790806515E-2</v>
      </c>
      <c r="J101" s="313">
        <f>SUM(J96:J100)</f>
        <v>4294.97</v>
      </c>
      <c r="K101" s="179">
        <f t="shared" si="13"/>
        <v>9.8137180448742978E-3</v>
      </c>
      <c r="L101" s="313">
        <f>SUM(L96:L100)</f>
        <v>4253.2299999999996</v>
      </c>
      <c r="M101" s="179">
        <f t="shared" ref="M101" si="15">IF((+L101/N101)&lt;0,"n.m.",IF(L101&lt;0,(+L101/N101-1)*-1,(+L101/N101-1)))</f>
        <v>-6.9561450906871602E-2</v>
      </c>
      <c r="N101" s="313">
        <v>4571.21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80" fitToHeight="0" orientation="landscape" r:id="rId1"/>
  <headerFooter alignWithMargins="0">
    <oddHeader>&amp;A</oddHeader>
  </headerFooter>
  <rowBreaks count="2" manualBreakCount="2">
    <brk id="42" max="16383" man="1"/>
    <brk id="72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02"/>
  <sheetViews>
    <sheetView view="pageBreakPreview" zoomScaleNormal="100" zoomScaleSheetLayoutView="100" workbookViewId="0">
      <pane xSplit="1" ySplit="1" topLeftCell="B2" activePane="bottomRight" state="frozen"/>
      <selection activeCell="F75" sqref="F75:F95"/>
      <selection pane="topRight" activeCell="F75" sqref="F75:F95"/>
      <selection pane="bottomLeft" activeCell="F75" sqref="F75:F95"/>
      <selection pane="bottomRight"/>
    </sheetView>
  </sheetViews>
  <sheetFormatPr baseColWidth="10" defaultColWidth="20.5703125" defaultRowHeight="12" customHeight="1" outlineLevelRow="1"/>
  <cols>
    <col min="1" max="1" width="20.5703125" style="66" customWidth="1"/>
    <col min="2" max="4" width="10.85546875" style="32" customWidth="1"/>
    <col min="5" max="14" width="10.85546875" style="102" customWidth="1"/>
    <col min="15" max="16384" width="20.5703125" style="66"/>
  </cols>
  <sheetData>
    <row r="1" spans="1:29" s="65" customFormat="1" ht="24" customHeight="1">
      <c r="A1" s="103" t="s">
        <v>126</v>
      </c>
      <c r="B1" s="1" t="s">
        <v>154</v>
      </c>
      <c r="C1" s="1" t="s">
        <v>159</v>
      </c>
      <c r="D1" s="1" t="s">
        <v>155</v>
      </c>
      <c r="E1" s="190" t="s">
        <v>156</v>
      </c>
      <c r="F1" s="190" t="s">
        <v>158</v>
      </c>
      <c r="G1" s="190" t="s">
        <v>157</v>
      </c>
      <c r="H1" s="190">
        <v>2017</v>
      </c>
      <c r="I1" s="364" t="s">
        <v>141</v>
      </c>
      <c r="J1" s="190">
        <v>2016</v>
      </c>
      <c r="K1" s="190" t="s">
        <v>135</v>
      </c>
      <c r="L1" s="1">
        <v>2015</v>
      </c>
      <c r="M1" s="1" t="s">
        <v>132</v>
      </c>
      <c r="N1" s="1">
        <v>2014</v>
      </c>
    </row>
    <row r="2" spans="1:29" ht="9.75" hidden="1" customHeight="1" outlineLevel="1">
      <c r="A2" s="132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29" s="70" customFormat="1" ht="10.35" customHeight="1" collapsed="1">
      <c r="A3" s="134" t="s">
        <v>1</v>
      </c>
      <c r="B3" s="310">
        <v>34.359999999999673</v>
      </c>
      <c r="C3" s="445">
        <f>IF((+B3/D3)&lt;0,"n.m.",IF(B3&lt;0,(+B3/D3-1)*-1,(+B3/D3-1)))</f>
        <v>-2.1361435488474134E-2</v>
      </c>
      <c r="D3" s="310">
        <v>35.11</v>
      </c>
      <c r="E3" s="310">
        <f>E71</f>
        <v>81.570000000000007</v>
      </c>
      <c r="F3" s="371">
        <f>IF((+E3/G3)&lt;0,"n.m.",IF(E3&lt;0,(+E3/G3-1)*-1,(+E3/G3-1)))</f>
        <v>-0.23801961700140117</v>
      </c>
      <c r="G3" s="310">
        <f>G71</f>
        <v>107.05</v>
      </c>
      <c r="H3" s="317">
        <f>H71</f>
        <v>132.4</v>
      </c>
      <c r="I3" s="371">
        <f>IF((+H3/J3)&lt;0,"n.m.",IF(H3&lt;0,(+H3/J3-1)*-1,(+H3/J3-1)))</f>
        <v>-0.17379095163806546</v>
      </c>
      <c r="J3" s="300">
        <f>J71</f>
        <v>160.25</v>
      </c>
      <c r="K3" s="327">
        <f t="shared" ref="K3:M9" si="0">IF((+J3/L3)&lt;0,"n.m.",IF(J3&lt;0,(+J3/L3-1)*-1,(+J3/L3-1)))</f>
        <v>0.17727005583308841</v>
      </c>
      <c r="L3" s="135">
        <f>L71</f>
        <v>136.12</v>
      </c>
      <c r="M3" s="170">
        <f t="shared" si="0"/>
        <v>2.6468592112208755E-2</v>
      </c>
      <c r="N3" s="135">
        <v>132.61000000000001</v>
      </c>
      <c r="O3" s="136"/>
    </row>
    <row r="4" spans="1:29" s="70" customFormat="1" ht="10.35" customHeight="1">
      <c r="A4" s="134" t="s">
        <v>2</v>
      </c>
      <c r="B4" s="134"/>
      <c r="C4" s="445"/>
      <c r="D4" s="134"/>
      <c r="E4" s="310">
        <f>E101</f>
        <v>2.89</v>
      </c>
      <c r="F4" s="371">
        <f t="shared" ref="F4:F7" si="1">IF((+E4/G4)&lt;0,"n.m.",IF(E4&lt;0,(+E4/G4-1)*-1,(+E4/G4-1)))</f>
        <v>-0.2082191780821917</v>
      </c>
      <c r="G4" s="310">
        <f>G101</f>
        <v>3.65</v>
      </c>
      <c r="H4" s="317">
        <f>H101</f>
        <v>5.3299999999999992</v>
      </c>
      <c r="I4" s="371">
        <f t="shared" ref="I4:I9" si="2">IF((+H4/J4)&lt;0,"n.m.",IF(H4&lt;0,(+H4/J4-1)*-1,(+H4/J4-1)))</f>
        <v>-0.31666666666666687</v>
      </c>
      <c r="J4" s="300">
        <f>J101</f>
        <v>7.8000000000000007</v>
      </c>
      <c r="K4" s="327">
        <f t="shared" si="0"/>
        <v>0.20930232558139528</v>
      </c>
      <c r="L4" s="135">
        <f>L101</f>
        <v>6.4500000000000011</v>
      </c>
      <c r="M4" s="170">
        <f t="shared" si="0"/>
        <v>-0.14456233421750653</v>
      </c>
      <c r="N4" s="135">
        <v>7.54</v>
      </c>
      <c r="O4" s="376"/>
    </row>
    <row r="5" spans="1:29" s="70" customFormat="1" ht="10.35" customHeight="1">
      <c r="A5" s="134" t="s">
        <v>3</v>
      </c>
      <c r="B5" s="310">
        <v>5.6299999999991996</v>
      </c>
      <c r="C5" s="445">
        <f t="shared" ref="C5:C7" si="3">IF((+B5/D5)&lt;0,"n.m.",IF(B5&lt;0,(+B5/D5-1)*-1,(+B5/D5-1)))</f>
        <v>-0.2592105263158947</v>
      </c>
      <c r="D5" s="310">
        <v>7.6</v>
      </c>
      <c r="E5" s="310">
        <v>15.429999999999836</v>
      </c>
      <c r="F5" s="371">
        <f t="shared" si="1"/>
        <v>-0.24658203125000799</v>
      </c>
      <c r="G5" s="317">
        <v>20.48</v>
      </c>
      <c r="H5" s="317">
        <v>28.16</v>
      </c>
      <c r="I5" s="371">
        <f t="shared" si="2"/>
        <v>-1.1235955056179803E-2</v>
      </c>
      <c r="J5" s="302">
        <v>28.48</v>
      </c>
      <c r="K5" s="327">
        <f t="shared" si="0"/>
        <v>0.1324055666003976</v>
      </c>
      <c r="L5" s="135">
        <v>25.15</v>
      </c>
      <c r="M5" s="170">
        <f t="shared" si="0"/>
        <v>0.18895664917505783</v>
      </c>
      <c r="N5" s="135">
        <v>21.152999999999999</v>
      </c>
      <c r="O5" s="136"/>
    </row>
    <row r="6" spans="1:29" s="70" customFormat="1" ht="10.35" customHeight="1">
      <c r="A6" s="134" t="s">
        <v>127</v>
      </c>
      <c r="B6" s="310">
        <v>-0.38000000000002032</v>
      </c>
      <c r="C6" s="445" t="str">
        <f t="shared" si="3"/>
        <v>n.m.</v>
      </c>
      <c r="D6" s="134">
        <v>0.56000000000000005</v>
      </c>
      <c r="E6" s="310">
        <v>0.20999999999997954</v>
      </c>
      <c r="F6" s="371">
        <f t="shared" si="1"/>
        <v>-0.59615384615388556</v>
      </c>
      <c r="G6" s="317">
        <v>0.52</v>
      </c>
      <c r="H6" s="317">
        <v>0.67</v>
      </c>
      <c r="I6" s="371">
        <f t="shared" si="2"/>
        <v>0.42553191489361719</v>
      </c>
      <c r="J6" s="302">
        <v>0.47</v>
      </c>
      <c r="K6" s="327">
        <f t="shared" si="0"/>
        <v>1.1363636363636362</v>
      </c>
      <c r="L6" s="135">
        <v>0.22</v>
      </c>
      <c r="M6" s="170">
        <f t="shared" si="0"/>
        <v>-0.37142857142857133</v>
      </c>
      <c r="N6" s="135">
        <v>0.35</v>
      </c>
      <c r="O6" s="137"/>
    </row>
    <row r="7" spans="1:29" s="70" customFormat="1" ht="10.35" customHeight="1">
      <c r="A7" s="134" t="s">
        <v>129</v>
      </c>
      <c r="B7" s="310">
        <v>-3.43</v>
      </c>
      <c r="C7" s="445">
        <f t="shared" si="3"/>
        <v>0.36363636363636453</v>
      </c>
      <c r="D7" s="310">
        <v>-5.3900000000000077</v>
      </c>
      <c r="E7" s="310">
        <v>-10.28</v>
      </c>
      <c r="F7" s="371">
        <f t="shared" si="1"/>
        <v>0.69915130231196954</v>
      </c>
      <c r="G7" s="317">
        <v>-34.17</v>
      </c>
      <c r="H7" s="317">
        <v>-26.47</v>
      </c>
      <c r="I7" s="371">
        <f t="shared" si="2"/>
        <v>-6.9969788519637461</v>
      </c>
      <c r="J7" s="302">
        <v>-3.31</v>
      </c>
      <c r="K7" s="327">
        <f t="shared" si="0"/>
        <v>0.86322314049586779</v>
      </c>
      <c r="L7" s="135">
        <v>-24.2</v>
      </c>
      <c r="M7" s="170">
        <f t="shared" si="0"/>
        <v>6.3829787234042645E-2</v>
      </c>
      <c r="N7" s="135">
        <v>-25.85</v>
      </c>
      <c r="O7" s="136"/>
    </row>
    <row r="8" spans="1:29" ht="10.35" customHeight="1">
      <c r="A8" s="138" t="s">
        <v>120</v>
      </c>
      <c r="B8" s="301">
        <f>B6/B5</f>
        <v>-6.7495559502677507E-2</v>
      </c>
      <c r="C8" s="138"/>
      <c r="D8" s="301">
        <f>D6/D5</f>
        <v>7.3684210526315796E-2</v>
      </c>
      <c r="E8" s="301">
        <f>E6/E5</f>
        <v>1.3609850939726621E-2</v>
      </c>
      <c r="F8" s="326"/>
      <c r="G8" s="301">
        <f>G6/G5</f>
        <v>2.5390625E-2</v>
      </c>
      <c r="H8" s="301">
        <f>H6/H5</f>
        <v>2.3792613636363636E-2</v>
      </c>
      <c r="I8" s="326"/>
      <c r="J8" s="301">
        <f>J6/J5</f>
        <v>1.6502808988764044E-2</v>
      </c>
      <c r="K8" s="327"/>
      <c r="L8" s="139">
        <f>L6/L5</f>
        <v>8.7475149105367793E-3</v>
      </c>
      <c r="M8" s="169"/>
      <c r="N8" s="139">
        <v>1.6546116390110149E-2</v>
      </c>
      <c r="O8" s="141"/>
    </row>
    <row r="9" spans="1:29" s="144" customFormat="1" ht="10.35" customHeight="1" thickBot="1">
      <c r="A9" s="504" t="s">
        <v>131</v>
      </c>
      <c r="B9" s="303">
        <v>43.01</v>
      </c>
      <c r="C9" s="187" t="str">
        <f t="shared" ref="C9" si="4">IF((+B9/D9)&lt;0,"n.m.",IF(B9&lt;0,(+B9/D9-1)*-1,(+B9/D9-1)))</f>
        <v>n.m.</v>
      </c>
      <c r="D9" s="303">
        <v>-17.82</v>
      </c>
      <c r="E9" s="303">
        <v>37.229999999999997</v>
      </c>
      <c r="F9" s="303" t="str">
        <f t="shared" ref="F9" si="5">IF((+E9/G9)&lt;0,"n.m.",IF(E9&lt;0,(+E9/G9-1)*-1,(+E9/G9-1)))</f>
        <v>n.m.</v>
      </c>
      <c r="G9" s="303">
        <v>-18.920000000000002</v>
      </c>
      <c r="H9" s="303">
        <f>-14.32-4.25</f>
        <v>-18.57</v>
      </c>
      <c r="I9" s="303" t="str">
        <f t="shared" si="2"/>
        <v>n.m.</v>
      </c>
      <c r="J9" s="303">
        <v>17.68</v>
      </c>
      <c r="K9" s="328" t="str">
        <f t="shared" si="0"/>
        <v>n.m.</v>
      </c>
      <c r="L9" s="186">
        <v>-8.19</v>
      </c>
      <c r="M9" s="187">
        <f t="shared" si="0"/>
        <v>-4.0660736975857592E-2</v>
      </c>
      <c r="N9" s="417">
        <v>-7.87</v>
      </c>
      <c r="O9" s="143"/>
    </row>
    <row r="10" spans="1:29" ht="37.5" customHeight="1" thickBot="1">
      <c r="A10" s="505"/>
      <c r="B10" s="140"/>
      <c r="C10" s="138"/>
      <c r="D10" s="138"/>
      <c r="E10" s="317"/>
      <c r="F10" s="326"/>
      <c r="G10" s="301"/>
      <c r="H10" s="317"/>
      <c r="I10" s="326"/>
      <c r="J10" s="145"/>
      <c r="K10" s="145"/>
      <c r="L10" s="139"/>
      <c r="M10" s="416" t="s">
        <v>128</v>
      </c>
      <c r="N10" s="421">
        <f>Group!B15-'North + West'!B26-'North + West'!B6-'South + East'!B6-'Intern.+ Special Divisions'!B6-Other!B6-Other!B9</f>
        <v>-2.0000000000450768E-3</v>
      </c>
      <c r="O10" s="141"/>
    </row>
    <row r="11" spans="1:29" ht="10.35" customHeight="1">
      <c r="A11" s="138"/>
      <c r="B11" s="138"/>
      <c r="C11" s="138"/>
      <c r="D11" s="138"/>
      <c r="E11" s="317"/>
      <c r="F11" s="326"/>
      <c r="G11" s="146"/>
      <c r="H11" s="317"/>
      <c r="I11" s="326"/>
      <c r="J11" s="146"/>
      <c r="K11" s="146"/>
      <c r="L11" s="146"/>
      <c r="M11" s="140"/>
      <c r="N11" s="418"/>
      <c r="O11" s="141"/>
    </row>
    <row r="12" spans="1:29" s="70" customFormat="1" ht="10.35" customHeight="1">
      <c r="A12" s="134" t="s">
        <v>88</v>
      </c>
      <c r="B12" s="154"/>
      <c r="C12" s="154"/>
      <c r="D12" s="154"/>
      <c r="E12" s="147"/>
      <c r="F12" s="326"/>
      <c r="G12" s="147"/>
      <c r="H12" s="147"/>
      <c r="I12" s="326"/>
      <c r="J12" s="147"/>
      <c r="K12" s="147"/>
      <c r="L12" s="147"/>
      <c r="M12" s="147"/>
      <c r="N12" s="147"/>
    </row>
    <row r="13" spans="1:29" s="3" customFormat="1" ht="11.25">
      <c r="A13" s="148" t="s">
        <v>89</v>
      </c>
      <c r="B13" s="138"/>
      <c r="C13" s="138"/>
      <c r="D13" s="138"/>
      <c r="E13" s="318">
        <v>2546</v>
      </c>
      <c r="F13" s="372">
        <f t="shared" ref="F13:F32" si="6">IF((+E13/G13)&lt;0,"n.m.",IF(E13&lt;0,(+E13/G13-1)*-1,(+E13/G13-1)))</f>
        <v>2.9935275080906099E-2</v>
      </c>
      <c r="G13" s="318">
        <v>2472</v>
      </c>
      <c r="H13" s="318">
        <v>2482</v>
      </c>
      <c r="I13" s="372">
        <f t="shared" ref="I13:I76" si="7">IF((+H13/J13)&lt;0,"n.m.",IF(H13&lt;0,(+H13/J13-1)*-1,(+H13/J13-1)))</f>
        <v>3.9798910766652762E-2</v>
      </c>
      <c r="J13" s="304">
        <v>2387</v>
      </c>
      <c r="K13" s="326">
        <f t="shared" ref="K13:M40" si="8">IF((+J13/L13)&lt;0,"n.m.",IF(J13&lt;0,(+J13/L13-1)*-1,(+J13/L13-1)))</f>
        <v>1.2728044123886395E-2</v>
      </c>
      <c r="L13" s="149">
        <v>2357</v>
      </c>
      <c r="M13" s="169">
        <f t="shared" si="8"/>
        <v>3.5588752196836548E-2</v>
      </c>
      <c r="N13" s="149">
        <v>2276</v>
      </c>
      <c r="O13" s="10"/>
      <c r="P13" s="22"/>
      <c r="Q13" s="79"/>
      <c r="R13" s="47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s="3" customFormat="1" ht="11.25">
      <c r="A14" s="148" t="s">
        <v>90</v>
      </c>
      <c r="B14" s="138"/>
      <c r="C14" s="138"/>
      <c r="D14" s="138"/>
      <c r="E14" s="318">
        <v>1209</v>
      </c>
      <c r="F14" s="372">
        <f t="shared" si="6"/>
        <v>3.5989717223650297E-2</v>
      </c>
      <c r="G14" s="318">
        <v>1167</v>
      </c>
      <c r="H14" s="318">
        <v>1171</v>
      </c>
      <c r="I14" s="372">
        <f t="shared" si="7"/>
        <v>1.5611448395490113E-2</v>
      </c>
      <c r="J14" s="304">
        <v>1153</v>
      </c>
      <c r="K14" s="326">
        <f t="shared" si="8"/>
        <v>7.8671328671329199E-3</v>
      </c>
      <c r="L14" s="149">
        <v>1144</v>
      </c>
      <c r="M14" s="169">
        <f t="shared" si="8"/>
        <v>2.4171888988361756E-2</v>
      </c>
      <c r="N14" s="149">
        <v>1117</v>
      </c>
      <c r="O14" s="10"/>
      <c r="P14" s="22"/>
      <c r="Q14" s="79"/>
      <c r="R14" s="47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s="3" customFormat="1" ht="11.25">
      <c r="A15" s="148" t="s">
        <v>91</v>
      </c>
      <c r="B15" s="138"/>
      <c r="C15" s="138"/>
      <c r="D15" s="138"/>
      <c r="E15" s="318">
        <v>636</v>
      </c>
      <c r="F15" s="372">
        <f t="shared" si="6"/>
        <v>3.2467532467532534E-2</v>
      </c>
      <c r="G15" s="318">
        <v>616</v>
      </c>
      <c r="H15" s="318">
        <v>619</v>
      </c>
      <c r="I15" s="372">
        <f t="shared" si="7"/>
        <v>4.2087542087542174E-2</v>
      </c>
      <c r="J15" s="304">
        <v>594</v>
      </c>
      <c r="K15" s="326">
        <f t="shared" si="8"/>
        <v>2.5906735751295429E-2</v>
      </c>
      <c r="L15" s="149">
        <v>579</v>
      </c>
      <c r="M15" s="169">
        <f t="shared" si="8"/>
        <v>7.8212290502793325E-2</v>
      </c>
      <c r="N15" s="149">
        <v>537</v>
      </c>
      <c r="O15" s="10"/>
      <c r="P15" s="22"/>
      <c r="Q15" s="79"/>
      <c r="R15" s="47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s="3" customFormat="1" ht="11.25">
      <c r="A16" s="148" t="s">
        <v>92</v>
      </c>
      <c r="B16" s="138"/>
      <c r="C16" s="138"/>
      <c r="D16" s="138"/>
      <c r="E16" s="318">
        <v>382</v>
      </c>
      <c r="F16" s="372">
        <f t="shared" si="6"/>
        <v>2.6881720430107503E-2</v>
      </c>
      <c r="G16" s="318">
        <v>372</v>
      </c>
      <c r="H16" s="318">
        <v>373</v>
      </c>
      <c r="I16" s="372">
        <f t="shared" si="7"/>
        <v>2.1917808219177992E-2</v>
      </c>
      <c r="J16" s="304">
        <v>365</v>
      </c>
      <c r="K16" s="326">
        <f t="shared" si="8"/>
        <v>2.528089887640439E-2</v>
      </c>
      <c r="L16" s="149">
        <v>356</v>
      </c>
      <c r="M16" s="169">
        <f t="shared" si="8"/>
        <v>8.4985835694051381E-3</v>
      </c>
      <c r="N16" s="149">
        <v>353</v>
      </c>
      <c r="O16" s="10"/>
      <c r="P16" s="22"/>
      <c r="Q16" s="79"/>
      <c r="R16" s="47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s="8" customFormat="1" ht="11.25">
      <c r="A17" s="148" t="s">
        <v>93</v>
      </c>
      <c r="B17" s="138"/>
      <c r="C17" s="138"/>
      <c r="D17" s="138"/>
      <c r="E17" s="318">
        <v>308</v>
      </c>
      <c r="F17" s="372">
        <f t="shared" si="6"/>
        <v>0.10000000000000009</v>
      </c>
      <c r="G17" s="318">
        <v>280</v>
      </c>
      <c r="H17" s="318">
        <v>285</v>
      </c>
      <c r="I17" s="372">
        <f t="shared" si="7"/>
        <v>4.3956043956044022E-2</v>
      </c>
      <c r="J17" s="304">
        <v>273</v>
      </c>
      <c r="K17" s="326">
        <f t="shared" si="8"/>
        <v>-1.4440433212996373E-2</v>
      </c>
      <c r="L17" s="149">
        <v>277</v>
      </c>
      <c r="M17" s="169">
        <f t="shared" si="8"/>
        <v>-3.1468531468531458E-2</v>
      </c>
      <c r="N17" s="149">
        <v>286</v>
      </c>
      <c r="O17" s="10"/>
      <c r="P17" s="22"/>
      <c r="Q17" s="79"/>
      <c r="R17" s="47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s="8" customFormat="1" ht="11.25">
      <c r="A18" s="148" t="s">
        <v>137</v>
      </c>
      <c r="B18" s="138"/>
      <c r="C18" s="138"/>
      <c r="D18" s="138"/>
      <c r="E18" s="318">
        <v>106</v>
      </c>
      <c r="F18" s="372">
        <f t="shared" si="6"/>
        <v>-2.752293577981646E-2</v>
      </c>
      <c r="G18" s="318">
        <v>109</v>
      </c>
      <c r="H18" s="318">
        <v>109</v>
      </c>
      <c r="I18" s="372">
        <f t="shared" si="7"/>
        <v>-6.0344827586206851E-2</v>
      </c>
      <c r="J18" s="304">
        <v>116</v>
      </c>
      <c r="K18" s="326">
        <f t="shared" si="8"/>
        <v>-0.14074074074074072</v>
      </c>
      <c r="L18" s="149">
        <v>135</v>
      </c>
      <c r="M18" s="169">
        <f t="shared" si="8"/>
        <v>-0.15094339622641506</v>
      </c>
      <c r="N18" s="149">
        <v>159</v>
      </c>
      <c r="O18" s="10"/>
      <c r="P18" s="22"/>
      <c r="Q18" s="79"/>
      <c r="R18" s="47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s="8" customFormat="1" ht="11.25">
      <c r="A19" s="148" t="s">
        <v>94</v>
      </c>
      <c r="B19" s="138"/>
      <c r="C19" s="138"/>
      <c r="D19" s="138"/>
      <c r="E19" s="318">
        <v>217</v>
      </c>
      <c r="F19" s="372">
        <f t="shared" si="6"/>
        <v>-4.5871559633027248E-3</v>
      </c>
      <c r="G19" s="318">
        <v>218</v>
      </c>
      <c r="H19" s="318">
        <v>217</v>
      </c>
      <c r="I19" s="372">
        <f t="shared" si="7"/>
        <v>3.8277511961722466E-2</v>
      </c>
      <c r="J19" s="304">
        <v>209</v>
      </c>
      <c r="K19" s="326">
        <f t="shared" si="8"/>
        <v>2.9556650246305383E-2</v>
      </c>
      <c r="L19" s="149">
        <v>203</v>
      </c>
      <c r="M19" s="169">
        <f t="shared" si="8"/>
        <v>-0.11353711790393017</v>
      </c>
      <c r="N19" s="149">
        <v>229</v>
      </c>
      <c r="O19" s="10"/>
      <c r="P19" s="22"/>
      <c r="Q19" s="79"/>
      <c r="R19" s="47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s="8" customFormat="1" ht="11.25">
      <c r="A20" s="148" t="s">
        <v>95</v>
      </c>
      <c r="B20" s="138"/>
      <c r="C20" s="138"/>
      <c r="D20" s="138"/>
      <c r="E20" s="318">
        <v>184</v>
      </c>
      <c r="F20" s="372">
        <f t="shared" si="6"/>
        <v>6.3583815028901647E-2</v>
      </c>
      <c r="G20" s="318">
        <v>173</v>
      </c>
      <c r="H20" s="318">
        <v>175</v>
      </c>
      <c r="I20" s="372">
        <f t="shared" si="7"/>
        <v>2.3391812865497075E-2</v>
      </c>
      <c r="J20" s="304">
        <v>171</v>
      </c>
      <c r="K20" s="326">
        <f t="shared" si="8"/>
        <v>6.8750000000000089E-2</v>
      </c>
      <c r="L20" s="149">
        <v>160</v>
      </c>
      <c r="M20" s="169">
        <f t="shared" si="8"/>
        <v>-0.1061452513966481</v>
      </c>
      <c r="N20" s="149">
        <v>179</v>
      </c>
      <c r="O20" s="10"/>
      <c r="P20" s="22"/>
      <c r="Q20" s="79"/>
      <c r="R20" s="47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s="8" customFormat="1" ht="11.25">
      <c r="A21" s="148" t="s">
        <v>96</v>
      </c>
      <c r="B21" s="138"/>
      <c r="C21" s="138"/>
      <c r="D21" s="138"/>
      <c r="E21" s="318">
        <v>118</v>
      </c>
      <c r="F21" s="372">
        <f t="shared" si="6"/>
        <v>7.2727272727272751E-2</v>
      </c>
      <c r="G21" s="318">
        <v>110</v>
      </c>
      <c r="H21" s="318">
        <v>111</v>
      </c>
      <c r="I21" s="372">
        <f t="shared" si="7"/>
        <v>0.1212121212121211</v>
      </c>
      <c r="J21" s="304">
        <v>99</v>
      </c>
      <c r="K21" s="326">
        <f t="shared" si="8"/>
        <v>-1.980198019801982E-2</v>
      </c>
      <c r="L21" s="149">
        <v>101</v>
      </c>
      <c r="M21" s="169">
        <f t="shared" si="8"/>
        <v>7.4468085106383031E-2</v>
      </c>
      <c r="N21" s="149">
        <v>94</v>
      </c>
      <c r="O21" s="10"/>
      <c r="P21" s="22"/>
      <c r="Q21" s="79"/>
      <c r="R21" s="47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s="8" customFormat="1" ht="11.25">
      <c r="A22" s="148" t="s">
        <v>97</v>
      </c>
      <c r="B22" s="138"/>
      <c r="C22" s="138"/>
      <c r="D22" s="138"/>
      <c r="E22" s="318">
        <v>15</v>
      </c>
      <c r="F22" s="372">
        <f t="shared" si="6"/>
        <v>7.1428571428571397E-2</v>
      </c>
      <c r="G22" s="318">
        <v>14</v>
      </c>
      <c r="H22" s="318">
        <v>14</v>
      </c>
      <c r="I22" s="372">
        <f t="shared" si="7"/>
        <v>0</v>
      </c>
      <c r="J22" s="304">
        <v>14</v>
      </c>
      <c r="K22" s="326">
        <f t="shared" si="8"/>
        <v>0</v>
      </c>
      <c r="L22" s="149">
        <v>14</v>
      </c>
      <c r="M22" s="169">
        <f t="shared" si="8"/>
        <v>0</v>
      </c>
      <c r="N22" s="149">
        <v>14</v>
      </c>
      <c r="O22" s="10"/>
      <c r="P22" s="22"/>
      <c r="Q22" s="79"/>
      <c r="R22" s="47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s="8" customFormat="1" ht="11.25">
      <c r="A23" s="148" t="s">
        <v>98</v>
      </c>
      <c r="B23" s="138"/>
      <c r="C23" s="138"/>
      <c r="D23" s="138"/>
      <c r="E23" s="318">
        <v>152</v>
      </c>
      <c r="F23" s="372">
        <f t="shared" si="6"/>
        <v>0.20634920634920628</v>
      </c>
      <c r="G23" s="318">
        <v>126</v>
      </c>
      <c r="H23" s="318">
        <v>131</v>
      </c>
      <c r="I23" s="372">
        <f t="shared" si="7"/>
        <v>0.19090909090909092</v>
      </c>
      <c r="J23" s="304">
        <v>110</v>
      </c>
      <c r="K23" s="326">
        <f t="shared" si="8"/>
        <v>6.7961165048543659E-2</v>
      </c>
      <c r="L23" s="149">
        <v>103</v>
      </c>
      <c r="M23" s="169">
        <f t="shared" si="8"/>
        <v>9.8039215686274161E-3</v>
      </c>
      <c r="N23" s="149">
        <v>102</v>
      </c>
      <c r="O23" s="10"/>
      <c r="P23" s="22"/>
      <c r="Q23" s="79"/>
      <c r="R23" s="47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s="8" customFormat="1" ht="11.25">
      <c r="A24" s="148" t="s">
        <v>99</v>
      </c>
      <c r="B24" s="138"/>
      <c r="C24" s="138"/>
      <c r="D24" s="138"/>
      <c r="E24" s="318">
        <v>59</v>
      </c>
      <c r="F24" s="372">
        <f t="shared" si="6"/>
        <v>-1.6666666666666718E-2</v>
      </c>
      <c r="G24" s="318">
        <v>60</v>
      </c>
      <c r="H24" s="318">
        <v>61</v>
      </c>
      <c r="I24" s="372">
        <f t="shared" si="7"/>
        <v>3.3898305084745672E-2</v>
      </c>
      <c r="J24" s="304">
        <v>59</v>
      </c>
      <c r="K24" s="326">
        <f t="shared" si="8"/>
        <v>5.3571428571428603E-2</v>
      </c>
      <c r="L24" s="149">
        <v>56</v>
      </c>
      <c r="M24" s="169">
        <f t="shared" si="8"/>
        <v>0</v>
      </c>
      <c r="N24" s="149">
        <v>56</v>
      </c>
      <c r="O24" s="10"/>
      <c r="P24" s="22"/>
      <c r="Q24" s="79"/>
      <c r="R24" s="47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s="8" customFormat="1" ht="11.25">
      <c r="A25" s="148" t="s">
        <v>100</v>
      </c>
      <c r="B25" s="138"/>
      <c r="C25" s="138"/>
      <c r="D25" s="138"/>
      <c r="E25" s="318">
        <v>118</v>
      </c>
      <c r="F25" s="372">
        <f t="shared" si="6"/>
        <v>-7.086614173228345E-2</v>
      </c>
      <c r="G25" s="318">
        <v>127</v>
      </c>
      <c r="H25" s="318">
        <v>127</v>
      </c>
      <c r="I25" s="372">
        <f t="shared" si="7"/>
        <v>-8.633093525179858E-2</v>
      </c>
      <c r="J25" s="304">
        <v>139</v>
      </c>
      <c r="K25" s="326">
        <f t="shared" si="8"/>
        <v>-8.5526315789473673E-2</v>
      </c>
      <c r="L25" s="149">
        <v>152</v>
      </c>
      <c r="M25" s="169">
        <f t="shared" si="8"/>
        <v>-5.5900621118012417E-2</v>
      </c>
      <c r="N25" s="149">
        <v>161</v>
      </c>
      <c r="O25" s="10"/>
      <c r="P25" s="22"/>
      <c r="Q25" s="79"/>
      <c r="R25" s="47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s="8" customFormat="1" ht="11.25">
      <c r="A26" s="148" t="s">
        <v>101</v>
      </c>
      <c r="B26" s="138"/>
      <c r="C26" s="138"/>
      <c r="D26" s="138"/>
      <c r="E26" s="228">
        <v>55</v>
      </c>
      <c r="F26" s="372">
        <f t="shared" si="6"/>
        <v>-3.5087719298245612E-2</v>
      </c>
      <c r="G26" s="228">
        <v>57</v>
      </c>
      <c r="H26" s="228">
        <v>56</v>
      </c>
      <c r="I26" s="372">
        <f t="shared" si="7"/>
        <v>-1.7543859649122862E-2</v>
      </c>
      <c r="J26" s="305">
        <v>57</v>
      </c>
      <c r="K26" s="326">
        <f t="shared" si="8"/>
        <v>-3.3898305084745783E-2</v>
      </c>
      <c r="L26" s="150">
        <v>59</v>
      </c>
      <c r="M26" s="169">
        <f t="shared" si="8"/>
        <v>5.3571428571428603E-2</v>
      </c>
      <c r="N26" s="150">
        <v>56</v>
      </c>
      <c r="O26" s="10"/>
      <c r="P26" s="22"/>
      <c r="Q26" s="79"/>
      <c r="R26" s="47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s="8" customFormat="1" ht="11.25">
      <c r="A27" s="148" t="s">
        <v>102</v>
      </c>
      <c r="B27" s="138"/>
      <c r="C27" s="138"/>
      <c r="D27" s="138"/>
      <c r="E27" s="318">
        <v>34</v>
      </c>
      <c r="F27" s="372">
        <f t="shared" si="6"/>
        <v>0.2592592592592593</v>
      </c>
      <c r="G27" s="318">
        <v>27</v>
      </c>
      <c r="H27" s="318">
        <v>27</v>
      </c>
      <c r="I27" s="372">
        <f t="shared" si="7"/>
        <v>-9.9999999999999978E-2</v>
      </c>
      <c r="J27" s="304">
        <v>30</v>
      </c>
      <c r="K27" s="326">
        <f t="shared" si="8"/>
        <v>-0.11764705882352944</v>
      </c>
      <c r="L27" s="149">
        <v>34</v>
      </c>
      <c r="M27" s="169">
        <f t="shared" si="8"/>
        <v>-2.8571428571428581E-2</v>
      </c>
      <c r="N27" s="149">
        <v>35</v>
      </c>
      <c r="O27" s="10"/>
      <c r="P27" s="22"/>
      <c r="Q27" s="79"/>
      <c r="R27" s="47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s="3" customFormat="1" ht="11.25">
      <c r="A28" s="148" t="s">
        <v>103</v>
      </c>
      <c r="B28" s="138"/>
      <c r="C28" s="138"/>
      <c r="D28" s="138"/>
      <c r="E28" s="318">
        <v>18</v>
      </c>
      <c r="F28" s="372">
        <f t="shared" si="6"/>
        <v>-5.2631578947368474E-2</v>
      </c>
      <c r="G28" s="318">
        <v>19</v>
      </c>
      <c r="H28" s="318">
        <v>19</v>
      </c>
      <c r="I28" s="372">
        <f t="shared" si="7"/>
        <v>-0.17391304347826086</v>
      </c>
      <c r="J28" s="304">
        <v>23</v>
      </c>
      <c r="K28" s="326">
        <f t="shared" si="8"/>
        <v>-7.999999999999996E-2</v>
      </c>
      <c r="L28" s="149">
        <v>25</v>
      </c>
      <c r="M28" s="169">
        <f t="shared" si="8"/>
        <v>-7.407407407407407E-2</v>
      </c>
      <c r="N28" s="149">
        <v>27</v>
      </c>
      <c r="O28" s="10"/>
      <c r="P28" s="22"/>
      <c r="Q28" s="79"/>
      <c r="R28" s="47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s="8" customFormat="1" ht="11.25">
      <c r="A29" s="148" t="s">
        <v>104</v>
      </c>
      <c r="B29" s="138"/>
      <c r="C29" s="138"/>
      <c r="D29" s="138"/>
      <c r="E29" s="318">
        <v>9</v>
      </c>
      <c r="F29" s="372"/>
      <c r="G29" s="318">
        <v>0</v>
      </c>
      <c r="H29" s="318">
        <v>0</v>
      </c>
      <c r="I29" s="372"/>
      <c r="J29" s="304">
        <v>0</v>
      </c>
      <c r="K29" s="326"/>
      <c r="L29" s="149">
        <v>0</v>
      </c>
      <c r="M29" s="169"/>
      <c r="N29" s="149">
        <v>0</v>
      </c>
      <c r="O29" s="10"/>
      <c r="P29" s="22"/>
      <c r="Q29" s="79"/>
      <c r="R29" s="47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s="8" customFormat="1" ht="11.25">
      <c r="A30" s="148" t="s">
        <v>105</v>
      </c>
      <c r="B30" s="138"/>
      <c r="C30" s="138"/>
      <c r="D30" s="138"/>
      <c r="E30" s="318">
        <v>25</v>
      </c>
      <c r="F30" s="372">
        <f t="shared" si="6"/>
        <v>0</v>
      </c>
      <c r="G30" s="318">
        <v>25</v>
      </c>
      <c r="H30" s="318">
        <v>25</v>
      </c>
      <c r="I30" s="372">
        <f t="shared" si="7"/>
        <v>0.25</v>
      </c>
      <c r="J30" s="304">
        <v>20</v>
      </c>
      <c r="K30" s="326">
        <f t="shared" si="8"/>
        <v>0.11111111111111116</v>
      </c>
      <c r="L30" s="149">
        <v>18</v>
      </c>
      <c r="M30" s="169">
        <f t="shared" si="8"/>
        <v>0</v>
      </c>
      <c r="N30" s="149">
        <v>18</v>
      </c>
      <c r="O30" s="10"/>
      <c r="P30" s="22"/>
      <c r="Q30" s="79"/>
      <c r="R30" s="47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s="8" customFormat="1" ht="11.25">
      <c r="A31" s="148" t="s">
        <v>106</v>
      </c>
      <c r="B31" s="138"/>
      <c r="C31" s="138"/>
      <c r="D31" s="138"/>
      <c r="E31" s="318">
        <v>0</v>
      </c>
      <c r="F31" s="372"/>
      <c r="G31" s="318">
        <v>0</v>
      </c>
      <c r="H31" s="318">
        <v>0</v>
      </c>
      <c r="I31" s="372"/>
      <c r="J31" s="304">
        <v>0</v>
      </c>
      <c r="K31" s="326"/>
      <c r="L31" s="149">
        <v>0</v>
      </c>
      <c r="M31" s="169">
        <f t="shared" si="8"/>
        <v>-1</v>
      </c>
      <c r="N31" s="149">
        <v>5</v>
      </c>
      <c r="O31" s="10"/>
      <c r="P31" s="22"/>
      <c r="Q31" s="79"/>
      <c r="R31" s="47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s="8" customFormat="1" ht="11.25">
      <c r="A32" s="148" t="s">
        <v>107</v>
      </c>
      <c r="B32" s="138"/>
      <c r="C32" s="138"/>
      <c r="D32" s="138"/>
      <c r="E32" s="318">
        <v>0</v>
      </c>
      <c r="F32" s="372">
        <f t="shared" si="6"/>
        <v>-1</v>
      </c>
      <c r="G32" s="318">
        <v>2</v>
      </c>
      <c r="H32" s="318">
        <v>2</v>
      </c>
      <c r="I32" s="372">
        <f t="shared" si="7"/>
        <v>0</v>
      </c>
      <c r="J32" s="304">
        <v>2</v>
      </c>
      <c r="K32" s="326">
        <f t="shared" si="8"/>
        <v>1</v>
      </c>
      <c r="L32" s="149">
        <v>1</v>
      </c>
      <c r="M32" s="169">
        <f t="shared" si="8"/>
        <v>0</v>
      </c>
      <c r="N32" s="149">
        <v>1</v>
      </c>
      <c r="O32" s="23"/>
      <c r="P32" s="24"/>
      <c r="Q32" s="82"/>
      <c r="R32" s="47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s="8" customFormat="1" ht="11.25">
      <c r="A33" s="148" t="s">
        <v>108</v>
      </c>
      <c r="B33" s="148"/>
      <c r="C33" s="148"/>
      <c r="D33" s="148"/>
      <c r="E33" s="319">
        <v>0</v>
      </c>
      <c r="F33" s="372"/>
      <c r="G33" s="319">
        <v>0</v>
      </c>
      <c r="H33" s="319">
        <v>0</v>
      </c>
      <c r="I33" s="372"/>
      <c r="J33" s="306">
        <v>0</v>
      </c>
      <c r="K33" s="326"/>
      <c r="L33" s="152">
        <v>0</v>
      </c>
      <c r="M33" s="169"/>
      <c r="N33" s="152">
        <v>0</v>
      </c>
      <c r="O33" s="9"/>
      <c r="P33" s="22"/>
      <c r="Q33" s="9"/>
      <c r="R33" s="22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s="8" customFormat="1" ht="11.25">
      <c r="A34" s="148" t="s">
        <v>109</v>
      </c>
      <c r="B34" s="148"/>
      <c r="C34" s="148"/>
      <c r="D34" s="148"/>
      <c r="E34" s="319">
        <v>0</v>
      </c>
      <c r="F34" s="372"/>
      <c r="G34" s="319">
        <v>0</v>
      </c>
      <c r="H34" s="319">
        <v>0</v>
      </c>
      <c r="I34" s="372"/>
      <c r="J34" s="306">
        <v>0</v>
      </c>
      <c r="K34" s="326"/>
      <c r="L34" s="152">
        <v>0</v>
      </c>
      <c r="M34" s="169"/>
      <c r="N34" s="152">
        <v>0</v>
      </c>
      <c r="O34" s="9"/>
      <c r="P34" s="22"/>
      <c r="Q34" s="9"/>
      <c r="R34" s="22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s="8" customFormat="1" ht="11.25">
      <c r="A35" s="151" t="s">
        <v>89</v>
      </c>
      <c r="B35" s="434"/>
      <c r="C35" s="434"/>
      <c r="D35" s="434"/>
      <c r="E35" s="229">
        <f>E13</f>
        <v>2546</v>
      </c>
      <c r="F35" s="372">
        <f t="shared" ref="F35:F40" si="9">IF((+E35/G35)&lt;0,"n.m.",IF(E35&lt;0,(+E35/G35-1)*-1,(+E35/G35-1)))</f>
        <v>2.9935275080906099E-2</v>
      </c>
      <c r="G35" s="229">
        <f>G13</f>
        <v>2472</v>
      </c>
      <c r="H35" s="153">
        <f>H13</f>
        <v>2482</v>
      </c>
      <c r="I35" s="372">
        <f t="shared" si="7"/>
        <v>3.9798910766652762E-2</v>
      </c>
      <c r="J35" s="229">
        <f>J13</f>
        <v>2387</v>
      </c>
      <c r="K35" s="326">
        <f t="shared" si="8"/>
        <v>1.2728044123886395E-2</v>
      </c>
      <c r="L35" s="153">
        <f>L13</f>
        <v>2357</v>
      </c>
      <c r="M35" s="169">
        <f t="shared" si="8"/>
        <v>3.5588752196836548E-2</v>
      </c>
      <c r="N35" s="153">
        <v>2276</v>
      </c>
      <c r="O35" s="10"/>
      <c r="P35" s="22"/>
      <c r="Q35" s="79"/>
      <c r="R35" s="22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s="8" customFormat="1" ht="11.25">
      <c r="A36" s="151" t="s">
        <v>90</v>
      </c>
      <c r="B36" s="434"/>
      <c r="C36" s="434"/>
      <c r="D36" s="434"/>
      <c r="E36" s="229">
        <f>E14</f>
        <v>1209</v>
      </c>
      <c r="F36" s="372">
        <f t="shared" si="9"/>
        <v>3.5989717223650297E-2</v>
      </c>
      <c r="G36" s="229">
        <f>G14</f>
        <v>1167</v>
      </c>
      <c r="H36" s="153">
        <f>H14</f>
        <v>1171</v>
      </c>
      <c r="I36" s="372">
        <f t="shared" si="7"/>
        <v>1.5611448395490113E-2</v>
      </c>
      <c r="J36" s="229">
        <f>J14</f>
        <v>1153</v>
      </c>
      <c r="K36" s="326">
        <f t="shared" si="8"/>
        <v>7.8671328671329199E-3</v>
      </c>
      <c r="L36" s="153">
        <f>L14</f>
        <v>1144</v>
      </c>
      <c r="M36" s="169">
        <f t="shared" si="8"/>
        <v>2.4171888988361756E-2</v>
      </c>
      <c r="N36" s="153">
        <v>1117</v>
      </c>
      <c r="O36" s="10"/>
      <c r="P36" s="22"/>
      <c r="Q36" s="79"/>
      <c r="R36" s="22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s="3" customFormat="1" ht="11.25">
      <c r="A37" s="151" t="s">
        <v>110</v>
      </c>
      <c r="B37" s="434"/>
      <c r="C37" s="434"/>
      <c r="D37" s="434"/>
      <c r="E37" s="228">
        <f>E15+E16+E17+E18+E19+E20+E21+E22+E23+E24</f>
        <v>2177</v>
      </c>
      <c r="F37" s="372">
        <f t="shared" si="9"/>
        <v>4.7641963426371614E-2</v>
      </c>
      <c r="G37" s="228">
        <f>G15+G16+G17+G18+G19+G20+G21+G22+G23+G24</f>
        <v>2078</v>
      </c>
      <c r="H37" s="150">
        <f>H15+H16+H17+H18+H19+H20+H21+H22+H23+H24</f>
        <v>2095</v>
      </c>
      <c r="I37" s="372">
        <f t="shared" si="7"/>
        <v>4.2288557213930433E-2</v>
      </c>
      <c r="J37" s="228">
        <f>J15+J16+J17+J18+J19+J20+J21+J22+J23+J24</f>
        <v>2010</v>
      </c>
      <c r="K37" s="326">
        <f t="shared" si="8"/>
        <v>1.3104838709677491E-2</v>
      </c>
      <c r="L37" s="150">
        <f>L15+L16+L17+L18+L19+L20+L21+L22+L23+L24</f>
        <v>1984</v>
      </c>
      <c r="M37" s="169">
        <f t="shared" si="8"/>
        <v>-1.2444001991040343E-2</v>
      </c>
      <c r="N37" s="150">
        <v>2009</v>
      </c>
      <c r="O37" s="10"/>
      <c r="P37" s="17"/>
      <c r="Q37" s="79"/>
      <c r="R37" s="17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s="3" customFormat="1" ht="11.25">
      <c r="A38" s="151" t="s">
        <v>111</v>
      </c>
      <c r="B38" s="434"/>
      <c r="C38" s="434"/>
      <c r="D38" s="434"/>
      <c r="E38" s="228">
        <f>E25+E26+E27+E28+E29+E30</f>
        <v>259</v>
      </c>
      <c r="F38" s="372">
        <f t="shared" si="9"/>
        <v>1.5686274509803866E-2</v>
      </c>
      <c r="G38" s="228">
        <f>G25+G26+G27+G28+G29+G30</f>
        <v>255</v>
      </c>
      <c r="H38" s="150">
        <f>H25+H26+H27+H28+H29+H30</f>
        <v>254</v>
      </c>
      <c r="I38" s="372">
        <f t="shared" si="7"/>
        <v>-5.5762081784386575E-2</v>
      </c>
      <c r="J38" s="228">
        <f>J25+J26+J27+J28+J29+J30</f>
        <v>269</v>
      </c>
      <c r="K38" s="326">
        <f t="shared" si="8"/>
        <v>-6.597222222222221E-2</v>
      </c>
      <c r="L38" s="150">
        <f>L25+L26+L27+L28+L29+L30</f>
        <v>288</v>
      </c>
      <c r="M38" s="169">
        <f t="shared" si="8"/>
        <v>-3.0303030303030276E-2</v>
      </c>
      <c r="N38" s="150">
        <v>297</v>
      </c>
      <c r="O38" s="10"/>
      <c r="P38" s="17"/>
      <c r="Q38" s="79"/>
      <c r="R38" s="17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s="8" customFormat="1" ht="11.25">
      <c r="A39" s="151" t="s">
        <v>112</v>
      </c>
      <c r="B39" s="434"/>
      <c r="C39" s="434"/>
      <c r="D39" s="434"/>
      <c r="E39" s="228">
        <f>E31+E32+E33+E34</f>
        <v>0</v>
      </c>
      <c r="F39" s="372">
        <f t="shared" si="9"/>
        <v>-1</v>
      </c>
      <c r="G39" s="228">
        <f>G31+G32+G33+G34</f>
        <v>2</v>
      </c>
      <c r="H39" s="150">
        <f>H31+H32+H33+H34</f>
        <v>2</v>
      </c>
      <c r="I39" s="372">
        <f t="shared" si="7"/>
        <v>0</v>
      </c>
      <c r="J39" s="228">
        <f>J31+J32+J33+J34</f>
        <v>2</v>
      </c>
      <c r="K39" s="326">
        <f t="shared" si="8"/>
        <v>1</v>
      </c>
      <c r="L39" s="150">
        <f>L31+L32+L33+L34</f>
        <v>1</v>
      </c>
      <c r="M39" s="169">
        <f t="shared" si="8"/>
        <v>-0.83333333333333337</v>
      </c>
      <c r="N39" s="150">
        <v>6</v>
      </c>
      <c r="O39" s="10"/>
      <c r="P39" s="17"/>
      <c r="Q39" s="79"/>
      <c r="R39" s="17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s="3" customFormat="1" ht="11.25">
      <c r="A40" s="154" t="s">
        <v>113</v>
      </c>
      <c r="B40" s="435"/>
      <c r="C40" s="435"/>
      <c r="D40" s="435"/>
      <c r="E40" s="230">
        <f>SUM(E35:E39)</f>
        <v>6191</v>
      </c>
      <c r="F40" s="371">
        <f t="shared" si="9"/>
        <v>3.6324070974221634E-2</v>
      </c>
      <c r="G40" s="230">
        <f>SUM(G35:G39)</f>
        <v>5974</v>
      </c>
      <c r="H40" s="155">
        <f>SUM(H35:H39)</f>
        <v>6004</v>
      </c>
      <c r="I40" s="371">
        <f t="shared" si="7"/>
        <v>3.143789726851054E-2</v>
      </c>
      <c r="J40" s="230">
        <f>SUM(J35:J39)</f>
        <v>5821</v>
      </c>
      <c r="K40" s="327">
        <f t="shared" si="8"/>
        <v>8.1399376515414179E-3</v>
      </c>
      <c r="L40" s="155">
        <f>SUM(L35:L39)</f>
        <v>5774</v>
      </c>
      <c r="M40" s="170">
        <f t="shared" si="8"/>
        <v>1.2094653812445122E-2</v>
      </c>
      <c r="N40" s="155">
        <v>5705</v>
      </c>
      <c r="O40" s="6"/>
      <c r="P40" s="25"/>
      <c r="Q40" s="87"/>
      <c r="R40" s="2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s="93" customFormat="1" ht="11.25">
      <c r="A41" s="156" t="s">
        <v>123</v>
      </c>
      <c r="B41" s="436"/>
      <c r="C41" s="436"/>
      <c r="D41" s="436"/>
      <c r="E41" s="231">
        <f>E40/Group!E154</f>
        <v>8.2795051822133064E-2</v>
      </c>
      <c r="F41" s="372"/>
      <c r="G41" s="231">
        <f>G40/Group!G154</f>
        <v>8.2310310144807733E-2</v>
      </c>
      <c r="H41" s="157">
        <f>H40/Group!H154</f>
        <v>8.2354877647317026E-2</v>
      </c>
      <c r="I41" s="372"/>
      <c r="J41" s="231">
        <f>J40/Group!J154</f>
        <v>8.1028410751820046E-2</v>
      </c>
      <c r="K41" s="157"/>
      <c r="L41" s="157">
        <f>L40/Group!L154</f>
        <v>7.8756052649526023E-2</v>
      </c>
      <c r="M41" s="142"/>
      <c r="N41" s="157">
        <v>7.8251447068828348E-2</v>
      </c>
      <c r="O41" s="158"/>
      <c r="P41" s="91"/>
      <c r="Q41" s="90"/>
      <c r="R41" s="91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</row>
    <row r="42" spans="1:29" ht="12" customHeight="1">
      <c r="A42" s="138"/>
      <c r="B42" s="138"/>
      <c r="C42" s="138"/>
      <c r="D42" s="138"/>
      <c r="E42" s="146"/>
      <c r="F42" s="372"/>
      <c r="G42" s="146"/>
      <c r="H42" s="146"/>
      <c r="I42" s="372"/>
      <c r="J42" s="146"/>
      <c r="K42" s="146"/>
      <c r="L42" s="146"/>
      <c r="M42" s="142"/>
      <c r="N42" s="146"/>
    </row>
    <row r="43" spans="1:29" s="70" customFormat="1" ht="12" customHeight="1">
      <c r="A43" s="154" t="s">
        <v>1</v>
      </c>
      <c r="B43" s="154"/>
      <c r="C43" s="154"/>
      <c r="D43" s="154"/>
      <c r="E43" s="147"/>
      <c r="F43" s="372"/>
      <c r="G43" s="147"/>
      <c r="H43" s="147"/>
      <c r="I43" s="372"/>
      <c r="J43" s="147"/>
      <c r="K43" s="147"/>
      <c r="L43" s="147"/>
      <c r="M43" s="142"/>
      <c r="N43" s="147"/>
    </row>
    <row r="44" spans="1:29" s="3" customFormat="1" ht="11.25">
      <c r="A44" s="148" t="s">
        <v>89</v>
      </c>
      <c r="B44" s="434"/>
      <c r="C44" s="434"/>
      <c r="D44" s="434"/>
      <c r="E44" s="320">
        <v>36.330000000000005</v>
      </c>
      <c r="F44" s="372">
        <f t="shared" ref="F44:F71" si="10">IF((+E44/G44)&lt;0,"n.m.",IF(E44&lt;0,(+E44/G44-1)*-1,(+E44/G44-1)))</f>
        <v>-0.33290488431876597</v>
      </c>
      <c r="G44" s="320">
        <v>54.46</v>
      </c>
      <c r="H44" s="320">
        <v>63.7</v>
      </c>
      <c r="I44" s="372">
        <f t="shared" si="7"/>
        <v>-0.18007465568284198</v>
      </c>
      <c r="J44" s="307">
        <v>77.69</v>
      </c>
      <c r="K44" s="326">
        <f t="shared" ref="K44:M71" si="11">IF((+J44/L44)&lt;0,"n.m.",IF(J44&lt;0,(+J44/L44-1)*-1,(+J44/L44-1)))</f>
        <v>0.48319969453990064</v>
      </c>
      <c r="L44" s="159">
        <v>52.38</v>
      </c>
      <c r="M44" s="169">
        <f t="shared" si="11"/>
        <v>-4.1186161449752845E-2</v>
      </c>
      <c r="N44" s="159">
        <v>54.63</v>
      </c>
      <c r="O44" s="10"/>
      <c r="P44" s="22"/>
      <c r="Q44" s="79"/>
      <c r="R44" s="47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s="3" customFormat="1" ht="11.25">
      <c r="A45" s="148" t="s">
        <v>90</v>
      </c>
      <c r="B45" s="434"/>
      <c r="C45" s="434"/>
      <c r="D45" s="434"/>
      <c r="E45" s="320">
        <v>22.79</v>
      </c>
      <c r="F45" s="372">
        <f t="shared" si="10"/>
        <v>-0.14962686567164185</v>
      </c>
      <c r="G45" s="320">
        <v>26.8</v>
      </c>
      <c r="H45" s="320">
        <v>36.22</v>
      </c>
      <c r="I45" s="372">
        <f t="shared" si="7"/>
        <v>3.6634230108757881E-2</v>
      </c>
      <c r="J45" s="307">
        <v>34.94</v>
      </c>
      <c r="K45" s="326">
        <f t="shared" si="11"/>
        <v>7.772979642196165E-2</v>
      </c>
      <c r="L45" s="159">
        <v>32.42</v>
      </c>
      <c r="M45" s="169">
        <f t="shared" si="11"/>
        <v>-0.10218775962337301</v>
      </c>
      <c r="N45" s="159">
        <v>36.11</v>
      </c>
      <c r="O45" s="10"/>
      <c r="P45" s="22"/>
      <c r="Q45" s="79"/>
      <c r="R45" s="47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s="3" customFormat="1" ht="11.25">
      <c r="A46" s="148" t="s">
        <v>91</v>
      </c>
      <c r="B46" s="434"/>
      <c r="C46" s="434"/>
      <c r="D46" s="434"/>
      <c r="E46" s="320">
        <v>4.3499999999999996</v>
      </c>
      <c r="F46" s="372">
        <f t="shared" si="10"/>
        <v>0.56474820143884896</v>
      </c>
      <c r="G46" s="320">
        <v>2.78</v>
      </c>
      <c r="H46" s="320">
        <v>3.93</v>
      </c>
      <c r="I46" s="372">
        <f t="shared" si="7"/>
        <v>-0.33276740237690994</v>
      </c>
      <c r="J46" s="307">
        <v>5.89</v>
      </c>
      <c r="K46" s="326">
        <f t="shared" si="11"/>
        <v>-0.25818639798488674</v>
      </c>
      <c r="L46" s="159">
        <v>7.94</v>
      </c>
      <c r="M46" s="169">
        <f t="shared" si="11"/>
        <v>-3.6407766990291246E-2</v>
      </c>
      <c r="N46" s="159">
        <v>8.24</v>
      </c>
      <c r="O46" s="10"/>
      <c r="P46" s="22"/>
      <c r="Q46" s="79"/>
      <c r="R46" s="47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s="3" customFormat="1" ht="11.25">
      <c r="A47" s="148" t="s">
        <v>92</v>
      </c>
      <c r="B47" s="434"/>
      <c r="C47" s="434"/>
      <c r="D47" s="434"/>
      <c r="E47" s="320">
        <v>2.84</v>
      </c>
      <c r="F47" s="372">
        <f t="shared" si="10"/>
        <v>-0.39316239316239321</v>
      </c>
      <c r="G47" s="320">
        <v>4.68</v>
      </c>
      <c r="H47" s="320">
        <v>5.8</v>
      </c>
      <c r="I47" s="372">
        <f t="shared" si="7"/>
        <v>-9.7978227060653178E-2</v>
      </c>
      <c r="J47" s="307">
        <v>6.43</v>
      </c>
      <c r="K47" s="326">
        <f t="shared" si="11"/>
        <v>-0.23086124401913877</v>
      </c>
      <c r="L47" s="159">
        <v>8.36</v>
      </c>
      <c r="M47" s="169">
        <f t="shared" si="11"/>
        <v>0.47964601769911486</v>
      </c>
      <c r="N47" s="159">
        <v>5.65</v>
      </c>
      <c r="O47" s="10"/>
      <c r="P47" s="22"/>
      <c r="Q47" s="79"/>
      <c r="R47" s="47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s="8" customFormat="1" ht="11.25">
      <c r="A48" s="148" t="s">
        <v>93</v>
      </c>
      <c r="B48" s="434"/>
      <c r="C48" s="434"/>
      <c r="D48" s="434"/>
      <c r="E48" s="320">
        <v>3.73</v>
      </c>
      <c r="F48" s="372">
        <f t="shared" si="10"/>
        <v>1.8692307692307693</v>
      </c>
      <c r="G48" s="320">
        <v>1.3</v>
      </c>
      <c r="H48" s="320">
        <v>2.12</v>
      </c>
      <c r="I48" s="372">
        <f t="shared" si="7"/>
        <v>0.26946107784431139</v>
      </c>
      <c r="J48" s="307">
        <v>1.67</v>
      </c>
      <c r="K48" s="326">
        <f t="shared" si="11"/>
        <v>-0.80957810718358036</v>
      </c>
      <c r="L48" s="159">
        <v>8.77</v>
      </c>
      <c r="M48" s="169">
        <f t="shared" si="11"/>
        <v>0.50946643717728057</v>
      </c>
      <c r="N48" s="159">
        <v>5.81</v>
      </c>
      <c r="O48" s="10"/>
      <c r="P48" s="22"/>
      <c r="Q48" s="79"/>
      <c r="R48" s="47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s="8" customFormat="1" ht="11.25">
      <c r="A49" s="148" t="s">
        <v>137</v>
      </c>
      <c r="B49" s="434"/>
      <c r="C49" s="434"/>
      <c r="D49" s="434"/>
      <c r="E49" s="320">
        <v>1.01</v>
      </c>
      <c r="F49" s="372">
        <f t="shared" si="10"/>
        <v>-0.62730627306273057</v>
      </c>
      <c r="G49" s="320">
        <v>2.71</v>
      </c>
      <c r="H49" s="320">
        <v>2.99</v>
      </c>
      <c r="I49" s="372">
        <f t="shared" si="7"/>
        <v>-0.50332225913621254</v>
      </c>
      <c r="J49" s="307">
        <v>6.02</v>
      </c>
      <c r="K49" s="326">
        <f t="shared" si="11"/>
        <v>-0.32054176072234764</v>
      </c>
      <c r="L49" s="159">
        <v>8.86</v>
      </c>
      <c r="M49" s="169">
        <f t="shared" si="11"/>
        <v>0.5963963963963963</v>
      </c>
      <c r="N49" s="159">
        <v>5.55</v>
      </c>
      <c r="O49" s="10"/>
      <c r="P49" s="22"/>
      <c r="Q49" s="79"/>
      <c r="R49" s="47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s="8" customFormat="1" ht="11.25">
      <c r="A50" s="148" t="s">
        <v>94</v>
      </c>
      <c r="B50" s="434"/>
      <c r="C50" s="434"/>
      <c r="D50" s="434"/>
      <c r="E50" s="320">
        <v>1.39</v>
      </c>
      <c r="F50" s="372">
        <f t="shared" si="10"/>
        <v>0.87837837837837829</v>
      </c>
      <c r="G50" s="320">
        <v>0.74</v>
      </c>
      <c r="H50" s="320">
        <v>1.57</v>
      </c>
      <c r="I50" s="372">
        <f t="shared" si="7"/>
        <v>-0.12290502793296088</v>
      </c>
      <c r="J50" s="307">
        <v>1.79</v>
      </c>
      <c r="K50" s="326">
        <f t="shared" si="11"/>
        <v>0.79</v>
      </c>
      <c r="L50" s="159">
        <v>1</v>
      </c>
      <c r="M50" s="169">
        <f t="shared" si="11"/>
        <v>-0.38650306748466257</v>
      </c>
      <c r="N50" s="159">
        <v>1.63</v>
      </c>
      <c r="O50" s="10"/>
      <c r="P50" s="22"/>
      <c r="Q50" s="79"/>
      <c r="R50" s="47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  <row r="51" spans="1:29" s="8" customFormat="1" ht="11.25">
      <c r="A51" s="148" t="s">
        <v>95</v>
      </c>
      <c r="B51" s="434"/>
      <c r="C51" s="434"/>
      <c r="D51" s="434"/>
      <c r="E51" s="320">
        <v>0.5</v>
      </c>
      <c r="F51" s="372">
        <f t="shared" si="10"/>
        <v>-0.56140350877192979</v>
      </c>
      <c r="G51" s="320">
        <v>1.1399999999999999</v>
      </c>
      <c r="H51" s="320">
        <v>1.6</v>
      </c>
      <c r="I51" s="372">
        <f t="shared" si="7"/>
        <v>1.1333333333333333</v>
      </c>
      <c r="J51" s="307">
        <v>0.75</v>
      </c>
      <c r="K51" s="326">
        <f t="shared" si="11"/>
        <v>0.44230769230769229</v>
      </c>
      <c r="L51" s="159">
        <v>0.52</v>
      </c>
      <c r="M51" s="169">
        <f t="shared" si="11"/>
        <v>-0.81090909090909091</v>
      </c>
      <c r="N51" s="159">
        <v>2.75</v>
      </c>
      <c r="O51" s="10"/>
      <c r="P51" s="22"/>
      <c r="Q51" s="79"/>
      <c r="R51" s="47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</row>
    <row r="52" spans="1:29" s="8" customFormat="1" ht="11.25">
      <c r="A52" s="148" t="s">
        <v>96</v>
      </c>
      <c r="B52" s="434"/>
      <c r="C52" s="434"/>
      <c r="D52" s="434"/>
      <c r="E52" s="320">
        <v>0.66</v>
      </c>
      <c r="F52" s="372">
        <f t="shared" si="10"/>
        <v>-4.3478260869565077E-2</v>
      </c>
      <c r="G52" s="320">
        <v>0.69</v>
      </c>
      <c r="H52" s="320">
        <v>0.89</v>
      </c>
      <c r="I52" s="372">
        <f t="shared" si="7"/>
        <v>-0.2053571428571429</v>
      </c>
      <c r="J52" s="307">
        <v>1.1200000000000001</v>
      </c>
      <c r="K52" s="326">
        <f t="shared" si="11"/>
        <v>0.12000000000000011</v>
      </c>
      <c r="L52" s="159">
        <v>1</v>
      </c>
      <c r="M52" s="169">
        <f t="shared" si="11"/>
        <v>0.19047619047619047</v>
      </c>
      <c r="N52" s="159">
        <v>0.84</v>
      </c>
      <c r="O52" s="10"/>
      <c r="P52" s="22"/>
      <c r="Q52" s="79"/>
      <c r="R52" s="47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</row>
    <row r="53" spans="1:29" s="8" customFormat="1" ht="11.25">
      <c r="A53" s="148" t="s">
        <v>97</v>
      </c>
      <c r="B53" s="434"/>
      <c r="C53" s="434"/>
      <c r="D53" s="434"/>
      <c r="E53" s="320">
        <v>7.0000000000000007E-2</v>
      </c>
      <c r="F53" s="372">
        <f t="shared" si="10"/>
        <v>-0.73076923076923073</v>
      </c>
      <c r="G53" s="320">
        <v>0.26</v>
      </c>
      <c r="H53" s="320">
        <v>0.27</v>
      </c>
      <c r="I53" s="372">
        <f t="shared" si="7"/>
        <v>-0.20588235294117652</v>
      </c>
      <c r="J53" s="307">
        <v>0.34</v>
      </c>
      <c r="K53" s="326">
        <f t="shared" si="11"/>
        <v>4.666666666666667</v>
      </c>
      <c r="L53" s="159">
        <v>0.06</v>
      </c>
      <c r="M53" s="169">
        <f t="shared" si="11"/>
        <v>-0.14285714285714302</v>
      </c>
      <c r="N53" s="159">
        <v>7.0000000000000007E-2</v>
      </c>
      <c r="O53" s="10"/>
      <c r="P53" s="22"/>
      <c r="Q53" s="79"/>
      <c r="R53" s="47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</row>
    <row r="54" spans="1:29" s="8" customFormat="1" ht="11.25">
      <c r="A54" s="148" t="s">
        <v>98</v>
      </c>
      <c r="B54" s="434"/>
      <c r="C54" s="434"/>
      <c r="D54" s="434"/>
      <c r="E54" s="320">
        <v>0.7</v>
      </c>
      <c r="F54" s="372">
        <f t="shared" si="10"/>
        <v>1.4137931034482758</v>
      </c>
      <c r="G54" s="320">
        <v>0.28999999999999998</v>
      </c>
      <c r="H54" s="320">
        <v>0.52</v>
      </c>
      <c r="I54" s="372">
        <f t="shared" si="7"/>
        <v>-0.36585365853658536</v>
      </c>
      <c r="J54" s="307">
        <v>0.82</v>
      </c>
      <c r="K54" s="326">
        <f t="shared" si="11"/>
        <v>2.4999999999999911E-2</v>
      </c>
      <c r="L54" s="159">
        <v>0.8</v>
      </c>
      <c r="M54" s="169">
        <f t="shared" si="11"/>
        <v>0.35593220338983067</v>
      </c>
      <c r="N54" s="159">
        <v>0.59</v>
      </c>
      <c r="O54" s="10"/>
      <c r="P54" s="22"/>
      <c r="Q54" s="79"/>
      <c r="R54" s="47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</row>
    <row r="55" spans="1:29" s="8" customFormat="1" ht="11.25">
      <c r="A55" s="148" t="s">
        <v>99</v>
      </c>
      <c r="B55" s="434"/>
      <c r="C55" s="434"/>
      <c r="D55" s="434"/>
      <c r="E55" s="320">
        <v>0.75</v>
      </c>
      <c r="F55" s="372">
        <f t="shared" si="10"/>
        <v>-3.8461538461538547E-2</v>
      </c>
      <c r="G55" s="320">
        <v>0.78</v>
      </c>
      <c r="H55" s="320">
        <v>1.01</v>
      </c>
      <c r="I55" s="372">
        <f t="shared" si="7"/>
        <v>-0.18548387096774188</v>
      </c>
      <c r="J55" s="307">
        <v>1.24</v>
      </c>
      <c r="K55" s="326">
        <f t="shared" si="11"/>
        <v>0.16981132075471694</v>
      </c>
      <c r="L55" s="159">
        <v>1.06</v>
      </c>
      <c r="M55" s="169">
        <f t="shared" si="11"/>
        <v>6.0000000000000053E-2</v>
      </c>
      <c r="N55" s="159">
        <v>1</v>
      </c>
      <c r="O55" s="10"/>
      <c r="P55" s="22"/>
      <c r="Q55" s="79"/>
      <c r="R55" s="47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</row>
    <row r="56" spans="1:29" s="8" customFormat="1" ht="11.25">
      <c r="A56" s="148" t="s">
        <v>100</v>
      </c>
      <c r="B56" s="434"/>
      <c r="C56" s="434"/>
      <c r="D56" s="434"/>
      <c r="E56" s="320">
        <v>1.98</v>
      </c>
      <c r="F56" s="372">
        <f t="shared" si="10"/>
        <v>-0.73878627968337729</v>
      </c>
      <c r="G56" s="320">
        <v>7.58</v>
      </c>
      <c r="H56" s="320">
        <v>8.02</v>
      </c>
      <c r="I56" s="372">
        <f t="shared" si="7"/>
        <v>-0.52488151658767768</v>
      </c>
      <c r="J56" s="307">
        <v>16.88</v>
      </c>
      <c r="K56" s="326">
        <f t="shared" si="11"/>
        <v>3.5745257452574526</v>
      </c>
      <c r="L56" s="159">
        <v>3.69</v>
      </c>
      <c r="M56" s="169">
        <f t="shared" si="11"/>
        <v>-0.185430463576159</v>
      </c>
      <c r="N56" s="159">
        <v>4.53</v>
      </c>
      <c r="O56" s="10"/>
      <c r="P56" s="22"/>
      <c r="Q56" s="79"/>
      <c r="R56" s="47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</row>
    <row r="57" spans="1:29" s="8" customFormat="1" ht="11.25">
      <c r="A57" s="148" t="s">
        <v>101</v>
      </c>
      <c r="B57" s="434"/>
      <c r="C57" s="434"/>
      <c r="D57" s="434"/>
      <c r="E57" s="232">
        <v>1.61</v>
      </c>
      <c r="F57" s="372">
        <f t="shared" si="10"/>
        <v>1.9272727272727272</v>
      </c>
      <c r="G57" s="232">
        <v>0.55000000000000004</v>
      </c>
      <c r="H57" s="232">
        <v>0.78</v>
      </c>
      <c r="I57" s="372">
        <f t="shared" si="7"/>
        <v>0.25806451612903225</v>
      </c>
      <c r="J57" s="308">
        <v>0.62</v>
      </c>
      <c r="K57" s="326">
        <f t="shared" si="11"/>
        <v>-0.12676056338028163</v>
      </c>
      <c r="L57" s="160">
        <v>0.71</v>
      </c>
      <c r="M57" s="169">
        <f t="shared" si="11"/>
        <v>-0.5</v>
      </c>
      <c r="N57" s="160">
        <v>1.42</v>
      </c>
      <c r="O57" s="10"/>
      <c r="P57" s="22"/>
      <c r="Q57" s="79"/>
      <c r="R57" s="47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</row>
    <row r="58" spans="1:29" s="8" customFormat="1" ht="11.25">
      <c r="A58" s="148" t="s">
        <v>102</v>
      </c>
      <c r="B58" s="434"/>
      <c r="C58" s="434"/>
      <c r="D58" s="434"/>
      <c r="E58" s="320">
        <v>0.73</v>
      </c>
      <c r="F58" s="372">
        <f t="shared" si="10"/>
        <v>-0.45112781954887227</v>
      </c>
      <c r="G58" s="320">
        <v>1.33</v>
      </c>
      <c r="H58" s="320">
        <v>1.64</v>
      </c>
      <c r="I58" s="372">
        <f t="shared" si="7"/>
        <v>1.4477611940298503</v>
      </c>
      <c r="J58" s="307">
        <v>0.67</v>
      </c>
      <c r="K58" s="326">
        <f t="shared" si="11"/>
        <v>-0.51449275362318836</v>
      </c>
      <c r="L58" s="159">
        <v>1.38</v>
      </c>
      <c r="M58" s="169">
        <f t="shared" si="11"/>
        <v>1.4705882352941124E-2</v>
      </c>
      <c r="N58" s="159">
        <v>1.36</v>
      </c>
      <c r="O58" s="10"/>
      <c r="P58" s="22"/>
      <c r="Q58" s="79"/>
      <c r="R58" s="47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</row>
    <row r="59" spans="1:29" s="3" customFormat="1" ht="11.25">
      <c r="A59" s="148" t="s">
        <v>103</v>
      </c>
      <c r="B59" s="434"/>
      <c r="C59" s="434"/>
      <c r="D59" s="434"/>
      <c r="E59" s="320">
        <v>0.31</v>
      </c>
      <c r="F59" s="372">
        <f t="shared" si="10"/>
        <v>0.24</v>
      </c>
      <c r="G59" s="320">
        <v>0.25</v>
      </c>
      <c r="H59" s="320">
        <v>0.28999999999999998</v>
      </c>
      <c r="I59" s="372">
        <f t="shared" si="7"/>
        <v>-0.55384615384615388</v>
      </c>
      <c r="J59" s="307">
        <v>0.65</v>
      </c>
      <c r="K59" s="326">
        <f t="shared" si="11"/>
        <v>20.666666666666668</v>
      </c>
      <c r="L59" s="159">
        <v>0.03</v>
      </c>
      <c r="M59" s="169">
        <f t="shared" si="11"/>
        <v>-0.88888888888888884</v>
      </c>
      <c r="N59" s="159">
        <v>0.27</v>
      </c>
      <c r="O59" s="10"/>
      <c r="P59" s="22"/>
      <c r="Q59" s="79"/>
      <c r="R59" s="47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s="8" customFormat="1" ht="11.25">
      <c r="A60" s="148" t="s">
        <v>104</v>
      </c>
      <c r="B60" s="434"/>
      <c r="C60" s="434"/>
      <c r="D60" s="434"/>
      <c r="E60" s="320">
        <v>0.33</v>
      </c>
      <c r="F60" s="372">
        <f t="shared" si="10"/>
        <v>0.5</v>
      </c>
      <c r="G60" s="320">
        <v>0.22</v>
      </c>
      <c r="H60" s="320">
        <v>0.26</v>
      </c>
      <c r="I60" s="372">
        <f t="shared" si="7"/>
        <v>-0.62318840579710144</v>
      </c>
      <c r="J60" s="307">
        <v>0.69000000000000006</v>
      </c>
      <c r="K60" s="326">
        <f t="shared" si="11"/>
        <v>-0.15853658536585358</v>
      </c>
      <c r="L60" s="159">
        <v>0.82</v>
      </c>
      <c r="M60" s="169">
        <f t="shared" si="11"/>
        <v>0.6734693877551019</v>
      </c>
      <c r="N60" s="159">
        <v>0.49</v>
      </c>
      <c r="O60" s="10"/>
      <c r="P60" s="22"/>
      <c r="Q60" s="79"/>
      <c r="R60" s="47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</row>
    <row r="61" spans="1:29" s="8" customFormat="1" ht="11.25">
      <c r="A61" s="148" t="s">
        <v>105</v>
      </c>
      <c r="B61" s="434"/>
      <c r="C61" s="434"/>
      <c r="D61" s="434"/>
      <c r="E61" s="320">
        <v>4.9999999999999989E-2</v>
      </c>
      <c r="F61" s="372">
        <f t="shared" si="10"/>
        <v>0.24999999999999978</v>
      </c>
      <c r="G61" s="320">
        <v>0.04</v>
      </c>
      <c r="H61" s="320">
        <v>0.08</v>
      </c>
      <c r="I61" s="372">
        <f t="shared" si="7"/>
        <v>-0.4285714285714286</v>
      </c>
      <c r="J61" s="307">
        <v>0.14000000000000001</v>
      </c>
      <c r="K61" s="326">
        <f t="shared" si="11"/>
        <v>-0.2222222222222221</v>
      </c>
      <c r="L61" s="159">
        <v>0.18</v>
      </c>
      <c r="M61" s="169">
        <f t="shared" si="11"/>
        <v>-0.7857142857142857</v>
      </c>
      <c r="N61" s="159">
        <v>0.84</v>
      </c>
      <c r="O61" s="10"/>
      <c r="P61" s="22"/>
      <c r="Q61" s="79"/>
      <c r="R61" s="47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</row>
    <row r="62" spans="1:29" s="8" customFormat="1" ht="11.25">
      <c r="A62" s="148" t="s">
        <v>106</v>
      </c>
      <c r="B62" s="434"/>
      <c r="C62" s="434"/>
      <c r="D62" s="434"/>
      <c r="E62" s="320">
        <v>0.22</v>
      </c>
      <c r="F62" s="372">
        <f t="shared" si="10"/>
        <v>-0.2142857142857143</v>
      </c>
      <c r="G62" s="320">
        <v>0.28000000000000003</v>
      </c>
      <c r="H62" s="320">
        <v>0.31</v>
      </c>
      <c r="I62" s="372">
        <f t="shared" si="7"/>
        <v>1.2142857142857144</v>
      </c>
      <c r="J62" s="307">
        <v>0.13999999999999999</v>
      </c>
      <c r="K62" s="326">
        <f t="shared" si="11"/>
        <v>-0.76666666666666672</v>
      </c>
      <c r="L62" s="159">
        <v>0.6</v>
      </c>
      <c r="M62" s="188" t="s">
        <v>10</v>
      </c>
      <c r="N62" s="159">
        <v>0.01</v>
      </c>
      <c r="O62" s="10"/>
      <c r="P62" s="22"/>
      <c r="Q62" s="79"/>
      <c r="R62" s="47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</row>
    <row r="63" spans="1:29" s="8" customFormat="1" ht="11.25">
      <c r="A63" s="148" t="s">
        <v>107</v>
      </c>
      <c r="B63" s="434"/>
      <c r="C63" s="434"/>
      <c r="D63" s="434"/>
      <c r="E63" s="320">
        <v>1</v>
      </c>
      <c r="F63" s="372"/>
      <c r="G63" s="320">
        <v>0</v>
      </c>
      <c r="H63" s="320">
        <v>0.04</v>
      </c>
      <c r="I63" s="372">
        <f t="shared" si="7"/>
        <v>-0.92727272727272725</v>
      </c>
      <c r="J63" s="307">
        <v>0.55000000000000004</v>
      </c>
      <c r="K63" s="326">
        <f t="shared" si="11"/>
        <v>-5.1724137931034364E-2</v>
      </c>
      <c r="L63" s="159">
        <v>0.57999999999999996</v>
      </c>
      <c r="M63" s="169">
        <f t="shared" si="11"/>
        <v>1.3199999999999998</v>
      </c>
      <c r="N63" s="159">
        <v>0.25</v>
      </c>
      <c r="O63" s="23"/>
      <c r="P63" s="24"/>
      <c r="Q63" s="82"/>
      <c r="R63" s="47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</row>
    <row r="64" spans="1:29" s="8" customFormat="1" ht="11.25">
      <c r="A64" s="148" t="s">
        <v>108</v>
      </c>
      <c r="B64" s="434"/>
      <c r="C64" s="434"/>
      <c r="D64" s="434"/>
      <c r="E64" s="322">
        <v>0</v>
      </c>
      <c r="F64" s="372">
        <f t="shared" si="10"/>
        <v>-1</v>
      </c>
      <c r="G64" s="322">
        <v>0.12000000000000001</v>
      </c>
      <c r="H64" s="322">
        <v>0.13</v>
      </c>
      <c r="I64" s="372">
        <f t="shared" si="7"/>
        <v>-0.86170212765957444</v>
      </c>
      <c r="J64" s="309">
        <v>0.94</v>
      </c>
      <c r="K64" s="326">
        <f t="shared" si="11"/>
        <v>-0.8041666666666667</v>
      </c>
      <c r="L64" s="161">
        <v>4.8</v>
      </c>
      <c r="M64" s="169">
        <f t="shared" si="11"/>
        <v>39</v>
      </c>
      <c r="N64" s="161">
        <v>0.12</v>
      </c>
      <c r="O64" s="9"/>
      <c r="P64" s="22"/>
      <c r="Q64" s="9"/>
      <c r="R64" s="22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</row>
    <row r="65" spans="1:29" s="8" customFormat="1" ht="11.25">
      <c r="A65" s="148" t="s">
        <v>109</v>
      </c>
      <c r="B65" s="148"/>
      <c r="C65" s="148"/>
      <c r="D65" s="148"/>
      <c r="E65" s="322">
        <v>0.22</v>
      </c>
      <c r="F65" s="372">
        <f t="shared" si="10"/>
        <v>3.3999999999999995</v>
      </c>
      <c r="G65" s="322">
        <v>0.05</v>
      </c>
      <c r="H65" s="322">
        <v>0.23</v>
      </c>
      <c r="I65" s="372">
        <f t="shared" si="7"/>
        <v>-0.14814814814814814</v>
      </c>
      <c r="J65" s="309">
        <v>0.27</v>
      </c>
      <c r="K65" s="326">
        <f t="shared" si="11"/>
        <v>0.6875</v>
      </c>
      <c r="L65" s="161">
        <v>0.16</v>
      </c>
      <c r="M65" s="169">
        <f t="shared" si="11"/>
        <v>-0.64444444444444438</v>
      </c>
      <c r="N65" s="161">
        <v>0.45</v>
      </c>
      <c r="O65" s="9"/>
      <c r="P65" s="22"/>
      <c r="Q65" s="9"/>
      <c r="R65" s="22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</row>
    <row r="66" spans="1:29" s="8" customFormat="1" ht="11.25">
      <c r="A66" s="151" t="s">
        <v>89</v>
      </c>
      <c r="B66" s="434"/>
      <c r="C66" s="434"/>
      <c r="D66" s="434"/>
      <c r="E66" s="233">
        <f>E44</f>
        <v>36.330000000000005</v>
      </c>
      <c r="F66" s="372">
        <f t="shared" si="10"/>
        <v>-0.33290488431876597</v>
      </c>
      <c r="G66" s="233">
        <f>G44</f>
        <v>54.46</v>
      </c>
      <c r="H66" s="162">
        <f>H44</f>
        <v>63.7</v>
      </c>
      <c r="I66" s="372">
        <f t="shared" si="7"/>
        <v>-0.18007465568284198</v>
      </c>
      <c r="J66" s="233">
        <f>J44</f>
        <v>77.69</v>
      </c>
      <c r="K66" s="326">
        <f t="shared" si="11"/>
        <v>0.48319969453990064</v>
      </c>
      <c r="L66" s="162">
        <f>L44</f>
        <v>52.38</v>
      </c>
      <c r="M66" s="169">
        <f t="shared" si="11"/>
        <v>-4.1186161449752845E-2</v>
      </c>
      <c r="N66" s="162">
        <v>54.63</v>
      </c>
      <c r="O66" s="10"/>
      <c r="P66" s="22"/>
      <c r="Q66" s="79"/>
      <c r="R66" s="22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</row>
    <row r="67" spans="1:29" s="8" customFormat="1" ht="11.25">
      <c r="A67" s="151" t="s">
        <v>90</v>
      </c>
      <c r="B67" s="434"/>
      <c r="C67" s="434"/>
      <c r="D67" s="434"/>
      <c r="E67" s="233">
        <f>E45</f>
        <v>22.79</v>
      </c>
      <c r="F67" s="372">
        <f t="shared" si="10"/>
        <v>-0.14962686567164185</v>
      </c>
      <c r="G67" s="233">
        <f>G45</f>
        <v>26.8</v>
      </c>
      <c r="H67" s="162">
        <f>H45</f>
        <v>36.22</v>
      </c>
      <c r="I67" s="372">
        <f t="shared" si="7"/>
        <v>3.6634230108757881E-2</v>
      </c>
      <c r="J67" s="233">
        <f>J45</f>
        <v>34.94</v>
      </c>
      <c r="K67" s="326">
        <f t="shared" si="11"/>
        <v>7.772979642196165E-2</v>
      </c>
      <c r="L67" s="162">
        <f>L45</f>
        <v>32.42</v>
      </c>
      <c r="M67" s="169">
        <f t="shared" si="11"/>
        <v>-0.10218775962337301</v>
      </c>
      <c r="N67" s="162">
        <v>36.11</v>
      </c>
      <c r="O67" s="10"/>
      <c r="P67" s="22"/>
      <c r="Q67" s="79"/>
      <c r="R67" s="22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</row>
    <row r="68" spans="1:29" s="3" customFormat="1" ht="11.25">
      <c r="A68" s="151" t="s">
        <v>110</v>
      </c>
      <c r="B68" s="434"/>
      <c r="C68" s="434"/>
      <c r="D68" s="434"/>
      <c r="E68" s="232">
        <f>E46+E47+E48+E49+E50+E51+E52+E53+E54+E55</f>
        <v>16</v>
      </c>
      <c r="F68" s="372">
        <f t="shared" si="10"/>
        <v>4.0988939492518028E-2</v>
      </c>
      <c r="G68" s="232">
        <f>G46+G47+G48+G49+G50+G51+G52+G53+G54+G55</f>
        <v>15.369999999999997</v>
      </c>
      <c r="H68" s="160">
        <f>H46+H47+H48+H49+H50+H51+H52+H53+H54+H55</f>
        <v>20.700000000000003</v>
      </c>
      <c r="I68" s="372">
        <f t="shared" si="7"/>
        <v>-0.20598388952819313</v>
      </c>
      <c r="J68" s="232">
        <f>J46+J47+J48+J49+J50+J51+J52+J53+J54+J55</f>
        <v>26.069999999999997</v>
      </c>
      <c r="K68" s="326">
        <f t="shared" si="11"/>
        <v>-0.32056293979671635</v>
      </c>
      <c r="L68" s="160">
        <f>L46+L47+L48+L49+L50+L51+L52+L53+L54+L55</f>
        <v>38.370000000000005</v>
      </c>
      <c r="M68" s="169">
        <f t="shared" si="11"/>
        <v>0.19421101774042993</v>
      </c>
      <c r="N68" s="160">
        <v>32.129999999999995</v>
      </c>
      <c r="O68" s="10"/>
      <c r="P68" s="17"/>
      <c r="Q68" s="79"/>
      <c r="R68" s="17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s="3" customFormat="1" ht="11.25">
      <c r="A69" s="151" t="s">
        <v>111</v>
      </c>
      <c r="B69" s="434"/>
      <c r="C69" s="434"/>
      <c r="D69" s="434"/>
      <c r="E69" s="232">
        <f>E56+E57+E58+E59+E60+E61</f>
        <v>5.01</v>
      </c>
      <c r="F69" s="372">
        <f t="shared" si="10"/>
        <v>-0.49749247743229696</v>
      </c>
      <c r="G69" s="232">
        <f>G56+G57+G58+G59+G60+G61</f>
        <v>9.9700000000000006</v>
      </c>
      <c r="H69" s="160">
        <f>H56+H57+H58+H59+H60+H61</f>
        <v>11.069999999999999</v>
      </c>
      <c r="I69" s="372">
        <f t="shared" si="7"/>
        <v>-0.43664122137404593</v>
      </c>
      <c r="J69" s="232">
        <f>J56+J57+J58+J59+J60+J61</f>
        <v>19.650000000000002</v>
      </c>
      <c r="K69" s="326">
        <f t="shared" si="11"/>
        <v>1.8854625550660793</v>
      </c>
      <c r="L69" s="160">
        <f>L56+L57+L58+L59+L60+L61</f>
        <v>6.8100000000000005</v>
      </c>
      <c r="M69" s="169">
        <f t="shared" si="11"/>
        <v>-0.23569023569023562</v>
      </c>
      <c r="N69" s="160">
        <v>8.91</v>
      </c>
      <c r="O69" s="10"/>
      <c r="P69" s="17"/>
      <c r="Q69" s="79"/>
      <c r="R69" s="17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s="8" customFormat="1" ht="11.25">
      <c r="A70" s="151" t="s">
        <v>112</v>
      </c>
      <c r="B70" s="434"/>
      <c r="C70" s="434"/>
      <c r="D70" s="434"/>
      <c r="E70" s="232">
        <f>E62+E63+E64+E65</f>
        <v>1.44</v>
      </c>
      <c r="F70" s="372">
        <f t="shared" si="10"/>
        <v>2.1999999999999997</v>
      </c>
      <c r="G70" s="232">
        <f>G62+G63+G64+G65</f>
        <v>0.45</v>
      </c>
      <c r="H70" s="160">
        <f>H62+H63+H64+H65</f>
        <v>0.71</v>
      </c>
      <c r="I70" s="372">
        <f t="shared" si="7"/>
        <v>-0.62631578947368416</v>
      </c>
      <c r="J70" s="232">
        <f>J62+J63+J64+J65</f>
        <v>1.9</v>
      </c>
      <c r="K70" s="326">
        <f t="shared" si="11"/>
        <v>-0.69055374592833874</v>
      </c>
      <c r="L70" s="160">
        <f>L62+L63+L64+L65</f>
        <v>6.14</v>
      </c>
      <c r="M70" s="169">
        <f t="shared" si="11"/>
        <v>6.3975903614457819</v>
      </c>
      <c r="N70" s="160">
        <v>0.83000000000000007</v>
      </c>
      <c r="O70" s="10"/>
      <c r="P70" s="17"/>
      <c r="Q70" s="79"/>
      <c r="R70" s="17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</row>
    <row r="71" spans="1:29" s="70" customFormat="1" ht="10.35" customHeight="1">
      <c r="A71" s="154" t="s">
        <v>116</v>
      </c>
      <c r="B71" s="154"/>
      <c r="C71" s="154"/>
      <c r="D71" s="154"/>
      <c r="E71" s="310">
        <f>SUM(E66:E70)</f>
        <v>81.570000000000007</v>
      </c>
      <c r="F71" s="371">
        <f t="shared" si="10"/>
        <v>-0.23801961700140117</v>
      </c>
      <c r="G71" s="310">
        <f>SUM(G66:G70)</f>
        <v>107.05</v>
      </c>
      <c r="H71" s="163">
        <f>SUM(H66:H70)</f>
        <v>132.4</v>
      </c>
      <c r="I71" s="371">
        <f t="shared" si="7"/>
        <v>-0.17379095163806546</v>
      </c>
      <c r="J71" s="310">
        <f>SUM(J66:J70)</f>
        <v>160.25</v>
      </c>
      <c r="K71" s="327">
        <f t="shared" si="11"/>
        <v>0.17727005583308841</v>
      </c>
      <c r="L71" s="163">
        <f>SUM(L66:L70)</f>
        <v>136.12</v>
      </c>
      <c r="M71" s="170">
        <f t="shared" si="11"/>
        <v>2.6468592112208755E-2</v>
      </c>
      <c r="N71" s="163">
        <v>132.61000000000001</v>
      </c>
    </row>
    <row r="72" spans="1:29" ht="10.35" customHeight="1">
      <c r="A72" s="148"/>
      <c r="B72" s="148"/>
      <c r="C72" s="148"/>
      <c r="D72" s="148"/>
      <c r="E72" s="151"/>
      <c r="F72" s="372"/>
      <c r="G72" s="151"/>
      <c r="H72" s="151"/>
      <c r="I72" s="372"/>
      <c r="J72" s="151"/>
      <c r="K72" s="151"/>
      <c r="L72" s="151"/>
      <c r="M72" s="142"/>
      <c r="N72" s="151"/>
    </row>
    <row r="73" spans="1:29" ht="10.35" customHeight="1">
      <c r="A73" s="164" t="s">
        <v>2</v>
      </c>
      <c r="B73" s="164"/>
      <c r="C73" s="164"/>
      <c r="D73" s="164"/>
      <c r="E73" s="165"/>
      <c r="F73" s="372"/>
      <c r="G73" s="165"/>
      <c r="H73" s="165"/>
      <c r="I73" s="372"/>
      <c r="J73" s="165"/>
      <c r="K73" s="165"/>
      <c r="L73" s="165"/>
      <c r="M73" s="142"/>
      <c r="N73" s="165"/>
    </row>
    <row r="74" spans="1:29" s="3" customFormat="1" ht="11.25">
      <c r="A74" s="148" t="s">
        <v>89</v>
      </c>
      <c r="B74" s="434"/>
      <c r="C74" s="434"/>
      <c r="D74" s="434"/>
      <c r="E74" s="414">
        <v>1.65</v>
      </c>
      <c r="F74" s="372">
        <f t="shared" ref="F74:F95" si="12">IF((+E74/G74)&lt;0,"n.m.",IF(E74&lt;0,(+E74/G74-1)*-1,(+E74/G74-1)))</f>
        <v>-0.28571428571428581</v>
      </c>
      <c r="G74" s="320">
        <v>2.31</v>
      </c>
      <c r="H74" s="320">
        <v>2.46</v>
      </c>
      <c r="I74" s="372">
        <f t="shared" si="7"/>
        <v>-0.59203980099502496</v>
      </c>
      <c r="J74" s="320">
        <v>6.03</v>
      </c>
      <c r="K74" s="326">
        <f t="shared" ref="K74:M101" si="13">IF((+J74/L74)&lt;0,"n.m.",IF(J74&lt;0,(+J74/L74-1)*-1,(+J74/L74-1)))</f>
        <v>0.21084337349397586</v>
      </c>
      <c r="L74" s="159">
        <v>4.9800000000000004</v>
      </c>
      <c r="M74" s="169">
        <f t="shared" si="13"/>
        <v>-0.1324041811846689</v>
      </c>
      <c r="N74" s="159">
        <v>5.74</v>
      </c>
      <c r="O74" s="10"/>
      <c r="P74" s="22"/>
      <c r="Q74" s="79"/>
      <c r="R74" s="47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s="3" customFormat="1" ht="11.25">
      <c r="A75" s="148" t="s">
        <v>90</v>
      </c>
      <c r="B75" s="434"/>
      <c r="C75" s="434"/>
      <c r="D75" s="434"/>
      <c r="E75" s="414">
        <v>0.37</v>
      </c>
      <c r="F75" s="372">
        <f t="shared" si="12"/>
        <v>-0.46376811594202894</v>
      </c>
      <c r="G75" s="320">
        <v>0.69</v>
      </c>
      <c r="H75" s="320">
        <v>0.5</v>
      </c>
      <c r="I75" s="372">
        <f t="shared" si="7"/>
        <v>-0.13793103448275856</v>
      </c>
      <c r="J75" s="320">
        <v>0.57999999999999996</v>
      </c>
      <c r="K75" s="326">
        <f t="shared" si="13"/>
        <v>3.1428571428571423</v>
      </c>
      <c r="L75" s="159">
        <v>0.14000000000000001</v>
      </c>
      <c r="M75" s="169">
        <f t="shared" si="13"/>
        <v>-0.77777777777777779</v>
      </c>
      <c r="N75" s="159">
        <v>0.63</v>
      </c>
      <c r="O75" s="10"/>
      <c r="P75" s="22"/>
      <c r="Q75" s="79"/>
      <c r="R75" s="47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s="3" customFormat="1" ht="11.25">
      <c r="A76" s="148" t="s">
        <v>91</v>
      </c>
      <c r="B76" s="434"/>
      <c r="C76" s="434"/>
      <c r="D76" s="434"/>
      <c r="E76" s="414">
        <v>0.05</v>
      </c>
      <c r="F76" s="372">
        <f t="shared" si="12"/>
        <v>0</v>
      </c>
      <c r="G76" s="320">
        <v>0.05</v>
      </c>
      <c r="H76" s="320">
        <v>1.27</v>
      </c>
      <c r="I76" s="372">
        <f t="shared" si="7"/>
        <v>126</v>
      </c>
      <c r="J76" s="320">
        <v>0.01</v>
      </c>
      <c r="K76" s="326">
        <f t="shared" si="13"/>
        <v>-0.967741935483871</v>
      </c>
      <c r="L76" s="159">
        <v>0.31</v>
      </c>
      <c r="M76" s="169">
        <f t="shared" si="13"/>
        <v>-0.22500000000000009</v>
      </c>
      <c r="N76" s="159">
        <v>0.4</v>
      </c>
      <c r="O76" s="10"/>
      <c r="P76" s="22"/>
      <c r="Q76" s="79"/>
      <c r="R76" s="47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s="3" customFormat="1" ht="11.25">
      <c r="A77" s="148" t="s">
        <v>92</v>
      </c>
      <c r="B77" s="434"/>
      <c r="C77" s="434"/>
      <c r="D77" s="434"/>
      <c r="E77" s="414">
        <v>0.28000000000000003</v>
      </c>
      <c r="F77" s="372">
        <f t="shared" si="12"/>
        <v>0.47368421052631593</v>
      </c>
      <c r="G77" s="320">
        <v>0.19</v>
      </c>
      <c r="H77" s="320">
        <v>0.66</v>
      </c>
      <c r="I77" s="372">
        <f t="shared" ref="I77:I101" si="14">IF((+H77/J77)&lt;0,"n.m.",IF(H77&lt;0,(+H77/J77-1)*-1,(+H77/J77-1)))</f>
        <v>0.29411764705882359</v>
      </c>
      <c r="J77" s="320">
        <v>0.51</v>
      </c>
      <c r="K77" s="326">
        <f t="shared" si="13"/>
        <v>0.8214285714285714</v>
      </c>
      <c r="L77" s="159">
        <v>0.28000000000000003</v>
      </c>
      <c r="M77" s="169">
        <f t="shared" si="13"/>
        <v>-0.29999999999999993</v>
      </c>
      <c r="N77" s="159">
        <v>0.4</v>
      </c>
      <c r="O77" s="10"/>
      <c r="P77" s="22"/>
      <c r="Q77" s="79"/>
      <c r="R77" s="47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s="8" customFormat="1" ht="11.25">
      <c r="A78" s="148" t="s">
        <v>93</v>
      </c>
      <c r="B78" s="434"/>
      <c r="C78" s="434"/>
      <c r="D78" s="434"/>
      <c r="E78" s="414">
        <v>0</v>
      </c>
      <c r="F78" s="372"/>
      <c r="G78" s="320">
        <v>0</v>
      </c>
      <c r="H78" s="320">
        <v>0</v>
      </c>
      <c r="I78" s="372"/>
      <c r="J78" s="320">
        <v>0</v>
      </c>
      <c r="K78" s="326"/>
      <c r="L78" s="159">
        <v>0</v>
      </c>
      <c r="M78" s="169"/>
      <c r="N78" s="159">
        <v>0</v>
      </c>
      <c r="O78" s="10"/>
      <c r="P78" s="22"/>
      <c r="Q78" s="79"/>
      <c r="R78" s="47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</row>
    <row r="79" spans="1:29" s="8" customFormat="1" ht="11.25">
      <c r="A79" s="148" t="s">
        <v>137</v>
      </c>
      <c r="B79" s="434"/>
      <c r="C79" s="434"/>
      <c r="D79" s="434"/>
      <c r="E79" s="414">
        <v>0</v>
      </c>
      <c r="F79" s="372"/>
      <c r="G79" s="320">
        <v>0</v>
      </c>
      <c r="H79" s="320">
        <v>0</v>
      </c>
      <c r="I79" s="372"/>
      <c r="J79" s="320">
        <v>0</v>
      </c>
      <c r="K79" s="326"/>
      <c r="L79" s="159">
        <v>0</v>
      </c>
      <c r="M79" s="169"/>
      <c r="N79" s="159">
        <v>0</v>
      </c>
      <c r="O79" s="10"/>
      <c r="P79" s="22"/>
      <c r="Q79" s="79"/>
      <c r="R79" s="47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</row>
    <row r="80" spans="1:29" s="8" customFormat="1" ht="11.25">
      <c r="A80" s="148" t="s">
        <v>94</v>
      </c>
      <c r="B80" s="434"/>
      <c r="C80" s="434"/>
      <c r="D80" s="434"/>
      <c r="E80" s="414">
        <v>0.52</v>
      </c>
      <c r="F80" s="372">
        <f t="shared" si="12"/>
        <v>2.4666666666666668</v>
      </c>
      <c r="G80" s="320">
        <v>0.15</v>
      </c>
      <c r="H80" s="320">
        <v>0.35000000000000003</v>
      </c>
      <c r="I80" s="372">
        <f t="shared" si="14"/>
        <v>34</v>
      </c>
      <c r="J80" s="320">
        <v>0.01</v>
      </c>
      <c r="K80" s="326">
        <f t="shared" si="13"/>
        <v>-0.875</v>
      </c>
      <c r="L80" s="159">
        <v>0.08</v>
      </c>
      <c r="M80" s="169">
        <f t="shared" si="13"/>
        <v>-0.38461538461538458</v>
      </c>
      <c r="N80" s="159">
        <v>0.13</v>
      </c>
      <c r="O80" s="10"/>
      <c r="P80" s="22"/>
      <c r="Q80" s="79"/>
      <c r="R80" s="47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</row>
    <row r="81" spans="1:29" s="8" customFormat="1" ht="11.25">
      <c r="A81" s="148" t="s">
        <v>95</v>
      </c>
      <c r="B81" s="434"/>
      <c r="C81" s="434"/>
      <c r="D81" s="434"/>
      <c r="E81" s="414">
        <v>0.02</v>
      </c>
      <c r="F81" s="372">
        <f t="shared" si="12"/>
        <v>0</v>
      </c>
      <c r="G81" s="320">
        <v>0.02</v>
      </c>
      <c r="H81" s="320">
        <v>0.02</v>
      </c>
      <c r="I81" s="372">
        <f t="shared" si="14"/>
        <v>1</v>
      </c>
      <c r="J81" s="320">
        <v>0.01</v>
      </c>
      <c r="K81" s="326">
        <f t="shared" si="13"/>
        <v>-0.5</v>
      </c>
      <c r="L81" s="159">
        <v>0.02</v>
      </c>
      <c r="M81" s="169">
        <f t="shared" si="13"/>
        <v>1</v>
      </c>
      <c r="N81" s="159">
        <v>0.01</v>
      </c>
      <c r="O81" s="10"/>
      <c r="P81" s="22"/>
      <c r="Q81" s="79"/>
      <c r="R81" s="47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</row>
    <row r="82" spans="1:29" s="8" customFormat="1" ht="11.25">
      <c r="A82" s="148" t="s">
        <v>96</v>
      </c>
      <c r="B82" s="434"/>
      <c r="C82" s="434"/>
      <c r="D82" s="434"/>
      <c r="E82" s="414">
        <v>0</v>
      </c>
      <c r="F82" s="372"/>
      <c r="G82" s="320">
        <v>0</v>
      </c>
      <c r="H82" s="320">
        <v>0</v>
      </c>
      <c r="I82" s="372"/>
      <c r="J82" s="320">
        <v>0</v>
      </c>
      <c r="K82" s="326"/>
      <c r="L82" s="159">
        <v>0</v>
      </c>
      <c r="M82" s="169">
        <f t="shared" si="13"/>
        <v>-1</v>
      </c>
      <c r="N82" s="159">
        <v>0.01</v>
      </c>
      <c r="O82" s="10"/>
      <c r="P82" s="22"/>
      <c r="Q82" s="79"/>
      <c r="R82" s="47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</row>
    <row r="83" spans="1:29" s="8" customFormat="1" ht="11.25">
      <c r="A83" s="148" t="s">
        <v>97</v>
      </c>
      <c r="B83" s="434"/>
      <c r="C83" s="434"/>
      <c r="D83" s="434"/>
      <c r="E83" s="414">
        <v>0</v>
      </c>
      <c r="F83" s="372"/>
      <c r="G83" s="320">
        <v>0</v>
      </c>
      <c r="H83" s="320">
        <v>0</v>
      </c>
      <c r="I83" s="372"/>
      <c r="J83" s="320">
        <v>0</v>
      </c>
      <c r="K83" s="326"/>
      <c r="L83" s="159">
        <v>0</v>
      </c>
      <c r="M83" s="169"/>
      <c r="N83" s="159">
        <v>0</v>
      </c>
      <c r="O83" s="10"/>
      <c r="P83" s="22"/>
      <c r="Q83" s="79"/>
      <c r="R83" s="47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</row>
    <row r="84" spans="1:29" s="8" customFormat="1" ht="11.25">
      <c r="A84" s="148" t="s">
        <v>98</v>
      </c>
      <c r="B84" s="434"/>
      <c r="C84" s="434"/>
      <c r="D84" s="434"/>
      <c r="E84" s="414">
        <v>0</v>
      </c>
      <c r="F84" s="372"/>
      <c r="G84" s="320">
        <v>0</v>
      </c>
      <c r="H84" s="320">
        <v>0</v>
      </c>
      <c r="I84" s="372"/>
      <c r="J84" s="320">
        <v>0</v>
      </c>
      <c r="K84" s="326"/>
      <c r="L84" s="159">
        <v>0</v>
      </c>
      <c r="M84" s="169"/>
      <c r="N84" s="159">
        <v>0</v>
      </c>
      <c r="O84" s="10"/>
      <c r="P84" s="22"/>
      <c r="Q84" s="79"/>
      <c r="R84" s="47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</row>
    <row r="85" spans="1:29" s="8" customFormat="1" ht="11.25">
      <c r="A85" s="148" t="s">
        <v>99</v>
      </c>
      <c r="B85" s="434"/>
      <c r="C85" s="434"/>
      <c r="D85" s="434"/>
      <c r="E85" s="414">
        <v>0</v>
      </c>
      <c r="F85" s="372"/>
      <c r="G85" s="320">
        <v>0</v>
      </c>
      <c r="H85" s="320">
        <v>0</v>
      </c>
      <c r="I85" s="372"/>
      <c r="J85" s="320">
        <v>0</v>
      </c>
      <c r="K85" s="326"/>
      <c r="L85" s="159">
        <v>0</v>
      </c>
      <c r="M85" s="169"/>
      <c r="N85" s="159">
        <v>0</v>
      </c>
      <c r="O85" s="10"/>
      <c r="P85" s="22"/>
      <c r="Q85" s="79"/>
      <c r="R85" s="47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</row>
    <row r="86" spans="1:29" s="8" customFormat="1" ht="11.25">
      <c r="A86" s="148" t="s">
        <v>100</v>
      </c>
      <c r="B86" s="434"/>
      <c r="C86" s="434"/>
      <c r="D86" s="434"/>
      <c r="E86" s="414">
        <v>0</v>
      </c>
      <c r="F86" s="372"/>
      <c r="G86" s="320">
        <v>0</v>
      </c>
      <c r="H86" s="320">
        <v>0</v>
      </c>
      <c r="I86" s="372"/>
      <c r="J86" s="320">
        <v>0</v>
      </c>
      <c r="K86" s="326">
        <f t="shared" si="13"/>
        <v>-1</v>
      </c>
      <c r="L86" s="159">
        <v>0.14000000000000001</v>
      </c>
      <c r="M86" s="169"/>
      <c r="N86" s="159">
        <v>0</v>
      </c>
      <c r="O86" s="10"/>
      <c r="P86" s="22"/>
      <c r="Q86" s="79"/>
      <c r="R86" s="47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</row>
    <row r="87" spans="1:29" s="8" customFormat="1" ht="11.25">
      <c r="A87" s="148" t="s">
        <v>101</v>
      </c>
      <c r="B87" s="434"/>
      <c r="C87" s="434"/>
      <c r="D87" s="434"/>
      <c r="E87" s="414">
        <v>0</v>
      </c>
      <c r="F87" s="372"/>
      <c r="G87" s="232">
        <v>0</v>
      </c>
      <c r="H87" s="232">
        <v>0</v>
      </c>
      <c r="I87" s="372"/>
      <c r="J87" s="321">
        <v>0</v>
      </c>
      <c r="K87" s="326"/>
      <c r="L87" s="160">
        <v>0</v>
      </c>
      <c r="M87" s="169"/>
      <c r="N87" s="160">
        <v>0</v>
      </c>
      <c r="O87" s="10"/>
      <c r="P87" s="22"/>
      <c r="Q87" s="79"/>
      <c r="R87" s="47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</row>
    <row r="88" spans="1:29" s="8" customFormat="1" ht="11.25">
      <c r="A88" s="148" t="s">
        <v>102</v>
      </c>
      <c r="B88" s="434"/>
      <c r="C88" s="434"/>
      <c r="D88" s="434"/>
      <c r="E88" s="414">
        <v>0</v>
      </c>
      <c r="F88" s="372">
        <f t="shared" si="12"/>
        <v>-1</v>
      </c>
      <c r="G88" s="320">
        <v>0.05</v>
      </c>
      <c r="H88" s="320">
        <v>0.05</v>
      </c>
      <c r="I88" s="372">
        <f t="shared" si="14"/>
        <v>-0.54545454545454541</v>
      </c>
      <c r="J88" s="320">
        <v>0.11</v>
      </c>
      <c r="K88" s="326">
        <f t="shared" si="13"/>
        <v>10</v>
      </c>
      <c r="L88" s="159">
        <v>0.01</v>
      </c>
      <c r="M88" s="169">
        <f t="shared" si="13"/>
        <v>-0.95454545454545459</v>
      </c>
      <c r="N88" s="159">
        <v>0.22</v>
      </c>
      <c r="O88" s="10"/>
      <c r="P88" s="22"/>
      <c r="Q88" s="79"/>
      <c r="R88" s="47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</row>
    <row r="89" spans="1:29" s="3" customFormat="1" ht="11.25">
      <c r="A89" s="148" t="s">
        <v>103</v>
      </c>
      <c r="B89" s="434"/>
      <c r="C89" s="434"/>
      <c r="D89" s="434"/>
      <c r="E89" s="414">
        <v>0</v>
      </c>
      <c r="F89" s="372"/>
      <c r="G89" s="320">
        <v>0</v>
      </c>
      <c r="H89" s="320">
        <v>0</v>
      </c>
      <c r="I89" s="372"/>
      <c r="J89" s="320">
        <v>0</v>
      </c>
      <c r="K89" s="326"/>
      <c r="L89" s="159">
        <v>0</v>
      </c>
      <c r="M89" s="169"/>
      <c r="N89" s="159">
        <v>0</v>
      </c>
      <c r="O89" s="10"/>
      <c r="P89" s="22"/>
      <c r="Q89" s="79"/>
      <c r="R89" s="47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s="8" customFormat="1" ht="11.25">
      <c r="A90" s="148" t="s">
        <v>104</v>
      </c>
      <c r="B90" s="434"/>
      <c r="C90" s="434"/>
      <c r="D90" s="434"/>
      <c r="E90" s="414">
        <v>0</v>
      </c>
      <c r="F90" s="372"/>
      <c r="G90" s="320">
        <v>0</v>
      </c>
      <c r="H90" s="320">
        <v>0</v>
      </c>
      <c r="I90" s="372"/>
      <c r="J90" s="320">
        <v>0</v>
      </c>
      <c r="K90" s="326"/>
      <c r="L90" s="159">
        <v>0</v>
      </c>
      <c r="M90" s="169"/>
      <c r="N90" s="159">
        <v>0</v>
      </c>
      <c r="O90" s="10"/>
      <c r="P90" s="22"/>
      <c r="Q90" s="79"/>
      <c r="R90" s="47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</row>
    <row r="91" spans="1:29" s="8" customFormat="1" ht="11.25">
      <c r="A91" s="148" t="s">
        <v>105</v>
      </c>
      <c r="B91" s="434"/>
      <c r="C91" s="434"/>
      <c r="D91" s="434"/>
      <c r="E91" s="414">
        <v>0</v>
      </c>
      <c r="F91" s="372"/>
      <c r="G91" s="320">
        <v>0</v>
      </c>
      <c r="H91" s="320">
        <v>0</v>
      </c>
      <c r="I91" s="372"/>
      <c r="J91" s="320">
        <v>0</v>
      </c>
      <c r="K91" s="326"/>
      <c r="L91" s="159">
        <v>0</v>
      </c>
      <c r="M91" s="169"/>
      <c r="N91" s="159">
        <v>0</v>
      </c>
      <c r="O91" s="10"/>
      <c r="P91" s="22"/>
      <c r="Q91" s="79"/>
      <c r="R91" s="47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</row>
    <row r="92" spans="1:29" s="8" customFormat="1" ht="11.25">
      <c r="A92" s="148" t="s">
        <v>106</v>
      </c>
      <c r="B92" s="434"/>
      <c r="C92" s="434"/>
      <c r="D92" s="434"/>
      <c r="E92" s="414">
        <v>0</v>
      </c>
      <c r="F92" s="372">
        <f t="shared" si="12"/>
        <v>-1</v>
      </c>
      <c r="G92" s="320">
        <v>0.03</v>
      </c>
      <c r="H92" s="320">
        <v>0</v>
      </c>
      <c r="I92" s="372">
        <f t="shared" si="14"/>
        <v>-1</v>
      </c>
      <c r="J92" s="320">
        <v>0.49</v>
      </c>
      <c r="K92" s="326">
        <f t="shared" si="13"/>
        <v>0.19512195121951215</v>
      </c>
      <c r="L92" s="159">
        <v>0.41</v>
      </c>
      <c r="M92" s="169"/>
      <c r="N92" s="159">
        <v>0</v>
      </c>
      <c r="O92" s="10"/>
      <c r="P92" s="22"/>
      <c r="Q92" s="79"/>
      <c r="R92" s="47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</row>
    <row r="93" spans="1:29" s="8" customFormat="1" ht="11.25">
      <c r="A93" s="148" t="s">
        <v>107</v>
      </c>
      <c r="B93" s="434"/>
      <c r="C93" s="434"/>
      <c r="D93" s="434"/>
      <c r="E93" s="414">
        <v>0</v>
      </c>
      <c r="F93" s="372">
        <f t="shared" si="12"/>
        <v>-1</v>
      </c>
      <c r="G93" s="320">
        <v>0.01</v>
      </c>
      <c r="H93" s="320">
        <v>0.02</v>
      </c>
      <c r="I93" s="372"/>
      <c r="J93" s="320">
        <v>0</v>
      </c>
      <c r="K93" s="326">
        <f t="shared" si="13"/>
        <v>-1</v>
      </c>
      <c r="L93" s="159">
        <v>0.08</v>
      </c>
      <c r="M93" s="169"/>
      <c r="N93" s="159">
        <v>0</v>
      </c>
      <c r="O93" s="23"/>
      <c r="P93" s="24"/>
      <c r="Q93" s="82"/>
      <c r="R93" s="47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</row>
    <row r="94" spans="1:29" s="8" customFormat="1" ht="11.25">
      <c r="A94" s="148" t="s">
        <v>108</v>
      </c>
      <c r="B94" s="148"/>
      <c r="C94" s="148"/>
      <c r="D94" s="148"/>
      <c r="E94" s="462">
        <v>0</v>
      </c>
      <c r="F94" s="372"/>
      <c r="G94" s="322">
        <v>0</v>
      </c>
      <c r="H94" s="322">
        <v>0</v>
      </c>
      <c r="I94" s="372"/>
      <c r="J94" s="322">
        <v>0</v>
      </c>
      <c r="K94" s="326"/>
      <c r="L94" s="161">
        <v>0</v>
      </c>
      <c r="M94" s="169"/>
      <c r="N94" s="161">
        <v>0</v>
      </c>
      <c r="O94" s="9"/>
      <c r="P94" s="22"/>
      <c r="Q94" s="9"/>
      <c r="R94" s="22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</row>
    <row r="95" spans="1:29" s="8" customFormat="1" ht="11.25">
      <c r="A95" s="148" t="s">
        <v>109</v>
      </c>
      <c r="B95" s="148"/>
      <c r="C95" s="148"/>
      <c r="D95" s="148"/>
      <c r="E95" s="462">
        <v>0</v>
      </c>
      <c r="F95" s="372">
        <f t="shared" si="12"/>
        <v>-1</v>
      </c>
      <c r="G95" s="322">
        <v>0.15</v>
      </c>
      <c r="H95" s="322">
        <v>0</v>
      </c>
      <c r="I95" s="372">
        <f t="shared" si="14"/>
        <v>-1</v>
      </c>
      <c r="J95" s="322">
        <v>0.05</v>
      </c>
      <c r="K95" s="326"/>
      <c r="L95" s="161">
        <v>0</v>
      </c>
      <c r="M95" s="169"/>
      <c r="N95" s="161">
        <v>0</v>
      </c>
      <c r="O95" s="9"/>
      <c r="P95" s="22"/>
      <c r="Q95" s="9"/>
      <c r="R95" s="22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</row>
    <row r="96" spans="1:29" s="8" customFormat="1" ht="11.25">
      <c r="A96" s="151" t="s">
        <v>89</v>
      </c>
      <c r="B96" s="434"/>
      <c r="C96" s="434"/>
      <c r="D96" s="434"/>
      <c r="E96" s="233">
        <f>E74</f>
        <v>1.65</v>
      </c>
      <c r="F96" s="372">
        <f t="shared" ref="F96:F101" si="15">IF((+E96/G96)&lt;0,"n.m.",IF(E96&lt;0,(+E96/G96-1)*-1,(+E96/G96-1)))</f>
        <v>-0.28571428571428581</v>
      </c>
      <c r="G96" s="233">
        <f>G74</f>
        <v>2.31</v>
      </c>
      <c r="H96" s="162">
        <f>H74</f>
        <v>2.46</v>
      </c>
      <c r="I96" s="372">
        <f t="shared" si="14"/>
        <v>-0.59203980099502496</v>
      </c>
      <c r="J96" s="233">
        <f>J74</f>
        <v>6.03</v>
      </c>
      <c r="K96" s="326">
        <f t="shared" si="13"/>
        <v>0.21084337349397586</v>
      </c>
      <c r="L96" s="162">
        <f>L74</f>
        <v>4.9800000000000004</v>
      </c>
      <c r="M96" s="169">
        <f t="shared" si="13"/>
        <v>-0.1324041811846689</v>
      </c>
      <c r="N96" s="162">
        <v>5.74</v>
      </c>
      <c r="O96" s="10"/>
      <c r="P96" s="22"/>
      <c r="Q96" s="79"/>
      <c r="R96" s="22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</row>
    <row r="97" spans="1:29" s="8" customFormat="1" ht="11.25">
      <c r="A97" s="151" t="s">
        <v>90</v>
      </c>
      <c r="B97" s="434"/>
      <c r="C97" s="434"/>
      <c r="D97" s="434"/>
      <c r="E97" s="233">
        <f>E75</f>
        <v>0.37</v>
      </c>
      <c r="F97" s="372">
        <f t="shared" si="15"/>
        <v>-0.46376811594202894</v>
      </c>
      <c r="G97" s="233">
        <f>G75</f>
        <v>0.69</v>
      </c>
      <c r="H97" s="162">
        <f>H75</f>
        <v>0.5</v>
      </c>
      <c r="I97" s="372">
        <f t="shared" si="14"/>
        <v>-0.13793103448275856</v>
      </c>
      <c r="J97" s="233">
        <f>J75</f>
        <v>0.57999999999999996</v>
      </c>
      <c r="K97" s="326">
        <f t="shared" si="13"/>
        <v>3.1428571428571423</v>
      </c>
      <c r="L97" s="162">
        <f>L75</f>
        <v>0.14000000000000001</v>
      </c>
      <c r="M97" s="169">
        <f t="shared" si="13"/>
        <v>-0.77777777777777779</v>
      </c>
      <c r="N97" s="162">
        <v>0.63</v>
      </c>
      <c r="O97" s="10"/>
      <c r="P97" s="22"/>
      <c r="Q97" s="79"/>
      <c r="R97" s="22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</row>
    <row r="98" spans="1:29" s="3" customFormat="1" ht="11.25">
      <c r="A98" s="151" t="s">
        <v>110</v>
      </c>
      <c r="B98" s="434"/>
      <c r="C98" s="434"/>
      <c r="D98" s="434"/>
      <c r="E98" s="232">
        <f>E76+E77+E78+E79+E80+E81+E82+E83+E84+E85</f>
        <v>0.87000000000000011</v>
      </c>
      <c r="F98" s="372">
        <f t="shared" si="15"/>
        <v>1.1219512195121952</v>
      </c>
      <c r="G98" s="232">
        <f>G76+G77+G78+G79+G80+G81+G82+G83+G84+G85</f>
        <v>0.41000000000000003</v>
      </c>
      <c r="H98" s="160">
        <f>H76+H77+H78+H79+H80+H81+H82+H83+H84+H85</f>
        <v>2.3000000000000003</v>
      </c>
      <c r="I98" s="372">
        <f t="shared" si="14"/>
        <v>3.2592592592592595</v>
      </c>
      <c r="J98" s="232">
        <f>J76+J77+J78+J79+J80+J81+J82+J83+J84+J85</f>
        <v>0.54</v>
      </c>
      <c r="K98" s="326">
        <f t="shared" si="13"/>
        <v>-0.21739130434782605</v>
      </c>
      <c r="L98" s="160">
        <f>L76+L77+L78+L79+L80+L81+L82+L83+L84+L85</f>
        <v>0.69000000000000006</v>
      </c>
      <c r="M98" s="169">
        <f t="shared" si="13"/>
        <v>-0.27368421052631575</v>
      </c>
      <c r="N98" s="160">
        <v>0.95000000000000007</v>
      </c>
      <c r="O98" s="10"/>
      <c r="P98" s="17"/>
      <c r="Q98" s="79"/>
      <c r="R98" s="17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s="3" customFormat="1" ht="11.25">
      <c r="A99" s="151" t="s">
        <v>111</v>
      </c>
      <c r="B99" s="434"/>
      <c r="C99" s="434"/>
      <c r="D99" s="434"/>
      <c r="E99" s="232">
        <f>E86+E87+E88+E89+E90+E91</f>
        <v>0</v>
      </c>
      <c r="F99" s="372">
        <f t="shared" si="15"/>
        <v>-1</v>
      </c>
      <c r="G99" s="232">
        <f>G86+G87+G88+G89+G90+G91</f>
        <v>0.05</v>
      </c>
      <c r="H99" s="160">
        <f>H86+H87+H88+H89+H90+H91</f>
        <v>0.05</v>
      </c>
      <c r="I99" s="372">
        <f t="shared" si="14"/>
        <v>-0.54545454545454541</v>
      </c>
      <c r="J99" s="232">
        <f>J86+J87+J88+J89+J90+J91</f>
        <v>0.11</v>
      </c>
      <c r="K99" s="326">
        <f t="shared" si="13"/>
        <v>-0.26666666666666672</v>
      </c>
      <c r="L99" s="160">
        <f>L86+L87+L88+L89+L90+L91</f>
        <v>0.15000000000000002</v>
      </c>
      <c r="M99" s="181">
        <f t="shared" si="13"/>
        <v>-0.31818181818181812</v>
      </c>
      <c r="N99" s="180">
        <v>0.22</v>
      </c>
      <c r="O99" s="10"/>
      <c r="P99" s="17"/>
      <c r="Q99" s="79"/>
      <c r="R99" s="17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s="8" customFormat="1" ht="11.25">
      <c r="A100" s="151" t="s">
        <v>112</v>
      </c>
      <c r="B100" s="434"/>
      <c r="C100" s="434"/>
      <c r="D100" s="434"/>
      <c r="E100" s="232">
        <f>E92+E93+E94+E95</f>
        <v>0</v>
      </c>
      <c r="F100" s="372">
        <f t="shared" si="15"/>
        <v>-1</v>
      </c>
      <c r="G100" s="349">
        <f>G92+G93+G94+G95</f>
        <v>0.19</v>
      </c>
      <c r="H100" s="160">
        <f>H92+H93+H94+H95</f>
        <v>0.02</v>
      </c>
      <c r="I100" s="372">
        <f t="shared" si="14"/>
        <v>-0.96296296296296302</v>
      </c>
      <c r="J100" s="349">
        <f>J92+J93+J94+J95</f>
        <v>0.54</v>
      </c>
      <c r="K100" s="326">
        <f t="shared" si="13"/>
        <v>0.10204081632653073</v>
      </c>
      <c r="L100" s="349">
        <f>L92+L93+L94+L95</f>
        <v>0.49</v>
      </c>
      <c r="M100" s="350"/>
      <c r="N100" s="351">
        <v>0</v>
      </c>
      <c r="O100" s="10"/>
      <c r="P100" s="17"/>
      <c r="Q100" s="79"/>
      <c r="R100" s="17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</row>
    <row r="101" spans="1:29" s="70" customFormat="1" ht="10.35" customHeight="1">
      <c r="A101" s="134" t="s">
        <v>117</v>
      </c>
      <c r="B101" s="134"/>
      <c r="C101" s="134"/>
      <c r="D101" s="134"/>
      <c r="E101" s="317">
        <f>SUM(E96:E100)</f>
        <v>2.89</v>
      </c>
      <c r="F101" s="371">
        <f t="shared" si="15"/>
        <v>-0.2082191780821917</v>
      </c>
      <c r="G101" s="317">
        <f>SUM(G96:G100)</f>
        <v>3.65</v>
      </c>
      <c r="H101" s="135">
        <f>SUM(H96:H100)</f>
        <v>5.3299999999999992</v>
      </c>
      <c r="I101" s="371">
        <f t="shared" si="14"/>
        <v>-0.31666666666666687</v>
      </c>
      <c r="J101" s="317">
        <f>SUM(J96:J100)</f>
        <v>7.8000000000000007</v>
      </c>
      <c r="K101" s="182">
        <f t="shared" si="13"/>
        <v>0.20930232558139528</v>
      </c>
      <c r="L101" s="317">
        <f>SUM(L96:L100)</f>
        <v>6.4500000000000011</v>
      </c>
      <c r="M101" s="182">
        <f t="shared" si="13"/>
        <v>-0.14456233421750653</v>
      </c>
      <c r="N101" s="317">
        <v>7.54</v>
      </c>
    </row>
    <row r="102" spans="1:29" ht="12" customHeight="1">
      <c r="F102" s="146"/>
      <c r="I102" s="146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80" fitToHeight="0" orientation="landscape" r:id="rId1"/>
  <headerFooter alignWithMargins="0">
    <oddHeader>&amp;A</oddHeader>
  </headerFooter>
  <rowBreaks count="2" manualBreakCount="2">
    <brk id="42" max="12" man="1"/>
    <brk id="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Intern.+ Special Divisions</vt:lpstr>
      <vt:lpstr>Other</vt:lpstr>
      <vt:lpstr>Group!Druckbereich</vt:lpstr>
      <vt:lpstr>'Intern.+ Special Divisions'!Druckbereich</vt:lpstr>
      <vt:lpstr>'North + West'!Druckbereich</vt:lpstr>
      <vt:lpstr>Other!Druckbereich</vt:lpstr>
      <vt:lpstr>'South + East'!Druckbereich</vt:lpstr>
      <vt:lpstr>Group!Drucktitel</vt:lpstr>
      <vt:lpstr>'Intern.+ Special Divisions'!Drucktitel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Diana Neumueller-Klein</cp:lastModifiedBy>
  <cp:lastPrinted>2018-11-20T13:02:16Z</cp:lastPrinted>
  <dcterms:created xsi:type="dcterms:W3CDTF">2015-02-10T08:20:45Z</dcterms:created>
  <dcterms:modified xsi:type="dcterms:W3CDTF">2018-11-28T09:29:08Z</dcterms:modified>
</cp:coreProperties>
</file>