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96" windowWidth="13908" windowHeight="12780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externalReferences>
    <externalReference r:id="rId6"/>
    <externalReference r:id="rId7"/>
  </externalReferences>
  <definedNames>
    <definedName name="_xlnm.Print_Area" localSheetId="0">Group!$A$1:$N$215</definedName>
    <definedName name="_xlnm.Print_Area" localSheetId="3">'Intern.+ Special Divisions'!$A$1:$N$101</definedName>
    <definedName name="_xlnm.Print_Area" localSheetId="1">'North + West'!$A$1:$N$101</definedName>
    <definedName name="_xlnm.Print_Area" localSheetId="4">Other!$A$1:$N$101</definedName>
    <definedName name="_xlnm.Print_Area" localSheetId="2">'South + East'!$A$1:$N$101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45621"/>
</workbook>
</file>

<file path=xl/calcChain.xml><?xml version="1.0" encoding="utf-8"?>
<calcChain xmlns="http://schemas.openxmlformats.org/spreadsheetml/2006/main">
  <c r="G9" i="5" l="1"/>
  <c r="E9" i="5"/>
  <c r="D9" i="5"/>
  <c r="B9" i="5"/>
  <c r="E103" i="1" l="1"/>
  <c r="G103" i="1"/>
  <c r="E99" i="1"/>
  <c r="E70" i="1"/>
  <c r="E52" i="1"/>
  <c r="G16" i="1"/>
  <c r="E16" i="1"/>
  <c r="D16" i="1"/>
  <c r="B16" i="1"/>
  <c r="G100" i="5" l="1"/>
  <c r="G99" i="5"/>
  <c r="G98" i="5"/>
  <c r="G97" i="5"/>
  <c r="G96" i="5"/>
  <c r="G101" i="5" s="1"/>
  <c r="G70" i="5"/>
  <c r="G69" i="5"/>
  <c r="G68" i="5"/>
  <c r="G67" i="5"/>
  <c r="G66" i="5"/>
  <c r="G71" i="5" s="1"/>
  <c r="G39" i="5"/>
  <c r="G38" i="5"/>
  <c r="G37" i="5"/>
  <c r="G36" i="5"/>
  <c r="G40" i="5" s="1"/>
  <c r="G41" i="5" s="1"/>
  <c r="G35" i="5"/>
  <c r="G100" i="3"/>
  <c r="G99" i="3"/>
  <c r="G98" i="3"/>
  <c r="G97" i="3"/>
  <c r="G96" i="3"/>
  <c r="G70" i="3"/>
  <c r="G69" i="3"/>
  <c r="G68" i="3"/>
  <c r="G67" i="3"/>
  <c r="G66" i="3"/>
  <c r="G39" i="3"/>
  <c r="G38" i="3"/>
  <c r="G37" i="3"/>
  <c r="G36" i="3"/>
  <c r="G35" i="3"/>
  <c r="G100" i="4"/>
  <c r="G99" i="4"/>
  <c r="G98" i="4"/>
  <c r="G97" i="4"/>
  <c r="G96" i="4"/>
  <c r="G70" i="4"/>
  <c r="G69" i="4"/>
  <c r="G68" i="4"/>
  <c r="G67" i="4"/>
  <c r="G66" i="4"/>
  <c r="G39" i="4"/>
  <c r="G38" i="4"/>
  <c r="G37" i="4"/>
  <c r="G36" i="4"/>
  <c r="G35" i="4"/>
  <c r="G100" i="2"/>
  <c r="G99" i="2"/>
  <c r="G98" i="2"/>
  <c r="G97" i="2"/>
  <c r="G96" i="2"/>
  <c r="G101" i="2" s="1"/>
  <c r="G70" i="2"/>
  <c r="G69" i="2"/>
  <c r="G68" i="2"/>
  <c r="G67" i="2"/>
  <c r="G71" i="2" s="1"/>
  <c r="G66" i="2"/>
  <c r="G39" i="2"/>
  <c r="G38" i="2"/>
  <c r="G37" i="2"/>
  <c r="G36" i="2"/>
  <c r="G35" i="2"/>
  <c r="G214" i="1"/>
  <c r="G213" i="1"/>
  <c r="G212" i="1"/>
  <c r="G211" i="1"/>
  <c r="G210" i="1"/>
  <c r="G215" i="1" s="1"/>
  <c r="G184" i="1"/>
  <c r="G183" i="1"/>
  <c r="G182" i="1"/>
  <c r="G181" i="1"/>
  <c r="G185" i="1" s="1"/>
  <c r="G180" i="1"/>
  <c r="G151" i="1"/>
  <c r="G150" i="1"/>
  <c r="G149" i="1"/>
  <c r="G148" i="1"/>
  <c r="G147" i="1"/>
  <c r="G40" i="4" l="1"/>
  <c r="G41" i="4" s="1"/>
  <c r="G71" i="4"/>
  <c r="G101" i="3"/>
  <c r="G40" i="2"/>
  <c r="G41" i="2" s="1"/>
  <c r="G101" i="4"/>
  <c r="G40" i="3"/>
  <c r="G41" i="3" s="1"/>
  <c r="G71" i="3"/>
  <c r="G152" i="1"/>
  <c r="E147" i="1"/>
  <c r="E35" i="2"/>
  <c r="F80" i="5" l="1"/>
  <c r="F81" i="5"/>
  <c r="F86" i="5"/>
  <c r="F88" i="5"/>
  <c r="F90" i="5"/>
  <c r="F92" i="5"/>
  <c r="F30" i="5"/>
  <c r="F32" i="5"/>
  <c r="F80" i="4"/>
  <c r="F81" i="4"/>
  <c r="F82" i="4"/>
  <c r="F83" i="4"/>
  <c r="F84" i="4"/>
  <c r="F85" i="4"/>
  <c r="F86" i="4"/>
  <c r="F87" i="4"/>
  <c r="F89" i="4"/>
  <c r="F91" i="4"/>
  <c r="F93" i="4"/>
  <c r="F94" i="4"/>
  <c r="F95" i="4"/>
  <c r="F80" i="3"/>
  <c r="F81" i="3"/>
  <c r="F82" i="3"/>
  <c r="F84" i="3"/>
  <c r="F86" i="3"/>
  <c r="F87" i="3"/>
  <c r="F88" i="3"/>
  <c r="F89" i="3"/>
  <c r="F90" i="3"/>
  <c r="F91" i="3"/>
  <c r="F92" i="3"/>
  <c r="F93" i="3"/>
  <c r="F94" i="3"/>
  <c r="F95" i="3"/>
  <c r="F81" i="2"/>
  <c r="F86" i="2"/>
  <c r="F87" i="2"/>
  <c r="F88" i="2"/>
  <c r="F90" i="2"/>
  <c r="F91" i="2"/>
  <c r="F92" i="2"/>
  <c r="F93" i="2"/>
  <c r="F94" i="2"/>
  <c r="F50" i="4"/>
  <c r="F51" i="4"/>
  <c r="F52" i="4"/>
  <c r="F53" i="4"/>
  <c r="F54" i="4"/>
  <c r="F55" i="4"/>
  <c r="F56" i="4"/>
  <c r="F57" i="4"/>
  <c r="F58" i="4"/>
  <c r="F50" i="3"/>
  <c r="F51" i="3"/>
  <c r="F52" i="3"/>
  <c r="F53" i="3"/>
  <c r="F54" i="3"/>
  <c r="F55" i="3"/>
  <c r="F56" i="3"/>
  <c r="F57" i="3"/>
  <c r="F58" i="3"/>
  <c r="F51" i="2"/>
  <c r="F56" i="2"/>
  <c r="F57" i="2"/>
  <c r="F58" i="2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20" i="2"/>
  <c r="F25" i="2"/>
  <c r="F26" i="2"/>
  <c r="F27" i="2"/>
  <c r="F28" i="2"/>
  <c r="F29" i="2"/>
  <c r="F30" i="2"/>
  <c r="F31" i="2"/>
  <c r="F32" i="2"/>
  <c r="F33" i="2"/>
  <c r="F81" i="1"/>
  <c r="C9" i="5" l="1"/>
  <c r="G102" i="1"/>
  <c r="F101" i="1" l="1"/>
  <c r="D8" i="5" l="1"/>
  <c r="B8" i="5"/>
  <c r="C7" i="5"/>
  <c r="C6" i="5"/>
  <c r="C5" i="5"/>
  <c r="C3" i="5"/>
  <c r="F78" i="4"/>
  <c r="F79" i="4"/>
  <c r="F78" i="3"/>
  <c r="F79" i="3"/>
  <c r="F78" i="2"/>
  <c r="F79" i="2"/>
  <c r="F47" i="4"/>
  <c r="F48" i="4"/>
  <c r="F49" i="4"/>
  <c r="F59" i="4"/>
  <c r="F60" i="4"/>
  <c r="F61" i="4"/>
  <c r="F47" i="3"/>
  <c r="F48" i="3"/>
  <c r="F49" i="3"/>
  <c r="F59" i="3"/>
  <c r="F60" i="3"/>
  <c r="F61" i="3"/>
  <c r="F47" i="2"/>
  <c r="F48" i="2"/>
  <c r="F49" i="2"/>
  <c r="F59" i="2"/>
  <c r="F60" i="2"/>
  <c r="F61" i="2"/>
  <c r="F17" i="4"/>
  <c r="F18" i="4"/>
  <c r="F17" i="3"/>
  <c r="F18" i="3"/>
  <c r="F17" i="2"/>
  <c r="F18" i="2"/>
  <c r="D9" i="4"/>
  <c r="B9" i="4"/>
  <c r="D8" i="4"/>
  <c r="B8" i="4"/>
  <c r="C7" i="4"/>
  <c r="C6" i="4"/>
  <c r="C5" i="4"/>
  <c r="C3" i="4"/>
  <c r="D9" i="3"/>
  <c r="B9" i="3"/>
  <c r="D8" i="3"/>
  <c r="B8" i="3"/>
  <c r="C7" i="3"/>
  <c r="C6" i="3"/>
  <c r="C5" i="3"/>
  <c r="C3" i="3"/>
  <c r="D9" i="2"/>
  <c r="B9" i="2"/>
  <c r="D8" i="2"/>
  <c r="B8" i="2"/>
  <c r="C7" i="2"/>
  <c r="C6" i="2"/>
  <c r="C5" i="2"/>
  <c r="C3" i="2"/>
  <c r="G110" i="1" l="1"/>
  <c r="F109" i="1"/>
  <c r="F99" i="1"/>
  <c r="E60" i="1"/>
  <c r="E55" i="1"/>
  <c r="C31" i="1"/>
  <c r="C21" i="1"/>
  <c r="C19" i="1"/>
  <c r="D17" i="1"/>
  <c r="B17" i="1"/>
  <c r="C14" i="1"/>
  <c r="D13" i="1"/>
  <c r="D24" i="1" s="1"/>
  <c r="D25" i="1" s="1"/>
  <c r="B13" i="1"/>
  <c r="C12" i="1"/>
  <c r="C11" i="1"/>
  <c r="C10" i="1"/>
  <c r="C9" i="1"/>
  <c r="C8" i="1"/>
  <c r="C7" i="1"/>
  <c r="C6" i="1"/>
  <c r="C5" i="1"/>
  <c r="C4" i="1"/>
  <c r="C2" i="1"/>
  <c r="C17" i="1" l="1"/>
  <c r="C13" i="1"/>
  <c r="B24" i="1"/>
  <c r="B25" i="1" s="1"/>
  <c r="D15" i="1"/>
  <c r="B15" i="1"/>
  <c r="C16" i="1"/>
  <c r="C24" i="1" l="1"/>
  <c r="C15" i="1"/>
  <c r="B26" i="1"/>
  <c r="B18" i="1"/>
  <c r="D26" i="1"/>
  <c r="D27" i="1" s="1"/>
  <c r="D18" i="1"/>
  <c r="D20" i="1" s="1"/>
  <c r="D22" i="1" s="1"/>
  <c r="E8" i="5"/>
  <c r="D29" i="1" l="1"/>
  <c r="D28" i="1"/>
  <c r="C18" i="1"/>
  <c r="B20" i="1"/>
  <c r="C26" i="1"/>
  <c r="B27" i="1"/>
  <c r="F107" i="1"/>
  <c r="C20" i="1" l="1"/>
  <c r="B22" i="1"/>
  <c r="I80" i="5"/>
  <c r="I81" i="5"/>
  <c r="I86" i="5"/>
  <c r="I88" i="5"/>
  <c r="I92" i="5"/>
  <c r="I93" i="5"/>
  <c r="F95" i="5"/>
  <c r="F75" i="2"/>
  <c r="F76" i="2"/>
  <c r="F53" i="5"/>
  <c r="F45" i="2"/>
  <c r="F46" i="2"/>
  <c r="F62" i="2"/>
  <c r="F63" i="2"/>
  <c r="F64" i="2"/>
  <c r="F65" i="2"/>
  <c r="F27" i="5"/>
  <c r="F28" i="5"/>
  <c r="F14" i="4"/>
  <c r="F15" i="4"/>
  <c r="F16" i="4"/>
  <c r="F14" i="2"/>
  <c r="F15" i="2"/>
  <c r="F16" i="2"/>
  <c r="B28" i="1" l="1"/>
  <c r="C28" i="1" s="1"/>
  <c r="C22" i="1"/>
  <c r="B29" i="1"/>
  <c r="K4" i="1"/>
  <c r="M4" i="1"/>
  <c r="K5" i="1"/>
  <c r="M5" i="1"/>
  <c r="K6" i="1"/>
  <c r="M6" i="1"/>
  <c r="K7" i="1"/>
  <c r="M7" i="1"/>
  <c r="K8" i="1"/>
  <c r="M8" i="1"/>
  <c r="K9" i="1"/>
  <c r="M9" i="1"/>
  <c r="K10" i="1"/>
  <c r="M10" i="1"/>
  <c r="K11" i="1"/>
  <c r="M11" i="1"/>
  <c r="K12" i="1"/>
  <c r="M12" i="1"/>
  <c r="L13" i="1"/>
  <c r="L15" i="1" s="1"/>
  <c r="K14" i="1"/>
  <c r="M14" i="1"/>
  <c r="L16" i="1"/>
  <c r="L17" i="1" s="1"/>
  <c r="K19" i="1"/>
  <c r="M19" i="1"/>
  <c r="K21" i="1"/>
  <c r="M21" i="1"/>
  <c r="K31" i="1"/>
  <c r="M31" i="1"/>
  <c r="K33" i="1"/>
  <c r="M33" i="1"/>
  <c r="K35" i="1"/>
  <c r="L38" i="1"/>
  <c r="L52" i="1"/>
  <c r="L48" i="1" s="1"/>
  <c r="L55" i="1"/>
  <c r="L64" i="1"/>
  <c r="L70" i="1"/>
  <c r="L66" i="1" s="1"/>
  <c r="K73" i="1"/>
  <c r="M73" i="1"/>
  <c r="K80" i="1"/>
  <c r="M80" i="1"/>
  <c r="K81" i="1"/>
  <c r="M81" i="1"/>
  <c r="K82" i="1"/>
  <c r="M82" i="1"/>
  <c r="K83" i="1"/>
  <c r="M83" i="1"/>
  <c r="K84" i="1"/>
  <c r="M84" i="1"/>
  <c r="K85" i="1"/>
  <c r="M85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7" i="1"/>
  <c r="M97" i="1"/>
  <c r="K98" i="1"/>
  <c r="M98" i="1"/>
  <c r="K100" i="1"/>
  <c r="M100" i="1"/>
  <c r="K101" i="1"/>
  <c r="M101" i="1"/>
  <c r="L102" i="1"/>
  <c r="K103" i="1"/>
  <c r="M103" i="1"/>
  <c r="K104" i="1"/>
  <c r="M104" i="1"/>
  <c r="K105" i="1"/>
  <c r="M105" i="1"/>
  <c r="K106" i="1"/>
  <c r="M106" i="1"/>
  <c r="K107" i="1"/>
  <c r="M107" i="1"/>
  <c r="M108" i="1"/>
  <c r="K109" i="1"/>
  <c r="M109" i="1"/>
  <c r="L110" i="1"/>
  <c r="L112" i="1"/>
  <c r="K113" i="1"/>
  <c r="M113" i="1"/>
  <c r="K114" i="1"/>
  <c r="M114" i="1"/>
  <c r="K116" i="1"/>
  <c r="M116" i="1"/>
  <c r="K117" i="1"/>
  <c r="M117" i="1"/>
  <c r="K118" i="1"/>
  <c r="M118" i="1"/>
  <c r="L122" i="1"/>
  <c r="K125" i="1"/>
  <c r="M125" i="1"/>
  <c r="K126" i="1"/>
  <c r="M126" i="1"/>
  <c r="K127" i="1"/>
  <c r="M127" i="1"/>
  <c r="K128" i="1"/>
  <c r="M128" i="1"/>
  <c r="K129" i="1"/>
  <c r="M129" i="1"/>
  <c r="K130" i="1"/>
  <c r="M130" i="1"/>
  <c r="K131" i="1"/>
  <c r="M131" i="1"/>
  <c r="K132" i="1"/>
  <c r="M132" i="1"/>
  <c r="K133" i="1"/>
  <c r="M133" i="1"/>
  <c r="K134" i="1"/>
  <c r="M134" i="1"/>
  <c r="K135" i="1"/>
  <c r="M135" i="1"/>
  <c r="K136" i="1"/>
  <c r="M136" i="1"/>
  <c r="K137" i="1"/>
  <c r="M137" i="1"/>
  <c r="K138" i="1"/>
  <c r="M138" i="1"/>
  <c r="K139" i="1"/>
  <c r="M139" i="1"/>
  <c r="K140" i="1"/>
  <c r="M140" i="1"/>
  <c r="K141" i="1"/>
  <c r="M141" i="1"/>
  <c r="K142" i="1"/>
  <c r="M142" i="1"/>
  <c r="K143" i="1"/>
  <c r="M143" i="1"/>
  <c r="K144" i="1"/>
  <c r="M144" i="1"/>
  <c r="K145" i="1"/>
  <c r="M145" i="1"/>
  <c r="K146" i="1"/>
  <c r="M146" i="1"/>
  <c r="L147" i="1"/>
  <c r="L148" i="1"/>
  <c r="L149" i="1"/>
  <c r="L150" i="1"/>
  <c r="L151" i="1"/>
  <c r="K154" i="1"/>
  <c r="M154" i="1"/>
  <c r="K155" i="1"/>
  <c r="M155" i="1"/>
  <c r="K158" i="1"/>
  <c r="M158" i="1"/>
  <c r="K159" i="1"/>
  <c r="M159" i="1"/>
  <c r="K160" i="1"/>
  <c r="M160" i="1"/>
  <c r="K161" i="1"/>
  <c r="M161" i="1"/>
  <c r="K162" i="1"/>
  <c r="M162" i="1"/>
  <c r="K163" i="1"/>
  <c r="M163" i="1"/>
  <c r="K164" i="1"/>
  <c r="M164" i="1"/>
  <c r="K165" i="1"/>
  <c r="M165" i="1"/>
  <c r="K166" i="1"/>
  <c r="M166" i="1"/>
  <c r="K167" i="1"/>
  <c r="M167" i="1"/>
  <c r="K168" i="1"/>
  <c r="M168" i="1"/>
  <c r="K169" i="1"/>
  <c r="M169" i="1"/>
  <c r="K170" i="1"/>
  <c r="M170" i="1"/>
  <c r="K171" i="1"/>
  <c r="M171" i="1"/>
  <c r="K172" i="1"/>
  <c r="M172" i="1"/>
  <c r="K173" i="1"/>
  <c r="M173" i="1"/>
  <c r="K174" i="1"/>
  <c r="M174" i="1"/>
  <c r="K175" i="1"/>
  <c r="M175" i="1"/>
  <c r="K176" i="1"/>
  <c r="M176" i="1"/>
  <c r="K177" i="1"/>
  <c r="M177" i="1"/>
  <c r="K178" i="1"/>
  <c r="M178" i="1"/>
  <c r="K179" i="1"/>
  <c r="M179" i="1"/>
  <c r="L180" i="1"/>
  <c r="L181" i="1"/>
  <c r="L182" i="1"/>
  <c r="L183" i="1"/>
  <c r="L184" i="1"/>
  <c r="K188" i="1"/>
  <c r="M188" i="1"/>
  <c r="K189" i="1"/>
  <c r="M189" i="1"/>
  <c r="K190" i="1"/>
  <c r="M190" i="1"/>
  <c r="K191" i="1"/>
  <c r="M191" i="1"/>
  <c r="K192" i="1"/>
  <c r="M192" i="1"/>
  <c r="K193" i="1"/>
  <c r="M193" i="1"/>
  <c r="K194" i="1"/>
  <c r="M194" i="1"/>
  <c r="K195" i="1"/>
  <c r="M195" i="1"/>
  <c r="K196" i="1"/>
  <c r="M196" i="1"/>
  <c r="K197" i="1"/>
  <c r="M197" i="1"/>
  <c r="K198" i="1"/>
  <c r="M198" i="1"/>
  <c r="K199" i="1"/>
  <c r="M199" i="1"/>
  <c r="K200" i="1"/>
  <c r="M200" i="1"/>
  <c r="K201" i="1"/>
  <c r="M201" i="1"/>
  <c r="K202" i="1"/>
  <c r="M202" i="1"/>
  <c r="K203" i="1"/>
  <c r="M203" i="1"/>
  <c r="K204" i="1"/>
  <c r="M204" i="1"/>
  <c r="K205" i="1"/>
  <c r="M205" i="1"/>
  <c r="K206" i="1"/>
  <c r="M206" i="1"/>
  <c r="K207" i="1"/>
  <c r="M207" i="1"/>
  <c r="K208" i="1"/>
  <c r="M208" i="1"/>
  <c r="K209" i="1"/>
  <c r="M209" i="1"/>
  <c r="L210" i="1"/>
  <c r="L211" i="1"/>
  <c r="L212" i="1"/>
  <c r="L213" i="1"/>
  <c r="L214" i="1"/>
  <c r="J13" i="1"/>
  <c r="J24" i="1" s="1"/>
  <c r="J16" i="1"/>
  <c r="J17" i="1" s="1"/>
  <c r="K17" i="1" s="1"/>
  <c r="J38" i="1"/>
  <c r="J48" i="1"/>
  <c r="J55" i="1"/>
  <c r="J60" i="1"/>
  <c r="J66" i="1"/>
  <c r="J102" i="1"/>
  <c r="J110" i="1"/>
  <c r="J122" i="1"/>
  <c r="J147" i="1"/>
  <c r="J148" i="1"/>
  <c r="J149" i="1"/>
  <c r="J150" i="1"/>
  <c r="J151" i="1"/>
  <c r="J180" i="1"/>
  <c r="J181" i="1"/>
  <c r="J182" i="1"/>
  <c r="J183" i="1"/>
  <c r="J184" i="1"/>
  <c r="J210" i="1"/>
  <c r="J211" i="1"/>
  <c r="J212" i="1"/>
  <c r="J213" i="1"/>
  <c r="J214" i="1"/>
  <c r="I75" i="5"/>
  <c r="I76" i="5"/>
  <c r="I77" i="5"/>
  <c r="I7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44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30" i="5"/>
  <c r="I32" i="5"/>
  <c r="I13" i="5"/>
  <c r="I9" i="5"/>
  <c r="I5" i="5"/>
  <c r="I6" i="5"/>
  <c r="I7" i="5"/>
  <c r="I75" i="3"/>
  <c r="I76" i="3"/>
  <c r="I77" i="3"/>
  <c r="I78" i="3"/>
  <c r="I79" i="3"/>
  <c r="I80" i="3"/>
  <c r="I81" i="3"/>
  <c r="I82" i="3"/>
  <c r="I84" i="3"/>
  <c r="I86" i="3"/>
  <c r="I87" i="3"/>
  <c r="I88" i="3"/>
  <c r="I89" i="3"/>
  <c r="I90" i="3"/>
  <c r="I91" i="3"/>
  <c r="I92" i="3"/>
  <c r="I93" i="3"/>
  <c r="I94" i="3"/>
  <c r="I95" i="3"/>
  <c r="I7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44" i="3"/>
  <c r="K44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13" i="3"/>
  <c r="I5" i="3"/>
  <c r="I6" i="3"/>
  <c r="I7" i="3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9" i="4"/>
  <c r="I91" i="4"/>
  <c r="I92" i="4"/>
  <c r="I93" i="4"/>
  <c r="I94" i="4"/>
  <c r="I95" i="4"/>
  <c r="I7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44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13" i="4"/>
  <c r="I7" i="4"/>
  <c r="I6" i="4"/>
  <c r="I5" i="4"/>
  <c r="I75" i="2"/>
  <c r="I76" i="2"/>
  <c r="I77" i="2"/>
  <c r="I79" i="2"/>
  <c r="I81" i="2"/>
  <c r="I86" i="2"/>
  <c r="I87" i="2"/>
  <c r="I88" i="2"/>
  <c r="I90" i="2"/>
  <c r="I91" i="2"/>
  <c r="I92" i="2"/>
  <c r="I93" i="2"/>
  <c r="I94" i="2"/>
  <c r="I74" i="2"/>
  <c r="I45" i="2"/>
  <c r="I46" i="2"/>
  <c r="I47" i="2"/>
  <c r="I48" i="2"/>
  <c r="I49" i="2"/>
  <c r="I50" i="2"/>
  <c r="I51" i="2"/>
  <c r="I52" i="2"/>
  <c r="I56" i="2"/>
  <c r="I57" i="2"/>
  <c r="I58" i="2"/>
  <c r="I59" i="2"/>
  <c r="I60" i="2"/>
  <c r="I61" i="2"/>
  <c r="I62" i="2"/>
  <c r="I63" i="2"/>
  <c r="I64" i="2"/>
  <c r="I65" i="2"/>
  <c r="I44" i="2"/>
  <c r="I14" i="2"/>
  <c r="I15" i="2"/>
  <c r="I16" i="2"/>
  <c r="I17" i="2"/>
  <c r="I18" i="2"/>
  <c r="I20" i="2"/>
  <c r="I25" i="2"/>
  <c r="I26" i="2"/>
  <c r="I27" i="2"/>
  <c r="I28" i="2"/>
  <c r="I29" i="2"/>
  <c r="I30" i="2"/>
  <c r="I31" i="2"/>
  <c r="I32" i="2"/>
  <c r="I33" i="2"/>
  <c r="I34" i="2"/>
  <c r="I13" i="2"/>
  <c r="I5" i="2"/>
  <c r="I6" i="2"/>
  <c r="I7" i="2"/>
  <c r="H100" i="5"/>
  <c r="H99" i="5"/>
  <c r="H98" i="5"/>
  <c r="H97" i="5"/>
  <c r="H96" i="5"/>
  <c r="H66" i="5"/>
  <c r="H70" i="5"/>
  <c r="H69" i="5"/>
  <c r="H68" i="5"/>
  <c r="H67" i="5"/>
  <c r="H39" i="5"/>
  <c r="H38" i="5"/>
  <c r="H37" i="5"/>
  <c r="H36" i="5"/>
  <c r="H35" i="5"/>
  <c r="H8" i="5"/>
  <c r="H100" i="3"/>
  <c r="H99" i="3"/>
  <c r="H98" i="3"/>
  <c r="H97" i="3"/>
  <c r="H96" i="3"/>
  <c r="H66" i="3"/>
  <c r="H70" i="3"/>
  <c r="H69" i="3"/>
  <c r="H68" i="3"/>
  <c r="H67" i="3"/>
  <c r="H39" i="3"/>
  <c r="H38" i="3"/>
  <c r="H37" i="3"/>
  <c r="H36" i="3"/>
  <c r="H35" i="3"/>
  <c r="H8" i="3"/>
  <c r="H100" i="4"/>
  <c r="H99" i="4"/>
  <c r="H98" i="4"/>
  <c r="H97" i="4"/>
  <c r="H96" i="4"/>
  <c r="H70" i="4"/>
  <c r="H69" i="4"/>
  <c r="H68" i="4"/>
  <c r="H67" i="4"/>
  <c r="H66" i="4"/>
  <c r="H39" i="4"/>
  <c r="H38" i="4"/>
  <c r="H37" i="4"/>
  <c r="H36" i="4"/>
  <c r="H35" i="4"/>
  <c r="J35" i="4"/>
  <c r="H8" i="4"/>
  <c r="H100" i="2"/>
  <c r="H99" i="2"/>
  <c r="H98" i="2"/>
  <c r="H97" i="2"/>
  <c r="H96" i="2"/>
  <c r="H70" i="2"/>
  <c r="H69" i="2"/>
  <c r="H68" i="2"/>
  <c r="H67" i="2"/>
  <c r="H66" i="2"/>
  <c r="H39" i="2"/>
  <c r="H38" i="2"/>
  <c r="H37" i="2"/>
  <c r="H36" i="2"/>
  <c r="H35" i="2"/>
  <c r="H8" i="2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188" i="1"/>
  <c r="H214" i="1"/>
  <c r="I214" i="1" s="1"/>
  <c r="H213" i="1"/>
  <c r="H212" i="1"/>
  <c r="H211" i="1"/>
  <c r="H210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58" i="1"/>
  <c r="H184" i="1"/>
  <c r="I184" i="1" s="1"/>
  <c r="H183" i="1"/>
  <c r="H182" i="1"/>
  <c r="H181" i="1"/>
  <c r="H180" i="1"/>
  <c r="I180" i="1" s="1"/>
  <c r="I154" i="1"/>
  <c r="I15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25" i="1"/>
  <c r="H151" i="1"/>
  <c r="H150" i="1"/>
  <c r="H149" i="1"/>
  <c r="H148" i="1"/>
  <c r="I148" i="1" s="1"/>
  <c r="H147" i="1"/>
  <c r="I80" i="1"/>
  <c r="I81" i="1"/>
  <c r="I82" i="1"/>
  <c r="I83" i="1"/>
  <c r="I84" i="1"/>
  <c r="I85" i="1"/>
  <c r="I88" i="1"/>
  <c r="I89" i="1"/>
  <c r="I90" i="1"/>
  <c r="I91" i="1"/>
  <c r="I92" i="1"/>
  <c r="I93" i="1"/>
  <c r="I94" i="1"/>
  <c r="I95" i="1"/>
  <c r="I97" i="1"/>
  <c r="I98" i="1"/>
  <c r="I100" i="1"/>
  <c r="I101" i="1"/>
  <c r="I103" i="1"/>
  <c r="I104" i="1"/>
  <c r="I105" i="1"/>
  <c r="I106" i="1"/>
  <c r="I107" i="1"/>
  <c r="I109" i="1"/>
  <c r="I113" i="1"/>
  <c r="I114" i="1"/>
  <c r="I116" i="1"/>
  <c r="I117" i="1"/>
  <c r="I118" i="1"/>
  <c r="H122" i="1"/>
  <c r="H110" i="1"/>
  <c r="H102" i="1"/>
  <c r="I73" i="1"/>
  <c r="H66" i="1"/>
  <c r="H60" i="1"/>
  <c r="H55" i="1"/>
  <c r="H48" i="1"/>
  <c r="H38" i="1"/>
  <c r="G17" i="1"/>
  <c r="G13" i="1"/>
  <c r="I31" i="1"/>
  <c r="I33" i="1"/>
  <c r="I4" i="1"/>
  <c r="I5" i="1"/>
  <c r="I6" i="1"/>
  <c r="I7" i="1"/>
  <c r="I8" i="1"/>
  <c r="I9" i="1"/>
  <c r="I10" i="1"/>
  <c r="I11" i="1"/>
  <c r="I12" i="1"/>
  <c r="I14" i="1"/>
  <c r="I19" i="1"/>
  <c r="I21" i="1"/>
  <c r="H16" i="1"/>
  <c r="H17" i="1" s="1"/>
  <c r="H13" i="1"/>
  <c r="H15" i="1" s="1"/>
  <c r="I35" i="4" l="1"/>
  <c r="L111" i="1"/>
  <c r="L115" i="1" s="1"/>
  <c r="H101" i="2"/>
  <c r="H4" i="2" s="1"/>
  <c r="H71" i="4"/>
  <c r="H3" i="4" s="1"/>
  <c r="K212" i="1"/>
  <c r="K211" i="1"/>
  <c r="K182" i="1"/>
  <c r="I102" i="1"/>
  <c r="K149" i="1"/>
  <c r="M149" i="1"/>
  <c r="L215" i="1"/>
  <c r="L3" i="1" s="1"/>
  <c r="M3" i="1" s="1"/>
  <c r="M148" i="1"/>
  <c r="K214" i="1"/>
  <c r="K181" i="1"/>
  <c r="K213" i="1"/>
  <c r="M151" i="1"/>
  <c r="M16" i="1"/>
  <c r="M150" i="1"/>
  <c r="I122" i="1"/>
  <c r="K210" i="1"/>
  <c r="M181" i="1"/>
  <c r="M147" i="1"/>
  <c r="L24" i="1"/>
  <c r="L25" i="1" s="1"/>
  <c r="K183" i="1"/>
  <c r="M13" i="1"/>
  <c r="H101" i="5"/>
  <c r="H71" i="5"/>
  <c r="H40" i="5"/>
  <c r="H101" i="3"/>
  <c r="H4" i="3" s="1"/>
  <c r="H71" i="3"/>
  <c r="H40" i="3"/>
  <c r="H101" i="4"/>
  <c r="H40" i="4"/>
  <c r="H40" i="2"/>
  <c r="H71" i="2"/>
  <c r="M86" i="1"/>
  <c r="K150" i="1"/>
  <c r="M211" i="1"/>
  <c r="M184" i="1"/>
  <c r="M182" i="1"/>
  <c r="M17" i="1"/>
  <c r="L76" i="1"/>
  <c r="I211" i="1"/>
  <c r="K148" i="1"/>
  <c r="K102" i="1"/>
  <c r="J76" i="1"/>
  <c r="M212" i="1"/>
  <c r="M183" i="1"/>
  <c r="M180" i="1"/>
  <c r="M122" i="1"/>
  <c r="G15" i="1"/>
  <c r="G26" i="1" s="1"/>
  <c r="G27" i="1" s="1"/>
  <c r="G24" i="1"/>
  <c r="G25" i="1" s="1"/>
  <c r="K151" i="1"/>
  <c r="M213" i="1"/>
  <c r="L152" i="1"/>
  <c r="M152" i="1" s="1"/>
  <c r="K122" i="1"/>
  <c r="I183" i="1"/>
  <c r="M214" i="1"/>
  <c r="M210" i="1"/>
  <c r="L185" i="1"/>
  <c r="K184" i="1"/>
  <c r="K180" i="1"/>
  <c r="M102" i="1"/>
  <c r="L26" i="1"/>
  <c r="M15" i="1"/>
  <c r="L18" i="1"/>
  <c r="J152" i="1"/>
  <c r="K147" i="1"/>
  <c r="K110" i="1"/>
  <c r="M110" i="1"/>
  <c r="L60" i="1"/>
  <c r="K16" i="1"/>
  <c r="K13" i="1"/>
  <c r="I150" i="1"/>
  <c r="J185" i="1"/>
  <c r="J71" i="1"/>
  <c r="K38" i="1" s="1"/>
  <c r="I149" i="1"/>
  <c r="I212" i="1"/>
  <c r="I16" i="1"/>
  <c r="I147" i="1"/>
  <c r="I151" i="1"/>
  <c r="I210" i="1"/>
  <c r="H24" i="1"/>
  <c r="I24" i="1" s="1"/>
  <c r="J25" i="1"/>
  <c r="I17" i="1"/>
  <c r="J15" i="1"/>
  <c r="I213" i="1"/>
  <c r="I13" i="1"/>
  <c r="I182" i="1"/>
  <c r="J215" i="1"/>
  <c r="H18" i="1"/>
  <c r="H119" i="1" s="1"/>
  <c r="H152" i="1"/>
  <c r="H185" i="1"/>
  <c r="H215" i="1"/>
  <c r="H76" i="1"/>
  <c r="I110" i="1"/>
  <c r="I181" i="1"/>
  <c r="H71" i="1"/>
  <c r="I60" i="1" s="1"/>
  <c r="H26" i="1"/>
  <c r="K215" i="1" l="1"/>
  <c r="M96" i="1"/>
  <c r="G18" i="1"/>
  <c r="M115" i="1"/>
  <c r="M24" i="1"/>
  <c r="K24" i="1"/>
  <c r="H4" i="5"/>
  <c r="H3" i="5"/>
  <c r="H3" i="3"/>
  <c r="H4" i="4"/>
  <c r="H41" i="4"/>
  <c r="H3" i="2"/>
  <c r="M215" i="1"/>
  <c r="L20" i="1"/>
  <c r="L119" i="1"/>
  <c r="M18" i="1"/>
  <c r="K53" i="1"/>
  <c r="K54" i="1"/>
  <c r="K67" i="1"/>
  <c r="K68" i="1"/>
  <c r="K69" i="1"/>
  <c r="K70" i="1"/>
  <c r="K49" i="1"/>
  <c r="K50" i="1"/>
  <c r="K51" i="1"/>
  <c r="K52" i="1"/>
  <c r="K65" i="1"/>
  <c r="K57" i="1"/>
  <c r="K59" i="1"/>
  <c r="K39" i="1"/>
  <c r="K41" i="1"/>
  <c r="K45" i="1"/>
  <c r="K62" i="1"/>
  <c r="K71" i="1"/>
  <c r="K40" i="1"/>
  <c r="K42" i="1"/>
  <c r="K44" i="1"/>
  <c r="K46" i="1"/>
  <c r="K47" i="1"/>
  <c r="K61" i="1"/>
  <c r="K63" i="1"/>
  <c r="K56" i="1"/>
  <c r="K58" i="1"/>
  <c r="K60" i="1"/>
  <c r="K43" i="1"/>
  <c r="K48" i="1"/>
  <c r="K64" i="1"/>
  <c r="L27" i="1"/>
  <c r="M26" i="1"/>
  <c r="I15" i="1"/>
  <c r="K15" i="1"/>
  <c r="J2" i="1"/>
  <c r="K185" i="1"/>
  <c r="K152" i="1"/>
  <c r="L71" i="1"/>
  <c r="I48" i="1"/>
  <c r="K55" i="1"/>
  <c r="M185" i="1"/>
  <c r="L2" i="1"/>
  <c r="M2" i="1" s="1"/>
  <c r="K66" i="1"/>
  <c r="J18" i="1"/>
  <c r="J26" i="1"/>
  <c r="H25" i="1"/>
  <c r="J3" i="1"/>
  <c r="K3" i="1" s="1"/>
  <c r="H41" i="2"/>
  <c r="I152" i="1"/>
  <c r="H20" i="1"/>
  <c r="H27" i="1"/>
  <c r="H41" i="5"/>
  <c r="H3" i="1"/>
  <c r="I215" i="1"/>
  <c r="I40" i="1"/>
  <c r="I44" i="1"/>
  <c r="I52" i="1"/>
  <c r="I56" i="1"/>
  <c r="I64" i="1"/>
  <c r="I68" i="1"/>
  <c r="I41" i="1"/>
  <c r="I45" i="1"/>
  <c r="I49" i="1"/>
  <c r="I53" i="1"/>
  <c r="I57" i="1"/>
  <c r="I61" i="1"/>
  <c r="I65" i="1"/>
  <c r="I69" i="1"/>
  <c r="I38" i="1"/>
  <c r="I42" i="1"/>
  <c r="I46" i="1"/>
  <c r="I50" i="1"/>
  <c r="I54" i="1"/>
  <c r="I58" i="1"/>
  <c r="I62" i="1"/>
  <c r="I66" i="1"/>
  <c r="I70" i="1"/>
  <c r="I39" i="1"/>
  <c r="I43" i="1"/>
  <c r="I47" i="1"/>
  <c r="I51" i="1"/>
  <c r="I59" i="1"/>
  <c r="I63" i="1"/>
  <c r="I67" i="1"/>
  <c r="I71" i="1"/>
  <c r="H41" i="3"/>
  <c r="H2" i="1"/>
  <c r="I185" i="1"/>
  <c r="I55" i="1"/>
  <c r="G20" i="1" l="1"/>
  <c r="G79" i="1" s="1"/>
  <c r="G86" i="1" s="1"/>
  <c r="G119" i="1"/>
  <c r="M111" i="1"/>
  <c r="I26" i="1"/>
  <c r="K26" i="1"/>
  <c r="I18" i="1"/>
  <c r="K18" i="1"/>
  <c r="M47" i="1"/>
  <c r="M56" i="1"/>
  <c r="M57" i="1"/>
  <c r="M58" i="1"/>
  <c r="M59" i="1"/>
  <c r="M71" i="1"/>
  <c r="M53" i="1"/>
  <c r="M54" i="1"/>
  <c r="M67" i="1"/>
  <c r="M68" i="1"/>
  <c r="M69" i="1"/>
  <c r="M38" i="1"/>
  <c r="M39" i="1"/>
  <c r="M41" i="1"/>
  <c r="M43" i="1"/>
  <c r="M45" i="1"/>
  <c r="M50" i="1"/>
  <c r="M62" i="1"/>
  <c r="M65" i="1"/>
  <c r="M70" i="1"/>
  <c r="M40" i="1"/>
  <c r="M42" i="1"/>
  <c r="M44" i="1"/>
  <c r="M46" i="1"/>
  <c r="M49" i="1"/>
  <c r="M51" i="1"/>
  <c r="M55" i="1"/>
  <c r="M61" i="1"/>
  <c r="M63" i="1"/>
  <c r="M66" i="1"/>
  <c r="M52" i="1"/>
  <c r="M64" i="1"/>
  <c r="M48" i="1"/>
  <c r="M60" i="1"/>
  <c r="K2" i="1"/>
  <c r="M20" i="1"/>
  <c r="L79" i="1"/>
  <c r="M79" i="1" s="1"/>
  <c r="L22" i="1"/>
  <c r="J119" i="1"/>
  <c r="J20" i="1"/>
  <c r="K20" i="1" s="1"/>
  <c r="J112" i="1"/>
  <c r="K112" i="1" s="1"/>
  <c r="J27" i="1"/>
  <c r="I3" i="1"/>
  <c r="H10" i="3"/>
  <c r="H10" i="2"/>
  <c r="H10" i="4"/>
  <c r="I2" i="1"/>
  <c r="H9" i="2"/>
  <c r="H9" i="4"/>
  <c r="H9" i="3"/>
  <c r="H22" i="1"/>
  <c r="H79" i="1"/>
  <c r="E122" i="1"/>
  <c r="G22" i="1" l="1"/>
  <c r="G29" i="1" s="1"/>
  <c r="I20" i="1"/>
  <c r="M22" i="1"/>
  <c r="L29" i="1"/>
  <c r="L28" i="1"/>
  <c r="J79" i="1"/>
  <c r="J22" i="1"/>
  <c r="K22" i="1" s="1"/>
  <c r="H86" i="1"/>
  <c r="H28" i="1"/>
  <c r="H29" i="1"/>
  <c r="E66" i="1"/>
  <c r="E71" i="1" s="1"/>
  <c r="G28" i="1" l="1"/>
  <c r="I79" i="1"/>
  <c r="K79" i="1"/>
  <c r="L34" i="1"/>
  <c r="M28" i="1"/>
  <c r="J28" i="1"/>
  <c r="J29" i="1"/>
  <c r="I22" i="1"/>
  <c r="J86" i="1"/>
  <c r="H96" i="1"/>
  <c r="H34" i="1"/>
  <c r="F9" i="5"/>
  <c r="E8" i="3"/>
  <c r="I28" i="1" l="1"/>
  <c r="K28" i="1"/>
  <c r="I86" i="1"/>
  <c r="K86" i="1"/>
  <c r="J34" i="1"/>
  <c r="K34" i="1" s="1"/>
  <c r="J96" i="1"/>
  <c r="H111" i="1"/>
  <c r="F5" i="5"/>
  <c r="F6" i="5"/>
  <c r="F7" i="5"/>
  <c r="F5" i="3"/>
  <c r="F6" i="3"/>
  <c r="F7" i="3"/>
  <c r="I96" i="1" l="1"/>
  <c r="K96" i="1"/>
  <c r="J111" i="1"/>
  <c r="K111" i="1" s="1"/>
  <c r="I34" i="1"/>
  <c r="F7" i="4"/>
  <c r="F6" i="4"/>
  <c r="F5" i="4"/>
  <c r="E8" i="4"/>
  <c r="E8" i="2"/>
  <c r="I111" i="1" l="1"/>
  <c r="J115" i="1"/>
  <c r="G112" i="1" s="1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13" i="5"/>
  <c r="F14" i="3"/>
  <c r="F15" i="3"/>
  <c r="F16" i="3"/>
  <c r="F13" i="3"/>
  <c r="F13" i="4"/>
  <c r="F45" i="5"/>
  <c r="F46" i="5"/>
  <c r="F47" i="5"/>
  <c r="F48" i="5"/>
  <c r="F49" i="5"/>
  <c r="F50" i="5"/>
  <c r="F51" i="5"/>
  <c r="F52" i="5"/>
  <c r="F54" i="5"/>
  <c r="F55" i="5"/>
  <c r="F56" i="5"/>
  <c r="F57" i="5"/>
  <c r="F58" i="5"/>
  <c r="F59" i="5"/>
  <c r="F60" i="5"/>
  <c r="F61" i="5"/>
  <c r="F62" i="5"/>
  <c r="F63" i="5"/>
  <c r="F64" i="5"/>
  <c r="F65" i="5"/>
  <c r="F44" i="5"/>
  <c r="F45" i="3"/>
  <c r="F46" i="3"/>
  <c r="F62" i="3"/>
  <c r="F63" i="3"/>
  <c r="F64" i="3"/>
  <c r="F65" i="3"/>
  <c r="F44" i="3"/>
  <c r="F45" i="4"/>
  <c r="F46" i="4"/>
  <c r="F62" i="4"/>
  <c r="F63" i="4"/>
  <c r="F64" i="4"/>
  <c r="F65" i="4"/>
  <c r="F44" i="4"/>
  <c r="K115" i="1" l="1"/>
  <c r="M112" i="1"/>
  <c r="H112" i="1"/>
  <c r="F75" i="5"/>
  <c r="F77" i="5"/>
  <c r="F74" i="5"/>
  <c r="F75" i="3"/>
  <c r="F76" i="3"/>
  <c r="F77" i="3"/>
  <c r="F74" i="3"/>
  <c r="F75" i="4"/>
  <c r="F76" i="4"/>
  <c r="F77" i="4"/>
  <c r="F74" i="4"/>
  <c r="I112" i="1" l="1"/>
  <c r="H115" i="1"/>
  <c r="E112" i="1" s="1"/>
  <c r="G8" i="5"/>
  <c r="G8" i="3"/>
  <c r="G8" i="4"/>
  <c r="F74" i="2"/>
  <c r="F44" i="2"/>
  <c r="F13" i="2"/>
  <c r="F7" i="2"/>
  <c r="F6" i="2"/>
  <c r="F5" i="2"/>
  <c r="G8" i="2"/>
  <c r="G96" i="1"/>
  <c r="F73" i="1"/>
  <c r="G4" i="2" l="1"/>
  <c r="I115" i="1"/>
  <c r="G4" i="5"/>
  <c r="G3" i="5"/>
  <c r="G111" i="1"/>
  <c r="G115" i="1" s="1"/>
  <c r="E70" i="2"/>
  <c r="F70" i="2" s="1"/>
  <c r="E69" i="2"/>
  <c r="F69" i="2" s="1"/>
  <c r="E68" i="2"/>
  <c r="F68" i="2" s="1"/>
  <c r="E67" i="2"/>
  <c r="F67" i="2" s="1"/>
  <c r="E66" i="2"/>
  <c r="G4" i="3" l="1"/>
  <c r="G3" i="3"/>
  <c r="G4" i="4"/>
  <c r="G3" i="4"/>
  <c r="E71" i="2"/>
  <c r="E3" i="2" s="1"/>
  <c r="F66" i="2"/>
  <c r="G3" i="2"/>
  <c r="E39" i="5"/>
  <c r="F39" i="5" s="1"/>
  <c r="E38" i="5"/>
  <c r="F38" i="5" s="1"/>
  <c r="E37" i="5"/>
  <c r="F37" i="5" s="1"/>
  <c r="E36" i="5"/>
  <c r="F36" i="5" s="1"/>
  <c r="E35" i="5"/>
  <c r="E39" i="3"/>
  <c r="F39" i="3" s="1"/>
  <c r="E38" i="3"/>
  <c r="F38" i="3" s="1"/>
  <c r="E37" i="3"/>
  <c r="F37" i="3" s="1"/>
  <c r="E36" i="3"/>
  <c r="E35" i="3"/>
  <c r="F35" i="3" s="1"/>
  <c r="E39" i="4"/>
  <c r="F39" i="4" s="1"/>
  <c r="E38" i="4"/>
  <c r="F38" i="4" s="1"/>
  <c r="E37" i="4"/>
  <c r="F37" i="4" s="1"/>
  <c r="E36" i="4"/>
  <c r="F36" i="4" s="1"/>
  <c r="E35" i="4"/>
  <c r="F35" i="4" s="1"/>
  <c r="E39" i="2"/>
  <c r="F39" i="2" s="1"/>
  <c r="E38" i="2"/>
  <c r="F38" i="2" s="1"/>
  <c r="E37" i="2"/>
  <c r="F37" i="2" s="1"/>
  <c r="E36" i="2"/>
  <c r="F36" i="2" s="1"/>
  <c r="E70" i="5"/>
  <c r="F70" i="5" s="1"/>
  <c r="E69" i="5"/>
  <c r="F69" i="5" s="1"/>
  <c r="E68" i="5"/>
  <c r="F68" i="5" s="1"/>
  <c r="E67" i="5"/>
  <c r="F67" i="5" s="1"/>
  <c r="E66" i="5"/>
  <c r="F66" i="5" s="1"/>
  <c r="E70" i="3"/>
  <c r="F70" i="3" s="1"/>
  <c r="E69" i="3"/>
  <c r="F69" i="3" s="1"/>
  <c r="E68" i="3"/>
  <c r="F68" i="3" s="1"/>
  <c r="E67" i="3"/>
  <c r="F67" i="3" s="1"/>
  <c r="E66" i="3"/>
  <c r="E70" i="4"/>
  <c r="F70" i="4" s="1"/>
  <c r="E69" i="4"/>
  <c r="F69" i="4" s="1"/>
  <c r="E68" i="4"/>
  <c r="F68" i="4" s="1"/>
  <c r="E67" i="4"/>
  <c r="F67" i="4" s="1"/>
  <c r="E66" i="4"/>
  <c r="F3" i="2" l="1"/>
  <c r="F71" i="2"/>
  <c r="E71" i="5"/>
  <c r="E3" i="5" s="1"/>
  <c r="E40" i="5"/>
  <c r="F40" i="5" s="1"/>
  <c r="F35" i="5"/>
  <c r="E71" i="3"/>
  <c r="F66" i="3"/>
  <c r="E40" i="3"/>
  <c r="F40" i="3" s="1"/>
  <c r="F36" i="3"/>
  <c r="E71" i="4"/>
  <c r="F66" i="4"/>
  <c r="E40" i="4"/>
  <c r="F40" i="4" s="1"/>
  <c r="E40" i="2"/>
  <c r="F40" i="2" s="1"/>
  <c r="F35" i="2"/>
  <c r="E100" i="5"/>
  <c r="F100" i="5" s="1"/>
  <c r="E99" i="5"/>
  <c r="F99" i="5" s="1"/>
  <c r="E98" i="5"/>
  <c r="F98" i="5" s="1"/>
  <c r="E97" i="5"/>
  <c r="F97" i="5" s="1"/>
  <c r="E96" i="5"/>
  <c r="E100" i="3"/>
  <c r="F100" i="3" s="1"/>
  <c r="E99" i="3"/>
  <c r="F99" i="3" s="1"/>
  <c r="E98" i="3"/>
  <c r="F98" i="3" s="1"/>
  <c r="E97" i="3"/>
  <c r="F97" i="3" s="1"/>
  <c r="E96" i="3"/>
  <c r="E100" i="4"/>
  <c r="F100" i="4" s="1"/>
  <c r="E99" i="4"/>
  <c r="F99" i="4" s="1"/>
  <c r="E98" i="4"/>
  <c r="F98" i="4" s="1"/>
  <c r="E97" i="4"/>
  <c r="F97" i="4" s="1"/>
  <c r="E96" i="4"/>
  <c r="K74" i="2"/>
  <c r="E96" i="2"/>
  <c r="F96" i="2" s="1"/>
  <c r="E100" i="2"/>
  <c r="F100" i="2" s="1"/>
  <c r="E99" i="2"/>
  <c r="F99" i="2" s="1"/>
  <c r="E98" i="2"/>
  <c r="F98" i="2" s="1"/>
  <c r="E97" i="2"/>
  <c r="F97" i="2" s="1"/>
  <c r="E101" i="5" l="1"/>
  <c r="E4" i="5" s="1"/>
  <c r="F96" i="5"/>
  <c r="F3" i="5"/>
  <c r="F71" i="5"/>
  <c r="E101" i="3"/>
  <c r="F96" i="3"/>
  <c r="E3" i="3"/>
  <c r="F3" i="3" s="1"/>
  <c r="F71" i="3"/>
  <c r="E101" i="4"/>
  <c r="F96" i="4"/>
  <c r="E3" i="4"/>
  <c r="F3" i="4" s="1"/>
  <c r="F71" i="4"/>
  <c r="E101" i="2"/>
  <c r="L100" i="5"/>
  <c r="J100" i="5"/>
  <c r="I100" i="5" s="1"/>
  <c r="L99" i="5"/>
  <c r="J99" i="5"/>
  <c r="I99" i="5" s="1"/>
  <c r="L98" i="5"/>
  <c r="M98" i="5" s="1"/>
  <c r="J98" i="5"/>
  <c r="L97" i="5"/>
  <c r="J97" i="5"/>
  <c r="L96" i="5"/>
  <c r="J96" i="5"/>
  <c r="M95" i="5"/>
  <c r="M93" i="5"/>
  <c r="M88" i="5"/>
  <c r="K88" i="5"/>
  <c r="M86" i="5"/>
  <c r="K82" i="5"/>
  <c r="M81" i="5"/>
  <c r="K81" i="5"/>
  <c r="M80" i="5"/>
  <c r="K80" i="5"/>
  <c r="M77" i="5"/>
  <c r="K77" i="5"/>
  <c r="M76" i="5"/>
  <c r="K76" i="5"/>
  <c r="M75" i="5"/>
  <c r="K75" i="5"/>
  <c r="M74" i="5"/>
  <c r="K74" i="5"/>
  <c r="L70" i="5"/>
  <c r="J70" i="5"/>
  <c r="I70" i="5" s="1"/>
  <c r="L69" i="5"/>
  <c r="M69" i="5" s="1"/>
  <c r="J69" i="5"/>
  <c r="L68" i="5"/>
  <c r="J68" i="5"/>
  <c r="L67" i="5"/>
  <c r="J67" i="5"/>
  <c r="L66" i="5"/>
  <c r="J66" i="5"/>
  <c r="I66" i="5" s="1"/>
  <c r="M65" i="5"/>
  <c r="K65" i="5"/>
  <c r="M64" i="5"/>
  <c r="K64" i="5"/>
  <c r="M63" i="5"/>
  <c r="K63" i="5"/>
  <c r="M61" i="5"/>
  <c r="K61" i="5"/>
  <c r="M60" i="5"/>
  <c r="K60" i="5"/>
  <c r="M59" i="5"/>
  <c r="K59" i="5"/>
  <c r="M58" i="5"/>
  <c r="K58" i="5"/>
  <c r="M57" i="5"/>
  <c r="K57" i="5"/>
  <c r="M56" i="5"/>
  <c r="K56" i="5"/>
  <c r="M55" i="5"/>
  <c r="K55" i="5"/>
  <c r="M54" i="5"/>
  <c r="K54" i="5"/>
  <c r="M53" i="5"/>
  <c r="K53" i="5"/>
  <c r="M52" i="5"/>
  <c r="K52" i="5"/>
  <c r="M51" i="5"/>
  <c r="K51" i="5"/>
  <c r="M50" i="5"/>
  <c r="K50" i="5"/>
  <c r="M49" i="5"/>
  <c r="K49" i="5"/>
  <c r="M48" i="5"/>
  <c r="K48" i="5"/>
  <c r="M47" i="5"/>
  <c r="K47" i="5"/>
  <c r="M46" i="5"/>
  <c r="K46" i="5"/>
  <c r="M45" i="5"/>
  <c r="K45" i="5"/>
  <c r="M44" i="5"/>
  <c r="K44" i="5"/>
  <c r="L39" i="5"/>
  <c r="M39" i="5" s="1"/>
  <c r="J39" i="5"/>
  <c r="L38" i="5"/>
  <c r="J38" i="5"/>
  <c r="L37" i="5"/>
  <c r="J37" i="5"/>
  <c r="I37" i="5" s="1"/>
  <c r="L36" i="5"/>
  <c r="J36" i="5"/>
  <c r="I36" i="5" s="1"/>
  <c r="L35" i="5"/>
  <c r="M35" i="5" s="1"/>
  <c r="J35" i="5"/>
  <c r="K32" i="5"/>
  <c r="M31" i="5"/>
  <c r="K31" i="5"/>
  <c r="M30" i="5"/>
  <c r="K30" i="5"/>
  <c r="M28" i="5"/>
  <c r="K28" i="5"/>
  <c r="M27" i="5"/>
  <c r="K27" i="5"/>
  <c r="M26" i="5"/>
  <c r="K26" i="5"/>
  <c r="M25" i="5"/>
  <c r="K25" i="5"/>
  <c r="M24" i="5"/>
  <c r="K24" i="5"/>
  <c r="M23" i="5"/>
  <c r="K23" i="5"/>
  <c r="M22" i="5"/>
  <c r="K22" i="5"/>
  <c r="M21" i="5"/>
  <c r="K21" i="5"/>
  <c r="M20" i="5"/>
  <c r="K20" i="5"/>
  <c r="M19" i="5"/>
  <c r="K19" i="5"/>
  <c r="M18" i="5"/>
  <c r="K18" i="5"/>
  <c r="M17" i="5"/>
  <c r="K17" i="5"/>
  <c r="M16" i="5"/>
  <c r="K16" i="5"/>
  <c r="M15" i="5"/>
  <c r="K15" i="5"/>
  <c r="M14" i="5"/>
  <c r="K14" i="5"/>
  <c r="M13" i="5"/>
  <c r="K13" i="5"/>
  <c r="M9" i="5"/>
  <c r="K9" i="5"/>
  <c r="L8" i="5"/>
  <c r="J8" i="5"/>
  <c r="M7" i="5"/>
  <c r="K7" i="5"/>
  <c r="M6" i="5"/>
  <c r="K6" i="5"/>
  <c r="M5" i="5"/>
  <c r="K5" i="5"/>
  <c r="L100" i="3"/>
  <c r="J100" i="3"/>
  <c r="I100" i="3" s="1"/>
  <c r="L99" i="3"/>
  <c r="M99" i="3" s="1"/>
  <c r="J99" i="3"/>
  <c r="L98" i="3"/>
  <c r="J98" i="3"/>
  <c r="L97" i="3"/>
  <c r="J97" i="3"/>
  <c r="L96" i="3"/>
  <c r="J96" i="3"/>
  <c r="I96" i="3" s="1"/>
  <c r="M95" i="3"/>
  <c r="K95" i="3"/>
  <c r="M94" i="3"/>
  <c r="K94" i="3"/>
  <c r="M93" i="3"/>
  <c r="K93" i="3"/>
  <c r="M92" i="3"/>
  <c r="K92" i="3"/>
  <c r="M91" i="3"/>
  <c r="K91" i="3"/>
  <c r="M90" i="3"/>
  <c r="K90" i="3"/>
  <c r="M89" i="3"/>
  <c r="K89" i="3"/>
  <c r="K88" i="3"/>
  <c r="M87" i="3"/>
  <c r="K87" i="3"/>
  <c r="M86" i="3"/>
  <c r="K86" i="3"/>
  <c r="M85" i="3"/>
  <c r="K85" i="3"/>
  <c r="M83" i="3"/>
  <c r="K83" i="3"/>
  <c r="M82" i="3"/>
  <c r="K82" i="3"/>
  <c r="M81" i="3"/>
  <c r="K81" i="3"/>
  <c r="M80" i="3"/>
  <c r="K80" i="3"/>
  <c r="M79" i="3"/>
  <c r="K79" i="3"/>
  <c r="M78" i="3"/>
  <c r="K78" i="3"/>
  <c r="M77" i="3"/>
  <c r="K77" i="3"/>
  <c r="M76" i="3"/>
  <c r="K76" i="3"/>
  <c r="M75" i="3"/>
  <c r="K75" i="3"/>
  <c r="M74" i="3"/>
  <c r="K74" i="3"/>
  <c r="L70" i="3"/>
  <c r="M70" i="3" s="1"/>
  <c r="J70" i="3"/>
  <c r="L69" i="3"/>
  <c r="J69" i="3"/>
  <c r="L68" i="3"/>
  <c r="J68" i="3"/>
  <c r="I68" i="3" s="1"/>
  <c r="L67" i="3"/>
  <c r="J67" i="3"/>
  <c r="I67" i="3" s="1"/>
  <c r="L66" i="3"/>
  <c r="M66" i="3" s="1"/>
  <c r="J66" i="3"/>
  <c r="M65" i="3"/>
  <c r="K65" i="3"/>
  <c r="M64" i="3"/>
  <c r="K64" i="3"/>
  <c r="M63" i="3"/>
  <c r="K63" i="3"/>
  <c r="M62" i="3"/>
  <c r="K62" i="3"/>
  <c r="M61" i="3"/>
  <c r="K61" i="3"/>
  <c r="K60" i="3"/>
  <c r="M59" i="3"/>
  <c r="K59" i="3"/>
  <c r="M58" i="3"/>
  <c r="K58" i="3"/>
  <c r="M57" i="3"/>
  <c r="K57" i="3"/>
  <c r="M56" i="3"/>
  <c r="K56" i="3"/>
  <c r="M55" i="3"/>
  <c r="K55" i="3"/>
  <c r="M54" i="3"/>
  <c r="K54" i="3"/>
  <c r="M53" i="3"/>
  <c r="K53" i="3"/>
  <c r="M52" i="3"/>
  <c r="K52" i="3"/>
  <c r="M51" i="3"/>
  <c r="K51" i="3"/>
  <c r="M50" i="3"/>
  <c r="K50" i="3"/>
  <c r="M49" i="3"/>
  <c r="K49" i="3"/>
  <c r="M48" i="3"/>
  <c r="K48" i="3"/>
  <c r="M47" i="3"/>
  <c r="K47" i="3"/>
  <c r="M46" i="3"/>
  <c r="K46" i="3"/>
  <c r="M45" i="3"/>
  <c r="K45" i="3"/>
  <c r="M44" i="3"/>
  <c r="L39" i="3"/>
  <c r="J39" i="3"/>
  <c r="L38" i="3"/>
  <c r="J38" i="3"/>
  <c r="L37" i="3"/>
  <c r="J37" i="3"/>
  <c r="I37" i="3" s="1"/>
  <c r="L36" i="3"/>
  <c r="J36" i="3"/>
  <c r="I36" i="3" s="1"/>
  <c r="L35" i="3"/>
  <c r="J35" i="3"/>
  <c r="M34" i="3"/>
  <c r="K34" i="3"/>
  <c r="M33" i="3"/>
  <c r="K33" i="3"/>
  <c r="M32" i="3"/>
  <c r="K32" i="3"/>
  <c r="M31" i="3"/>
  <c r="K31" i="3"/>
  <c r="M30" i="3"/>
  <c r="K30" i="3"/>
  <c r="K29" i="3"/>
  <c r="M28" i="3"/>
  <c r="K28" i="3"/>
  <c r="K27" i="3"/>
  <c r="M26" i="3"/>
  <c r="K26" i="3"/>
  <c r="M25" i="3"/>
  <c r="K25" i="3"/>
  <c r="M24" i="3"/>
  <c r="K24" i="3"/>
  <c r="M23" i="3"/>
  <c r="K23" i="3"/>
  <c r="M22" i="3"/>
  <c r="K22" i="3"/>
  <c r="M21" i="3"/>
  <c r="K21" i="3"/>
  <c r="M20" i="3"/>
  <c r="K20" i="3"/>
  <c r="M19" i="3"/>
  <c r="K19" i="3"/>
  <c r="M18" i="3"/>
  <c r="K18" i="3"/>
  <c r="M17" i="3"/>
  <c r="K17" i="3"/>
  <c r="M16" i="3"/>
  <c r="K16" i="3"/>
  <c r="M15" i="3"/>
  <c r="K15" i="3"/>
  <c r="M14" i="3"/>
  <c r="K14" i="3"/>
  <c r="M13" i="3"/>
  <c r="K13" i="3"/>
  <c r="L8" i="3"/>
  <c r="J8" i="3"/>
  <c r="M7" i="3"/>
  <c r="K7" i="3"/>
  <c r="M6" i="3"/>
  <c r="K6" i="3"/>
  <c r="M5" i="3"/>
  <c r="K5" i="3"/>
  <c r="L100" i="4"/>
  <c r="J100" i="4"/>
  <c r="I100" i="4" s="1"/>
  <c r="L99" i="4"/>
  <c r="M99" i="4" s="1"/>
  <c r="J99" i="4"/>
  <c r="L98" i="4"/>
  <c r="J98" i="4"/>
  <c r="L97" i="4"/>
  <c r="J97" i="4"/>
  <c r="L96" i="4"/>
  <c r="J96" i="4"/>
  <c r="I96" i="4" s="1"/>
  <c r="M95" i="4"/>
  <c r="K95" i="4"/>
  <c r="M94" i="4"/>
  <c r="K94" i="4"/>
  <c r="M93" i="4"/>
  <c r="K93" i="4"/>
  <c r="M92" i="4"/>
  <c r="K92" i="4"/>
  <c r="M91" i="4"/>
  <c r="K91" i="4"/>
  <c r="M89" i="4"/>
  <c r="K89" i="4"/>
  <c r="M87" i="4"/>
  <c r="K87" i="4"/>
  <c r="M86" i="4"/>
  <c r="K86" i="4"/>
  <c r="M85" i="4"/>
  <c r="K85" i="4"/>
  <c r="M84" i="4"/>
  <c r="K84" i="4"/>
  <c r="M83" i="4"/>
  <c r="K83" i="4"/>
  <c r="M82" i="4"/>
  <c r="K82" i="4"/>
  <c r="M81" i="4"/>
  <c r="K81" i="4"/>
  <c r="M80" i="4"/>
  <c r="K80" i="4"/>
  <c r="M79" i="4"/>
  <c r="K79" i="4"/>
  <c r="M78" i="4"/>
  <c r="K78" i="4"/>
  <c r="M77" i="4"/>
  <c r="K77" i="4"/>
  <c r="M76" i="4"/>
  <c r="K76" i="4"/>
  <c r="M75" i="4"/>
  <c r="K75" i="4"/>
  <c r="M74" i="4"/>
  <c r="K74" i="4"/>
  <c r="L70" i="4"/>
  <c r="J70" i="4"/>
  <c r="I70" i="4" s="1"/>
  <c r="L69" i="4"/>
  <c r="M69" i="4" s="1"/>
  <c r="J69" i="4"/>
  <c r="L68" i="4"/>
  <c r="J68" i="4"/>
  <c r="L67" i="4"/>
  <c r="J67" i="4"/>
  <c r="L66" i="4"/>
  <c r="J66" i="4"/>
  <c r="I66" i="4" s="1"/>
  <c r="M65" i="4"/>
  <c r="K65" i="4"/>
  <c r="M64" i="4"/>
  <c r="K64" i="4"/>
  <c r="M63" i="4"/>
  <c r="K63" i="4"/>
  <c r="M62" i="4"/>
  <c r="K62" i="4"/>
  <c r="M61" i="4"/>
  <c r="K61" i="4"/>
  <c r="M60" i="4"/>
  <c r="K60" i="4"/>
  <c r="M59" i="4"/>
  <c r="K59" i="4"/>
  <c r="M57" i="4"/>
  <c r="K57" i="4"/>
  <c r="M56" i="4"/>
  <c r="K56" i="4"/>
  <c r="M55" i="4"/>
  <c r="K55" i="4"/>
  <c r="M54" i="4"/>
  <c r="K54" i="4"/>
  <c r="M53" i="4"/>
  <c r="K53" i="4"/>
  <c r="M52" i="4"/>
  <c r="K52" i="4"/>
  <c r="M51" i="4"/>
  <c r="K51" i="4"/>
  <c r="M50" i="4"/>
  <c r="K50" i="4"/>
  <c r="M49" i="4"/>
  <c r="K49" i="4"/>
  <c r="M48" i="4"/>
  <c r="K48" i="4"/>
  <c r="M47" i="4"/>
  <c r="K47" i="4"/>
  <c r="M46" i="4"/>
  <c r="K46" i="4"/>
  <c r="M45" i="4"/>
  <c r="K45" i="4"/>
  <c r="M44" i="4"/>
  <c r="K44" i="4"/>
  <c r="L39" i="4"/>
  <c r="M39" i="4" s="1"/>
  <c r="J39" i="4"/>
  <c r="L38" i="4"/>
  <c r="J38" i="4"/>
  <c r="L37" i="4"/>
  <c r="M37" i="4" s="1"/>
  <c r="J37" i="4"/>
  <c r="I37" i="4" s="1"/>
  <c r="L36" i="4"/>
  <c r="J36" i="4"/>
  <c r="L35" i="4"/>
  <c r="M35" i="4" s="1"/>
  <c r="M34" i="4"/>
  <c r="K34" i="4"/>
  <c r="M33" i="4"/>
  <c r="K33" i="4"/>
  <c r="M32" i="4"/>
  <c r="K32" i="4"/>
  <c r="M31" i="4"/>
  <c r="K31" i="4"/>
  <c r="M30" i="4"/>
  <c r="K30" i="4"/>
  <c r="M29" i="4"/>
  <c r="K29" i="4"/>
  <c r="M28" i="4"/>
  <c r="K28" i="4"/>
  <c r="M27" i="4"/>
  <c r="K27" i="4"/>
  <c r="M26" i="4"/>
  <c r="K26" i="4"/>
  <c r="M25" i="4"/>
  <c r="K25" i="4"/>
  <c r="M24" i="4"/>
  <c r="K24" i="4"/>
  <c r="M23" i="4"/>
  <c r="K23" i="4"/>
  <c r="M22" i="4"/>
  <c r="K22" i="4"/>
  <c r="M21" i="4"/>
  <c r="K21" i="4"/>
  <c r="M20" i="4"/>
  <c r="K20" i="4"/>
  <c r="M19" i="4"/>
  <c r="K19" i="4"/>
  <c r="M18" i="4"/>
  <c r="K18" i="4"/>
  <c r="M17" i="4"/>
  <c r="K17" i="4"/>
  <c r="M16" i="4"/>
  <c r="K16" i="4"/>
  <c r="M15" i="4"/>
  <c r="K15" i="4"/>
  <c r="M14" i="4"/>
  <c r="K14" i="4"/>
  <c r="M13" i="4"/>
  <c r="K13" i="4"/>
  <c r="L8" i="4"/>
  <c r="J8" i="4"/>
  <c r="M7" i="4"/>
  <c r="K7" i="4"/>
  <c r="M6" i="4"/>
  <c r="K6" i="4"/>
  <c r="M5" i="4"/>
  <c r="K5" i="4"/>
  <c r="L100" i="2"/>
  <c r="J100" i="2"/>
  <c r="I100" i="2" s="1"/>
  <c r="L99" i="2"/>
  <c r="M99" i="2" s="1"/>
  <c r="J99" i="2"/>
  <c r="L98" i="2"/>
  <c r="J98" i="2"/>
  <c r="L97" i="2"/>
  <c r="J97" i="2"/>
  <c r="L96" i="2"/>
  <c r="J96" i="2"/>
  <c r="I96" i="2" s="1"/>
  <c r="M95" i="2"/>
  <c r="M93" i="2"/>
  <c r="K93" i="2"/>
  <c r="M92" i="2"/>
  <c r="K92" i="2"/>
  <c r="M91" i="2"/>
  <c r="K91" i="2"/>
  <c r="M90" i="2"/>
  <c r="K90" i="2"/>
  <c r="M89" i="2"/>
  <c r="M88" i="2"/>
  <c r="K88" i="2"/>
  <c r="M87" i="2"/>
  <c r="K87" i="2"/>
  <c r="M86" i="2"/>
  <c r="K86" i="2"/>
  <c r="M81" i="2"/>
  <c r="K81" i="2"/>
  <c r="M79" i="2"/>
  <c r="K79" i="2"/>
  <c r="K78" i="2"/>
  <c r="M76" i="2"/>
  <c r="K76" i="2"/>
  <c r="M75" i="2"/>
  <c r="K75" i="2"/>
  <c r="M74" i="2"/>
  <c r="L70" i="2"/>
  <c r="J70" i="2"/>
  <c r="I70" i="2" s="1"/>
  <c r="L69" i="2"/>
  <c r="M69" i="2" s="1"/>
  <c r="J69" i="2"/>
  <c r="L68" i="2"/>
  <c r="J68" i="2"/>
  <c r="L67" i="2"/>
  <c r="J67" i="2"/>
  <c r="L66" i="2"/>
  <c r="J66" i="2"/>
  <c r="I66" i="2" s="1"/>
  <c r="M65" i="2"/>
  <c r="K65" i="2"/>
  <c r="M64" i="2"/>
  <c r="K64" i="2"/>
  <c r="M63" i="2"/>
  <c r="K63" i="2"/>
  <c r="M62" i="2"/>
  <c r="K62" i="2"/>
  <c r="M61" i="2"/>
  <c r="K61" i="2"/>
  <c r="M60" i="2"/>
  <c r="K60" i="2"/>
  <c r="M59" i="2"/>
  <c r="K59" i="2"/>
  <c r="M58" i="2"/>
  <c r="K58" i="2"/>
  <c r="M57" i="2"/>
  <c r="K57" i="2"/>
  <c r="M56" i="2"/>
  <c r="K56" i="2"/>
  <c r="M54" i="2"/>
  <c r="M53" i="2"/>
  <c r="M51" i="2"/>
  <c r="K51" i="2"/>
  <c r="M49" i="2"/>
  <c r="K49" i="2"/>
  <c r="M48" i="2"/>
  <c r="K48" i="2"/>
  <c r="M47" i="2"/>
  <c r="M46" i="2"/>
  <c r="K46" i="2"/>
  <c r="M45" i="2"/>
  <c r="K45" i="2"/>
  <c r="M44" i="2"/>
  <c r="K44" i="2"/>
  <c r="L39" i="2"/>
  <c r="M39" i="2" s="1"/>
  <c r="J39" i="2"/>
  <c r="L38" i="2"/>
  <c r="J38" i="2"/>
  <c r="L37" i="2"/>
  <c r="J37" i="2"/>
  <c r="I37" i="2" s="1"/>
  <c r="L36" i="2"/>
  <c r="J36" i="2"/>
  <c r="I36" i="2" s="1"/>
  <c r="L35" i="2"/>
  <c r="M35" i="2" s="1"/>
  <c r="J35" i="2"/>
  <c r="I35" i="2" s="1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M26" i="2"/>
  <c r="K26" i="2"/>
  <c r="M25" i="2"/>
  <c r="K25" i="2"/>
  <c r="M21" i="2"/>
  <c r="M20" i="2"/>
  <c r="K20" i="2"/>
  <c r="M18" i="2"/>
  <c r="K18" i="2"/>
  <c r="M17" i="2"/>
  <c r="K17" i="2"/>
  <c r="M15" i="2"/>
  <c r="K15" i="2"/>
  <c r="M14" i="2"/>
  <c r="K14" i="2"/>
  <c r="M13" i="2"/>
  <c r="K13" i="2"/>
  <c r="L8" i="2"/>
  <c r="J8" i="2"/>
  <c r="M7" i="2"/>
  <c r="K7" i="2"/>
  <c r="M6" i="2"/>
  <c r="K6" i="2"/>
  <c r="M5" i="2"/>
  <c r="K5" i="2"/>
  <c r="F125" i="1"/>
  <c r="F80" i="1"/>
  <c r="F82" i="1"/>
  <c r="F83" i="1"/>
  <c r="F84" i="1"/>
  <c r="F85" i="1"/>
  <c r="E48" i="1"/>
  <c r="E76" i="1" s="1"/>
  <c r="E38" i="1"/>
  <c r="K97" i="2" l="1"/>
  <c r="K37" i="5"/>
  <c r="K97" i="3"/>
  <c r="K97" i="4"/>
  <c r="K67" i="4"/>
  <c r="M68" i="5"/>
  <c r="M99" i="5"/>
  <c r="L71" i="5"/>
  <c r="M71" i="5" s="1"/>
  <c r="M70" i="5"/>
  <c r="M97" i="5"/>
  <c r="K37" i="2"/>
  <c r="K67" i="2"/>
  <c r="K36" i="3"/>
  <c r="K39" i="5"/>
  <c r="I39" i="5"/>
  <c r="K38" i="5"/>
  <c r="I38" i="5"/>
  <c r="K68" i="5"/>
  <c r="I68" i="5"/>
  <c r="K69" i="5"/>
  <c r="I69" i="5"/>
  <c r="K70" i="5"/>
  <c r="K97" i="5"/>
  <c r="I97" i="5"/>
  <c r="K98" i="5"/>
  <c r="I98" i="5"/>
  <c r="K99" i="5"/>
  <c r="M100" i="5"/>
  <c r="J40" i="5"/>
  <c r="I35" i="5"/>
  <c r="K67" i="5"/>
  <c r="I67" i="5"/>
  <c r="K96" i="5"/>
  <c r="I96" i="5"/>
  <c r="K36" i="5"/>
  <c r="M37" i="5"/>
  <c r="M38" i="5"/>
  <c r="K66" i="5"/>
  <c r="M67" i="5"/>
  <c r="M96" i="5"/>
  <c r="M37" i="3"/>
  <c r="M38" i="3"/>
  <c r="M35" i="3"/>
  <c r="M39" i="3"/>
  <c r="K68" i="3"/>
  <c r="J71" i="3"/>
  <c r="I71" i="3" s="1"/>
  <c r="I66" i="3"/>
  <c r="K39" i="3"/>
  <c r="I39" i="3"/>
  <c r="K67" i="3"/>
  <c r="M68" i="3"/>
  <c r="M69" i="3"/>
  <c r="K96" i="3"/>
  <c r="M97" i="3"/>
  <c r="M98" i="3"/>
  <c r="K38" i="3"/>
  <c r="I38" i="3"/>
  <c r="K70" i="3"/>
  <c r="I70" i="3"/>
  <c r="K99" i="3"/>
  <c r="I99" i="3"/>
  <c r="J40" i="3"/>
  <c r="I35" i="3"/>
  <c r="K37" i="3"/>
  <c r="K69" i="3"/>
  <c r="I69" i="3"/>
  <c r="J101" i="3"/>
  <c r="I101" i="3" s="1"/>
  <c r="I97" i="3"/>
  <c r="K98" i="3"/>
  <c r="I98" i="3"/>
  <c r="K100" i="3"/>
  <c r="K38" i="4"/>
  <c r="I38" i="4"/>
  <c r="K69" i="4"/>
  <c r="I69" i="4"/>
  <c r="J40" i="4"/>
  <c r="K36" i="4"/>
  <c r="I36" i="4"/>
  <c r="K37" i="4"/>
  <c r="M38" i="4"/>
  <c r="J71" i="4"/>
  <c r="I71" i="4" s="1"/>
  <c r="I67" i="4"/>
  <c r="K68" i="4"/>
  <c r="I68" i="4"/>
  <c r="K70" i="4"/>
  <c r="K96" i="4"/>
  <c r="M97" i="4"/>
  <c r="M98" i="4"/>
  <c r="L40" i="4"/>
  <c r="L41" i="4" s="1"/>
  <c r="K99" i="4"/>
  <c r="I99" i="4"/>
  <c r="K39" i="4"/>
  <c r="I39" i="4"/>
  <c r="K66" i="4"/>
  <c r="M67" i="4"/>
  <c r="M68" i="4"/>
  <c r="J101" i="4"/>
  <c r="I101" i="4" s="1"/>
  <c r="I97" i="4"/>
  <c r="K98" i="4"/>
  <c r="I98" i="4"/>
  <c r="K100" i="4"/>
  <c r="K39" i="2"/>
  <c r="I39" i="2"/>
  <c r="K38" i="2"/>
  <c r="I38" i="2"/>
  <c r="K66" i="2"/>
  <c r="M67" i="2"/>
  <c r="M68" i="2"/>
  <c r="K96" i="2"/>
  <c r="M97" i="2"/>
  <c r="M98" i="2"/>
  <c r="K69" i="2"/>
  <c r="I69" i="2"/>
  <c r="K99" i="2"/>
  <c r="I99" i="2"/>
  <c r="J40" i="2"/>
  <c r="K36" i="2"/>
  <c r="M37" i="2"/>
  <c r="M38" i="2"/>
  <c r="J71" i="2"/>
  <c r="I71" i="2" s="1"/>
  <c r="I67" i="2"/>
  <c r="K68" i="2"/>
  <c r="I68" i="2"/>
  <c r="K70" i="2"/>
  <c r="J101" i="2"/>
  <c r="I101" i="2" s="1"/>
  <c r="I97" i="2"/>
  <c r="K98" i="2"/>
  <c r="I98" i="2"/>
  <c r="K100" i="2"/>
  <c r="F4" i="5"/>
  <c r="F101" i="5"/>
  <c r="E4" i="3"/>
  <c r="F4" i="3" s="1"/>
  <c r="F101" i="3"/>
  <c r="E4" i="4"/>
  <c r="F4" i="4" s="1"/>
  <c r="F101" i="4"/>
  <c r="E4" i="2"/>
  <c r="F4" i="2" s="1"/>
  <c r="F101" i="2"/>
  <c r="F54" i="1"/>
  <c r="L40" i="5"/>
  <c r="L41" i="5" s="1"/>
  <c r="J71" i="5"/>
  <c r="I71" i="5" s="1"/>
  <c r="J101" i="5"/>
  <c r="I101" i="5" s="1"/>
  <c r="K35" i="5"/>
  <c r="M66" i="5"/>
  <c r="L101" i="5"/>
  <c r="M36" i="5"/>
  <c r="L71" i="3"/>
  <c r="M36" i="3"/>
  <c r="M67" i="3"/>
  <c r="K35" i="3"/>
  <c r="K66" i="3"/>
  <c r="L40" i="3"/>
  <c r="L41" i="3" s="1"/>
  <c r="M96" i="3"/>
  <c r="M100" i="3"/>
  <c r="L101" i="3"/>
  <c r="M96" i="4"/>
  <c r="M100" i="4"/>
  <c r="L101" i="4"/>
  <c r="J3" i="4"/>
  <c r="I3" i="4" s="1"/>
  <c r="M70" i="4"/>
  <c r="M66" i="4"/>
  <c r="L71" i="4"/>
  <c r="M36" i="4"/>
  <c r="K35" i="4"/>
  <c r="M96" i="2"/>
  <c r="M100" i="2"/>
  <c r="L101" i="2"/>
  <c r="M66" i="2"/>
  <c r="M70" i="2"/>
  <c r="L71" i="2"/>
  <c r="L40" i="2"/>
  <c r="L41" i="2" s="1"/>
  <c r="M36" i="2"/>
  <c r="K35" i="2"/>
  <c r="J4" i="2" l="1"/>
  <c r="L3" i="5"/>
  <c r="M3" i="5" s="1"/>
  <c r="I40" i="5"/>
  <c r="J41" i="5"/>
  <c r="J3" i="3"/>
  <c r="J9" i="3" s="1"/>
  <c r="M40" i="4"/>
  <c r="K71" i="4"/>
  <c r="J3" i="2"/>
  <c r="I3" i="2" s="1"/>
  <c r="I3" i="3"/>
  <c r="I40" i="3"/>
  <c r="J41" i="3"/>
  <c r="J4" i="3"/>
  <c r="I40" i="4"/>
  <c r="J41" i="4"/>
  <c r="K40" i="4"/>
  <c r="J4" i="4"/>
  <c r="K40" i="2"/>
  <c r="I40" i="2"/>
  <c r="J41" i="2"/>
  <c r="I4" i="2"/>
  <c r="J10" i="2"/>
  <c r="F42" i="1"/>
  <c r="F46" i="1"/>
  <c r="F39" i="1"/>
  <c r="F43" i="1"/>
  <c r="F47" i="1"/>
  <c r="F40" i="1"/>
  <c r="F44" i="1"/>
  <c r="F41" i="1"/>
  <c r="F48" i="1"/>
  <c r="F38" i="1"/>
  <c r="K71" i="5"/>
  <c r="J3" i="5"/>
  <c r="K101" i="5"/>
  <c r="J4" i="5"/>
  <c r="I4" i="5" s="1"/>
  <c r="M101" i="5"/>
  <c r="L4" i="5"/>
  <c r="M4" i="5" s="1"/>
  <c r="M40" i="5"/>
  <c r="K40" i="5"/>
  <c r="M40" i="3"/>
  <c r="L4" i="3"/>
  <c r="L10" i="3" s="1"/>
  <c r="M101" i="3"/>
  <c r="L3" i="3"/>
  <c r="L9" i="3" s="1"/>
  <c r="M71" i="3"/>
  <c r="K40" i="3"/>
  <c r="K71" i="3"/>
  <c r="K101" i="3"/>
  <c r="L4" i="4"/>
  <c r="L10" i="4" s="1"/>
  <c r="M101" i="4"/>
  <c r="K101" i="4"/>
  <c r="L3" i="4"/>
  <c r="L9" i="4" s="1"/>
  <c r="M71" i="4"/>
  <c r="J9" i="4"/>
  <c r="L4" i="2"/>
  <c r="L10" i="2" s="1"/>
  <c r="M101" i="2"/>
  <c r="K101" i="2"/>
  <c r="M71" i="2"/>
  <c r="L3" i="2"/>
  <c r="L9" i="2" s="1"/>
  <c r="K71" i="2"/>
  <c r="M40" i="2"/>
  <c r="F61" i="1"/>
  <c r="F65" i="1"/>
  <c r="F71" i="1"/>
  <c r="F49" i="1"/>
  <c r="F50" i="1"/>
  <c r="F52" i="1"/>
  <c r="F56" i="1"/>
  <c r="F57" i="1"/>
  <c r="F58" i="1"/>
  <c r="F68" i="1"/>
  <c r="F69" i="1"/>
  <c r="F66" i="1"/>
  <c r="F51" i="1"/>
  <c r="F59" i="1"/>
  <c r="F53" i="1"/>
  <c r="F60" i="1"/>
  <c r="F62" i="1"/>
  <c r="F64" i="1"/>
  <c r="F67" i="1"/>
  <c r="F70" i="1"/>
  <c r="F55" i="1"/>
  <c r="J9" i="2" l="1"/>
  <c r="K4" i="3"/>
  <c r="K3" i="5"/>
  <c r="I3" i="5"/>
  <c r="K3" i="4"/>
  <c r="I4" i="3"/>
  <c r="J10" i="3"/>
  <c r="J10" i="4"/>
  <c r="I4" i="4"/>
  <c r="K3" i="2"/>
  <c r="K4" i="5"/>
  <c r="M3" i="3"/>
  <c r="K3" i="3"/>
  <c r="M4" i="3"/>
  <c r="M4" i="4"/>
  <c r="K4" i="4"/>
  <c r="M3" i="4"/>
  <c r="K4" i="2"/>
  <c r="M4" i="2"/>
  <c r="M3" i="2"/>
  <c r="E212" i="1" l="1"/>
  <c r="E182" i="1"/>
  <c r="E149" i="1"/>
  <c r="E150" i="1"/>
  <c r="E214" i="1" l="1"/>
  <c r="E213" i="1"/>
  <c r="E211" i="1"/>
  <c r="E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E184" i="1"/>
  <c r="E183" i="1"/>
  <c r="E181" i="1"/>
  <c r="E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5" i="1"/>
  <c r="F154" i="1"/>
  <c r="E151" i="1"/>
  <c r="F150" i="1"/>
  <c r="E148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G122" i="1"/>
  <c r="F118" i="1"/>
  <c r="F117" i="1"/>
  <c r="F116" i="1"/>
  <c r="F114" i="1"/>
  <c r="F113" i="1"/>
  <c r="E110" i="1"/>
  <c r="F106" i="1"/>
  <c r="F105" i="1"/>
  <c r="F103" i="1"/>
  <c r="E102" i="1"/>
  <c r="F100" i="1"/>
  <c r="F98" i="1"/>
  <c r="F97" i="1"/>
  <c r="F95" i="1"/>
  <c r="F94" i="1"/>
  <c r="F93" i="1"/>
  <c r="F92" i="1"/>
  <c r="F91" i="1"/>
  <c r="F90" i="1"/>
  <c r="F89" i="1"/>
  <c r="F88" i="1"/>
  <c r="F31" i="1"/>
  <c r="F21" i="1"/>
  <c r="F19" i="1"/>
  <c r="E17" i="1"/>
  <c r="F14" i="1"/>
  <c r="E13" i="1"/>
  <c r="E15" i="1" s="1"/>
  <c r="N10" i="5" s="1"/>
  <c r="F12" i="1"/>
  <c r="F11" i="1"/>
  <c r="F10" i="1"/>
  <c r="F9" i="1"/>
  <c r="F8" i="1"/>
  <c r="F7" i="1"/>
  <c r="F6" i="1"/>
  <c r="F5" i="1"/>
  <c r="F4" i="1"/>
  <c r="E18" i="1" l="1"/>
  <c r="E215" i="1"/>
  <c r="E3" i="1" s="1"/>
  <c r="F15" i="1"/>
  <c r="E24" i="1"/>
  <c r="E25" i="1" s="1"/>
  <c r="F213" i="1"/>
  <c r="F214" i="1"/>
  <c r="F147" i="1"/>
  <c r="F151" i="1"/>
  <c r="F183" i="1"/>
  <c r="F110" i="1"/>
  <c r="F102" i="1"/>
  <c r="G2" i="1"/>
  <c r="E185" i="1"/>
  <c r="E2" i="1" s="1"/>
  <c r="E9" i="2" s="1"/>
  <c r="F184" i="1"/>
  <c r="E152" i="1"/>
  <c r="F148" i="1"/>
  <c r="F210" i="1"/>
  <c r="F212" i="1"/>
  <c r="F211" i="1"/>
  <c r="F149" i="1"/>
  <c r="F182" i="1"/>
  <c r="F17" i="1"/>
  <c r="F16" i="1"/>
  <c r="F13" i="1"/>
  <c r="F181" i="1"/>
  <c r="G3" i="1"/>
  <c r="F180" i="1"/>
  <c r="E20" i="1" l="1"/>
  <c r="E119" i="1"/>
  <c r="G9" i="3"/>
  <c r="G9" i="2"/>
  <c r="G9" i="4"/>
  <c r="G10" i="4"/>
  <c r="G10" i="3"/>
  <c r="G10" i="2"/>
  <c r="E41" i="2"/>
  <c r="E41" i="4"/>
  <c r="E41" i="3"/>
  <c r="E41" i="5"/>
  <c r="F2" i="1"/>
  <c r="E9" i="3"/>
  <c r="E9" i="4"/>
  <c r="E10" i="3"/>
  <c r="E10" i="4"/>
  <c r="E10" i="2"/>
  <c r="F3" i="1"/>
  <c r="E26" i="1"/>
  <c r="E27" i="1" s="1"/>
  <c r="F185" i="1"/>
  <c r="F152" i="1"/>
  <c r="F24" i="1"/>
  <c r="F18" i="1"/>
  <c r="F215" i="1"/>
  <c r="F26" i="1" l="1"/>
  <c r="E22" i="1" l="1"/>
  <c r="F22" i="1" s="1"/>
  <c r="E79" i="1"/>
  <c r="F79" i="1" s="1"/>
  <c r="F20" i="1"/>
  <c r="E86" i="1" l="1"/>
  <c r="E96" i="1" s="1"/>
  <c r="E28" i="1"/>
  <c r="F28" i="1" s="1"/>
  <c r="E29" i="1"/>
  <c r="E111" i="1" l="1"/>
  <c r="E115" i="1" s="1"/>
  <c r="F86" i="1"/>
  <c r="F96" i="1"/>
  <c r="F111" i="1" l="1"/>
  <c r="F115" i="1" l="1"/>
  <c r="F112" i="1" l="1"/>
</calcChain>
</file>

<file path=xl/comments1.xml><?xml version="1.0" encoding="utf-8"?>
<comments xmlns="http://schemas.openxmlformats.org/spreadsheetml/2006/main">
  <authors>
    <author>Diana Neumüller-Klein</author>
  </authors>
  <commentList>
    <comment ref="E115" authorId="0">
      <text>
        <r>
          <rPr>
            <b/>
            <sz val="9"/>
            <color indexed="81"/>
            <rFont val="Tahoma"/>
            <family val="2"/>
          </rPr>
          <t>Diana Neumüller-Klein:</t>
        </r>
        <r>
          <rPr>
            <sz val="9"/>
            <color indexed="81"/>
            <rFont val="Tahoma"/>
            <family val="2"/>
          </rPr>
          <t xml:space="preserve">
Rundungsdifferenz?</t>
        </r>
      </text>
    </comment>
  </commentList>
</comments>
</file>

<file path=xl/sharedStrings.xml><?xml version="1.0" encoding="utf-8"?>
<sst xmlns="http://schemas.openxmlformats.org/spreadsheetml/2006/main" count="655" uniqueCount="157">
  <si>
    <t>STRABAG SE</t>
  </si>
  <si>
    <t>% 2013-2014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</si>
  <si>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</si>
  <si>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</si>
  <si>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</si>
  <si>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</si>
  <si>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</si>
  <si>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</si>
  <si>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</si>
  <si>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Employee benefits expense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</si>
  <si>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</si>
  <si>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</si>
  <si>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</si>
  <si>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</si>
  <si>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</si>
  <si>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</si>
  <si>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</si>
  <si>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</si>
  <si>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</si>
  <si>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</si>
  <si>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</si>
  <si>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</si>
  <si>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</si>
  <si>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</si>
  <si>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</si>
  <si>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</si>
  <si>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</si>
  <si>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</si>
  <si>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2014: % of balance sheet total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</si>
  <si>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</si>
  <si>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</si>
  <si>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</si>
  <si>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</si>
  <si>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Investments in associates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</si>
  <si>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</si>
  <si>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</si>
  <si>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</si>
  <si>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</si>
  <si>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</si>
  <si>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</si>
  <si>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</si>
  <si>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</si>
  <si>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</si>
  <si>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</si>
  <si>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</si>
  <si>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</si>
  <si>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Retained earnings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</si>
  <si>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</si>
  <si>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</si>
  <si>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</si>
  <si>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</si>
  <si>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</si>
  <si>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</si>
  <si>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</si>
  <si>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</si>
  <si>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</si>
  <si>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</si>
  <si>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</si>
  <si>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</si>
  <si>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</si>
  <si>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</si>
  <si>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</si>
  <si>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Non-cash effective results from associates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</si>
  <si>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</si>
  <si>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</si>
  <si>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</si>
  <si>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</si>
  <si>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</si>
  <si>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</si>
  <si>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</si>
  <si>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</si>
  <si>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</si>
  <si>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</si>
  <si>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</si>
  <si>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</si>
  <si>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</si>
  <si>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</si>
  <si>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</si>
  <si>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</si>
  <si>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</si>
  <si>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</si>
  <si>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</si>
  <si>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 xml:space="preserve">Change in bank borrowings </t>
  </si>
  <si>
    <t>Change in bonds / bonded loan</t>
  </si>
  <si>
    <t xml:space="preserve">Change in liabilities from finance leases </t>
  </si>
  <si>
    <t>Change in non-controlling interest due to acquisitions</t>
  </si>
  <si>
    <t>Acquisition of own shares</t>
  </si>
  <si>
    <t xml:space="preserve">Distribution and withdrawals from partnerships </t>
  </si>
  <si>
    <t xml:space="preserve">Cash flow from financing activities </t>
  </si>
  <si>
    <t xml:space="preserve">Net change in cash and cash equivalents </t>
  </si>
  <si>
    <t xml:space="preserve">Cash and cash equivalents at the beginning of the year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</si>
  <si>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</si>
  <si>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</si>
  <si>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</si>
  <si>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</si>
  <si>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</si>
  <si>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</si>
  <si>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</si>
  <si>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</si>
  <si>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</si>
  <si>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</si>
  <si>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</si>
  <si>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</si>
  <si>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</si>
  <si>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</si>
  <si>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</si>
  <si>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</si>
  <si>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</si>
  <si>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</si>
  <si>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</si>
  <si>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</si>
  <si>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</si>
  <si>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</si>
  <si>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</si>
  <si>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</si>
  <si>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</si>
  <si>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</si>
  <si>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</si>
  <si>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</si>
  <si>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</si>
  <si>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</si>
  <si>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</si>
  <si>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</si>
  <si>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</si>
  <si>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</si>
  <si>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</si>
  <si>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</si>
  <si>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</si>
  <si>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</si>
  <si>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</si>
  <si>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</si>
  <si>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</si>
  <si>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</si>
  <si>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</si>
  <si>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</si>
  <si>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</si>
  <si>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</si>
  <si>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</si>
  <si>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</si>
  <si>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</si>
  <si>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</si>
  <si>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</si>
  <si>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</si>
  <si>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% 2014-2015</t>
  </si>
  <si>
    <t>2015: % of balance sheet total</t>
  </si>
  <si>
    <t>Assets held for sale</t>
  </si>
  <si>
    <t>% 2015-2016</t>
  </si>
  <si>
    <t>2016: % of balance sheet total</t>
  </si>
  <si>
    <t>Russia</t>
  </si>
  <si>
    <t>Inflows from asset disposals</t>
  </si>
  <si>
    <t>Q3/2017</t>
  </si>
  <si>
    <t>% Q3/2016-Q3/2017</t>
  </si>
  <si>
    <t>Q3/2016</t>
  </si>
  <si>
    <t>9M/2017</t>
  </si>
  <si>
    <t>% 9M/2016-9M/2017</t>
  </si>
  <si>
    <t>9M/2016</t>
  </si>
  <si>
    <t>9M/2017: % of balance sheet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</si>
</sst>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0.0"/>
    <numFmt numFmtId="166" formatCode="_-* #,##0.00\ [$€]_-;\-* #,##0.00\ [$€]_-;_-* &quot;-&quot;??\ [$€]_-;_-@_-"/>
    <numFmt numFmtId="167" formatCode="#,##0.0_);\(#,##0.0\)"/>
    <numFmt numFmtId="168" formatCode="#,##0;[Red]&quot;-&quot;#,##0"/>
    <numFmt numFmtId="169" formatCode="&quot;$&quot;#,##0_);[Red]\(&quot;$&quot;#,##0\)"/>
    <numFmt numFmtId="170" formatCode="0.0\ &quot;&quot;"/>
  </numFmts>
  <fonts count="66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20" applyNumberFormat="0" applyAlignment="0" applyProtection="0"/>
    <xf numFmtId="0" fontId="18" fillId="33" borderId="21" applyNumberFormat="0" applyAlignment="0" applyProtection="0"/>
    <xf numFmtId="0" fontId="19" fillId="20" borderId="21" applyNumberForma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23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24" applyNumberFormat="0" applyFill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28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5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6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7" fontId="36" fillId="37" borderId="1" applyNumberFormat="0" applyFont="0" applyBorder="0" applyAlignment="0"/>
    <xf numFmtId="168" fontId="37" fillId="0" borderId="0" applyFont="0" applyFill="0" applyBorder="0" applyAlignment="0" applyProtection="0"/>
    <xf numFmtId="3" fontId="38" fillId="0" borderId="9" applyNumberFormat="0" applyFill="0" applyBorder="0" applyAlignment="0">
      <protection locked="0"/>
    </xf>
    <xf numFmtId="0" fontId="39" fillId="0" borderId="0"/>
    <xf numFmtId="0" fontId="5" fillId="0" borderId="29" applyNumberFormat="0" applyFont="0" applyFill="0" applyAlignment="0" applyProtection="0"/>
    <xf numFmtId="0" fontId="5" fillId="0" borderId="30" applyNumberFormat="0" applyFont="0" applyFill="0" applyAlignment="0" applyProtection="0"/>
    <xf numFmtId="0" fontId="5" fillId="0" borderId="31" applyNumberFormat="0" applyFont="0" applyFill="0" applyAlignment="0" applyProtection="0"/>
    <xf numFmtId="0" fontId="5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9" fontId="37" fillId="0" borderId="0" applyFont="0" applyFill="0" applyBorder="0" applyAlignment="0" applyProtection="0"/>
    <xf numFmtId="170" fontId="43" fillId="0" borderId="32" applyFont="0" applyFill="0" applyBorder="0" applyProtection="0">
      <alignment horizontal="right"/>
    </xf>
    <xf numFmtId="0" fontId="14" fillId="0" borderId="33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7" applyNumberFormat="0" applyAlignment="0" applyProtection="0"/>
    <xf numFmtId="0" fontId="52" fillId="43" borderId="40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4" applyNumberFormat="0" applyFill="0" applyAlignment="0" applyProtection="0"/>
    <xf numFmtId="0" fontId="57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7" applyNumberFormat="0" applyAlignment="0" applyProtection="0"/>
    <xf numFmtId="0" fontId="60" fillId="0" borderId="39" applyNumberFormat="0" applyFill="0" applyAlignment="0" applyProtection="0"/>
    <xf numFmtId="0" fontId="53" fillId="44" borderId="41" applyNumberFormat="0" applyFont="0" applyAlignment="0" applyProtection="0"/>
    <xf numFmtId="0" fontId="61" fillId="42" borderId="38" applyNumberFormat="0" applyAlignment="0" applyProtection="0"/>
    <xf numFmtId="0" fontId="46" fillId="0" borderId="0" applyNumberFormat="0" applyFill="0" applyBorder="0" applyAlignment="0" applyProtection="0"/>
    <xf numFmtId="0" fontId="62" fillId="0" borderId="42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581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9" fontId="7" fillId="4" borderId="2" xfId="1" applyFont="1" applyFill="1" applyBorder="1"/>
    <xf numFmtId="4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4" borderId="3" xfId="1" applyNumberFormat="1" applyFont="1" applyFill="1" applyBorder="1" applyAlignment="1">
      <alignment horizontal="right"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9" fontId="8" fillId="4" borderId="2" xfId="1" applyFont="1" applyFill="1" applyBorder="1"/>
    <xf numFmtId="9" fontId="8" fillId="4" borderId="1" xfId="1" applyNumberFormat="1" applyFont="1" applyFill="1" applyBorder="1" applyAlignment="1">
      <alignment horizontal="right" wrapText="1"/>
    </xf>
    <xf numFmtId="9" fontId="8" fillId="4" borderId="3" xfId="1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9" fontId="8" fillId="3" borderId="1" xfId="1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4" fontId="8" fillId="4" borderId="1" xfId="1" applyNumberFormat="1" applyFont="1" applyFill="1" applyBorder="1" applyAlignment="1">
      <alignment wrapText="1"/>
    </xf>
    <xf numFmtId="164" fontId="8" fillId="3" borderId="1" xfId="1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4" fontId="8" fillId="4" borderId="4" xfId="0" applyNumberFormat="1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4" fontId="8" fillId="0" borderId="4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3" fontId="8" fillId="4" borderId="2" xfId="0" applyNumberFormat="1" applyFont="1" applyFill="1" applyBorder="1"/>
    <xf numFmtId="3" fontId="8" fillId="0" borderId="1" xfId="0" applyNumberFormat="1" applyFont="1" applyBorder="1"/>
    <xf numFmtId="3" fontId="8" fillId="4" borderId="4" xfId="0" applyNumberFormat="1" applyFont="1" applyFill="1" applyBorder="1" applyAlignment="1">
      <alignment horizontal="right" wrapText="1"/>
    </xf>
    <xf numFmtId="9" fontId="8" fillId="4" borderId="12" xfId="1" applyNumberFormat="1" applyFont="1" applyFill="1" applyBorder="1" applyAlignment="1">
      <alignment horizontal="right" wrapText="1"/>
    </xf>
    <xf numFmtId="3" fontId="8" fillId="0" borderId="11" xfId="0" applyNumberFormat="1" applyFont="1" applyBorder="1"/>
    <xf numFmtId="3" fontId="8" fillId="4" borderId="1" xfId="0" applyNumberFormat="1" applyFont="1" applyFill="1" applyBorder="1"/>
    <xf numFmtId="3" fontId="8" fillId="4" borderId="4" xfId="0" applyNumberFormat="1" applyFont="1" applyFill="1" applyBorder="1"/>
    <xf numFmtId="3" fontId="7" fillId="4" borderId="4" xfId="0" applyNumberFormat="1" applyFont="1" applyFill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3" fontId="7" fillId="0" borderId="13" xfId="0" applyNumberFormat="1" applyFont="1" applyBorder="1"/>
    <xf numFmtId="3" fontId="8" fillId="5" borderId="14" xfId="0" applyNumberFormat="1" applyFont="1" applyFill="1" applyBorder="1"/>
    <xf numFmtId="3" fontId="8" fillId="4" borderId="8" xfId="0" applyNumberFormat="1" applyFont="1" applyFill="1" applyBorder="1" applyAlignment="1">
      <alignment horizontal="right" wrapText="1"/>
    </xf>
    <xf numFmtId="0" fontId="8" fillId="4" borderId="3" xfId="0" applyFont="1" applyFill="1" applyBorder="1" applyAlignment="1">
      <alignment horizontal="right"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8" fillId="4" borderId="4" xfId="0" applyNumberFormat="1" applyFont="1" applyFill="1" applyBorder="1"/>
    <xf numFmtId="0" fontId="7" fillId="4" borderId="1" xfId="0" applyFont="1" applyFill="1" applyBorder="1"/>
    <xf numFmtId="4" fontId="7" fillId="4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4" fontId="7" fillId="7" borderId="1" xfId="0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 wrapText="1"/>
    </xf>
    <xf numFmtId="9" fontId="7" fillId="7" borderId="1" xfId="1" applyNumberFormat="1" applyFont="1" applyFill="1" applyBorder="1" applyAlignment="1">
      <alignment horizontal="right"/>
    </xf>
    <xf numFmtId="0" fontId="7" fillId="6" borderId="1" xfId="0" applyFont="1" applyFill="1" applyBorder="1"/>
    <xf numFmtId="0" fontId="8" fillId="7" borderId="1" xfId="0" applyFont="1" applyFill="1" applyBorder="1"/>
    <xf numFmtId="164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3" fontId="8" fillId="7" borderId="2" xfId="0" applyNumberFormat="1" applyFont="1" applyFill="1" applyBorder="1"/>
    <xf numFmtId="9" fontId="8" fillId="7" borderId="1" xfId="1" applyNumberFormat="1" applyFont="1" applyFill="1" applyBorder="1" applyAlignment="1">
      <alignment horizontal="right" wrapText="1"/>
    </xf>
    <xf numFmtId="3" fontId="8" fillId="0" borderId="10" xfId="0" applyNumberFormat="1" applyFont="1" applyBorder="1"/>
    <xf numFmtId="3" fontId="8" fillId="7" borderId="4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9" fontId="8" fillId="7" borderId="11" xfId="1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9" fontId="11" fillId="7" borderId="4" xfId="1" applyFont="1" applyFill="1" applyBorder="1" applyAlignment="1">
      <alignment horizontal="right" wrapText="1"/>
    </xf>
    <xf numFmtId="9" fontId="11" fillId="7" borderId="1" xfId="1" applyFont="1" applyFill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8" fillId="7" borderId="2" xfId="0" applyNumberFormat="1" applyFont="1" applyFill="1" applyBorder="1"/>
    <xf numFmtId="9" fontId="8" fillId="7" borderId="2" xfId="1" applyFont="1" applyFill="1" applyBorder="1"/>
    <xf numFmtId="4" fontId="8" fillId="7" borderId="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8" fillId="7" borderId="4" xfId="0" applyNumberFormat="1" applyFont="1" applyFill="1" applyBorder="1"/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4" fontId="7" fillId="10" borderId="1" xfId="0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 wrapText="1"/>
    </xf>
    <xf numFmtId="9" fontId="7" fillId="10" borderId="1" xfId="1" applyNumberFormat="1" applyFont="1" applyFill="1" applyBorder="1" applyAlignment="1">
      <alignment horizontal="right"/>
    </xf>
    <xf numFmtId="0" fontId="7" fillId="8" borderId="1" xfId="0" applyFont="1" applyFill="1" applyBorder="1"/>
    <xf numFmtId="0" fontId="8" fillId="10" borderId="1" xfId="0" applyFont="1" applyFill="1" applyBorder="1"/>
    <xf numFmtId="164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3" fontId="8" fillId="10" borderId="2" xfId="0" applyNumberFormat="1" applyFont="1" applyFill="1" applyBorder="1"/>
    <xf numFmtId="9" fontId="8" fillId="10" borderId="1" xfId="1" applyNumberFormat="1" applyFont="1" applyFill="1" applyBorder="1" applyAlignment="1">
      <alignment horizontal="right" wrapText="1"/>
    </xf>
    <xf numFmtId="9" fontId="8" fillId="4" borderId="4" xfId="1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right" wrapText="1"/>
    </xf>
    <xf numFmtId="9" fontId="8" fillId="4" borderId="15" xfId="1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3" fontId="8" fillId="10" borderId="4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4" xfId="0" applyNumberFormat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4" xfId="1" applyFont="1" applyFill="1" applyBorder="1" applyAlignment="1">
      <alignment horizontal="right" wrapText="1"/>
    </xf>
    <xf numFmtId="9" fontId="11" fillId="10" borderId="1" xfId="1" applyFont="1" applyFill="1" applyBorder="1" applyAlignment="1">
      <alignment horizontal="right" wrapText="1"/>
    </xf>
    <xf numFmtId="9" fontId="11" fillId="4" borderId="4" xfId="1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8" fillId="10" borderId="2" xfId="0" applyNumberFormat="1" applyFont="1" applyFill="1" applyBorder="1"/>
    <xf numFmtId="9" fontId="8" fillId="10" borderId="2" xfId="1" applyFont="1" applyFill="1" applyBorder="1"/>
    <xf numFmtId="4" fontId="8" fillId="10" borderId="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8" fillId="10" borderId="4" xfId="0" applyNumberFormat="1" applyFont="1" applyFill="1" applyBorder="1"/>
    <xf numFmtId="4" fontId="7" fillId="10" borderId="1" xfId="0" applyNumberFormat="1" applyFont="1" applyFill="1" applyBorder="1"/>
    <xf numFmtId="4" fontId="7" fillId="10" borderId="1" xfId="0" applyNumberFormat="1" applyFont="1" applyFill="1" applyBorder="1" applyAlignment="1">
      <alignment wrapText="1"/>
    </xf>
    <xf numFmtId="4" fontId="7" fillId="10" borderId="1" xfId="0" applyNumberFormat="1" applyFont="1" applyFill="1" applyBorder="1" applyAlignment="1">
      <alignment horizontal="right"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4" fontId="7" fillId="11" borderId="1" xfId="0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 wrapText="1"/>
    </xf>
    <xf numFmtId="9" fontId="7" fillId="11" borderId="1" xfId="1" applyNumberFormat="1" applyFont="1" applyFill="1" applyBorder="1" applyAlignment="1">
      <alignment horizontal="right"/>
    </xf>
    <xf numFmtId="0" fontId="7" fillId="9" borderId="1" xfId="0" applyFont="1" applyFill="1" applyBorder="1"/>
    <xf numFmtId="0" fontId="8" fillId="11" borderId="1" xfId="0" applyFont="1" applyFill="1" applyBorder="1"/>
    <xf numFmtId="164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2" xfId="0" applyNumberFormat="1" applyFont="1" applyFill="1" applyBorder="1"/>
    <xf numFmtId="9" fontId="8" fillId="11" borderId="1" xfId="1" applyNumberFormat="1" applyFont="1" applyFill="1" applyBorder="1" applyAlignment="1">
      <alignment horizontal="right" wrapText="1"/>
    </xf>
    <xf numFmtId="3" fontId="8" fillId="11" borderId="4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8" fillId="11" borderId="4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0" fontId="11" fillId="11" borderId="1" xfId="0" applyFont="1" applyFill="1" applyBorder="1" applyAlignment="1">
      <alignment wrapText="1"/>
    </xf>
    <xf numFmtId="9" fontId="11" fillId="11" borderId="4" xfId="1" applyFont="1" applyFill="1" applyBorder="1" applyAlignment="1">
      <alignment horizontal="right" wrapText="1"/>
    </xf>
    <xf numFmtId="9" fontId="11" fillId="11" borderId="1" xfId="1" applyFont="1" applyFill="1" applyBorder="1" applyAlignment="1">
      <alignment horizontal="right" wrapText="1"/>
    </xf>
    <xf numFmtId="4" fontId="8" fillId="11" borderId="2" xfId="0" applyNumberFormat="1" applyFont="1" applyFill="1" applyBorder="1"/>
    <xf numFmtId="9" fontId="8" fillId="11" borderId="2" xfId="1" applyFont="1" applyFill="1" applyBorder="1"/>
    <xf numFmtId="4" fontId="8" fillId="11" borderId="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8" fillId="11" borderId="4" xfId="0" applyNumberFormat="1" applyFont="1" applyFill="1" applyBorder="1"/>
    <xf numFmtId="4" fontId="7" fillId="11" borderId="1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4" fontId="7" fillId="13" borderId="1" xfId="0" applyNumberFormat="1" applyFont="1" applyFill="1" applyBorder="1" applyAlignment="1">
      <alignment horizontal="right"/>
    </xf>
    <xf numFmtId="9" fontId="7" fillId="13" borderId="1" xfId="1" applyNumberFormat="1" applyFont="1" applyFill="1" applyBorder="1" applyAlignment="1">
      <alignment horizontal="right" wrapText="1"/>
    </xf>
    <xf numFmtId="9" fontId="7" fillId="13" borderId="1" xfId="1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8" borderId="1" xfId="1" applyFont="1" applyFill="1" applyBorder="1"/>
    <xf numFmtId="0" fontId="8" fillId="13" borderId="1" xfId="0" applyFont="1" applyFill="1" applyBorder="1"/>
    <xf numFmtId="164" fontId="8" fillId="13" borderId="1" xfId="1" applyNumberFormat="1" applyFont="1" applyFill="1" applyBorder="1" applyAlignment="1">
      <alignment horizontal="right"/>
    </xf>
    <xf numFmtId="9" fontId="8" fillId="13" borderId="1" xfId="1" applyNumberFormat="1" applyFont="1" applyFill="1" applyBorder="1" applyAlignment="1">
      <alignment horizontal="right"/>
    </xf>
    <xf numFmtId="0" fontId="8" fillId="8" borderId="4" xfId="0" applyFont="1" applyFill="1" applyBorder="1"/>
    <xf numFmtId="9" fontId="8" fillId="13" borderId="1" xfId="1" applyNumberFormat="1" applyFont="1" applyFill="1" applyBorder="1" applyAlignment="1">
      <alignment horizontal="right" wrapText="1"/>
    </xf>
    <xf numFmtId="2" fontId="8" fillId="13" borderId="1" xfId="0" applyNumberFormat="1" applyFont="1" applyFill="1" applyBorder="1" applyAlignment="1">
      <alignment horizontal="right" vertical="center" wrapText="1"/>
    </xf>
    <xf numFmtId="0" fontId="11" fillId="8" borderId="4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164" fontId="8" fillId="13" borderId="3" xfId="1" applyNumberFormat="1" applyFont="1" applyFill="1" applyBorder="1" applyAlignment="1">
      <alignment horizontal="right"/>
    </xf>
    <xf numFmtId="164" fontId="8" fillId="13" borderId="16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3" fontId="8" fillId="13" borderId="2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wrapText="1"/>
    </xf>
    <xf numFmtId="3" fontId="8" fillId="13" borderId="1" xfId="0" applyNumberFormat="1" applyFont="1" applyFill="1" applyBorder="1"/>
    <xf numFmtId="3" fontId="8" fillId="13" borderId="4" xfId="0" applyNumberFormat="1" applyFont="1" applyFill="1" applyBorder="1"/>
    <xf numFmtId="0" fontId="7" fillId="13" borderId="1" xfId="0" applyFont="1" applyFill="1" applyBorder="1" applyAlignment="1">
      <alignment wrapText="1"/>
    </xf>
    <xf numFmtId="3" fontId="7" fillId="13" borderId="4" xfId="0" applyNumberFormat="1" applyFont="1" applyFill="1" applyBorder="1" applyAlignment="1">
      <alignment horizontal="right" wrapText="1"/>
    </xf>
    <xf numFmtId="0" fontId="11" fillId="13" borderId="1" xfId="0" applyFont="1" applyFill="1" applyBorder="1" applyAlignment="1">
      <alignment wrapText="1"/>
    </xf>
    <xf numFmtId="9" fontId="11" fillId="13" borderId="4" xfId="1" applyFont="1" applyFill="1" applyBorder="1" applyAlignment="1">
      <alignment horizontal="right" wrapText="1"/>
    </xf>
    <xf numFmtId="9" fontId="11" fillId="13" borderId="1" xfId="1" applyFont="1" applyFill="1" applyBorder="1" applyAlignment="1">
      <alignment horizontal="right" wrapText="1"/>
    </xf>
    <xf numFmtId="9" fontId="11" fillId="4" borderId="3" xfId="1" applyNumberFormat="1" applyFont="1" applyFill="1" applyBorder="1" applyAlignment="1">
      <alignment horizontal="right" wrapText="1"/>
    </xf>
    <xf numFmtId="4" fontId="8" fillId="13" borderId="2" xfId="0" applyNumberFormat="1" applyFont="1" applyFill="1" applyBorder="1"/>
    <xf numFmtId="4" fontId="8" fillId="13" borderId="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8" fillId="13" borderId="4" xfId="0" applyNumberFormat="1" applyFont="1" applyFill="1" applyBorder="1"/>
    <xf numFmtId="4" fontId="7" fillId="13" borderId="1" xfId="0" applyNumberFormat="1" applyFont="1" applyFill="1" applyBorder="1"/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5" borderId="1" xfId="1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right" wrapText="1"/>
    </xf>
    <xf numFmtId="9" fontId="7" fillId="8" borderId="4" xfId="1" applyNumberFormat="1" applyFont="1" applyFill="1" applyBorder="1"/>
    <xf numFmtId="4" fontId="8" fillId="4" borderId="15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9" fontId="8" fillId="4" borderId="18" xfId="1" applyFont="1" applyFill="1" applyBorder="1"/>
    <xf numFmtId="9" fontId="7" fillId="4" borderId="1" xfId="1" applyFont="1" applyFill="1" applyBorder="1"/>
    <xf numFmtId="4" fontId="8" fillId="7" borderId="15" xfId="0" applyNumberFormat="1" applyFont="1" applyFill="1" applyBorder="1" applyAlignment="1">
      <alignment horizontal="right" wrapText="1"/>
    </xf>
    <xf numFmtId="9" fontId="8" fillId="7" borderId="11" xfId="1" applyFont="1" applyFill="1" applyBorder="1"/>
    <xf numFmtId="4" fontId="8" fillId="11" borderId="15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4" fontId="8" fillId="10" borderId="15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4" fontId="8" fillId="13" borderId="1" xfId="0" applyNumberFormat="1" applyFont="1" applyFill="1" applyBorder="1" applyAlignment="1">
      <alignment horizontal="right" wrapText="1"/>
    </xf>
    <xf numFmtId="9" fontId="8" fillId="13" borderId="1" xfId="1" applyFont="1" applyFill="1" applyBorder="1"/>
    <xf numFmtId="9" fontId="7" fillId="13" borderId="1" xfId="1" applyFont="1" applyFill="1" applyBorder="1"/>
    <xf numFmtId="9" fontId="7" fillId="5" borderId="1" xfId="1" applyNumberFormat="1" applyFont="1" applyFill="1" applyBorder="1" applyAlignment="1">
      <alignment horizontal="right" wrapText="1"/>
    </xf>
    <xf numFmtId="9" fontId="8" fillId="10" borderId="2" xfId="1" applyFont="1" applyFill="1" applyBorder="1" applyAlignment="1">
      <alignment horizontal="right"/>
    </xf>
    <xf numFmtId="3" fontId="8" fillId="5" borderId="2" xfId="0" applyNumberFormat="1" applyFont="1" applyFill="1" applyBorder="1"/>
    <xf numFmtId="0" fontId="8" fillId="4" borderId="8" xfId="0" applyFont="1" applyFill="1" applyBorder="1" applyAlignment="1">
      <alignment horizontal="right" wrapText="1"/>
    </xf>
    <xf numFmtId="4" fontId="8" fillId="0" borderId="4" xfId="0" applyNumberFormat="1" applyFont="1" applyFill="1" applyBorder="1"/>
    <xf numFmtId="4" fontId="7" fillId="0" borderId="1" xfId="0" applyNumberFormat="1" applyFont="1" applyFill="1" applyBorder="1" applyAlignment="1">
      <alignment wrapText="1"/>
    </xf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/>
    </xf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8" fillId="0" borderId="2" xfId="1" applyFont="1" applyFill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4" fontId="8" fillId="0" borderId="1" xfId="1" applyNumberFormat="1" applyFont="1" applyFill="1" applyBorder="1" applyAlignment="1" applyProtection="1">
      <alignment wrapText="1"/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4" xfId="1" applyFont="1" applyFill="1" applyBorder="1" applyAlignment="1" applyProtection="1">
      <alignment horizontal="right" wrapText="1"/>
      <protection locked="0"/>
    </xf>
    <xf numFmtId="3" fontId="8" fillId="0" borderId="4" xfId="0" applyNumberFormat="1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Font="1" applyFill="1" applyBorder="1" applyAlignment="1" applyProtection="1">
      <alignment horizontal="right" wrapText="1"/>
      <protection locked="0"/>
    </xf>
    <xf numFmtId="4" fontId="8" fillId="0" borderId="4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164" fontId="8" fillId="0" borderId="4" xfId="1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wrapText="1"/>
      <protection locked="0"/>
    </xf>
    <xf numFmtId="0" fontId="9" fillId="0" borderId="9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9" fontId="7" fillId="0" borderId="7" xfId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horizontal="right" wrapText="1"/>
      <protection locked="0"/>
    </xf>
    <xf numFmtId="9" fontId="8" fillId="0" borderId="7" xfId="1" applyFont="1" applyFill="1" applyBorder="1" applyAlignment="1" applyProtection="1">
      <alignment horizontal="right" wrapText="1"/>
      <protection locked="0"/>
    </xf>
    <xf numFmtId="4" fontId="8" fillId="0" borderId="4" xfId="0" applyNumberFormat="1" applyFont="1" applyFill="1" applyBorder="1" applyAlignment="1" applyProtection="1">
      <alignment horizontal="right" wrapText="1"/>
      <protection locked="0"/>
    </xf>
    <xf numFmtId="4" fontId="8" fillId="0" borderId="6" xfId="0" applyNumberFormat="1" applyFont="1" applyFill="1" applyBorder="1" applyAlignment="1" applyProtection="1">
      <alignment horizontal="right" wrapText="1"/>
      <protection locked="0"/>
    </xf>
    <xf numFmtId="9" fontId="8" fillId="0" borderId="4" xfId="1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4" fontId="8" fillId="0" borderId="4" xfId="1" quotePrefix="1" applyNumberFormat="1" applyFont="1" applyFill="1" applyBorder="1" applyAlignment="1" applyProtection="1">
      <alignment horizontal="right" wrapText="1"/>
      <protection locked="0"/>
    </xf>
    <xf numFmtId="164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wrapText="1"/>
      <protection locked="0"/>
    </xf>
    <xf numFmtId="9" fontId="7" fillId="0" borderId="19" xfId="1" applyFont="1" applyFill="1" applyBorder="1" applyProtection="1">
      <protection locked="0"/>
    </xf>
    <xf numFmtId="9" fontId="8" fillId="0" borderId="18" xfId="1" applyFont="1" applyFill="1" applyBorder="1" applyProtection="1">
      <protection locked="0"/>
    </xf>
    <xf numFmtId="2" fontId="8" fillId="0" borderId="4" xfId="0" applyNumberFormat="1" applyFont="1" applyFill="1" applyBorder="1" applyAlignment="1" applyProtection="1">
      <alignment horizontal="right" wrapText="1"/>
      <protection locked="0"/>
    </xf>
    <xf numFmtId="164" fontId="7" fillId="0" borderId="4" xfId="1" applyNumberFormat="1" applyFont="1" applyFill="1" applyBorder="1" applyAlignment="1" applyProtection="1">
      <alignment horizontal="right" wrapText="1"/>
      <protection locked="0"/>
    </xf>
    <xf numFmtId="164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13" borderId="2" xfId="1" applyFont="1" applyFill="1" applyBorder="1" applyAlignment="1">
      <alignment horizontal="right"/>
    </xf>
    <xf numFmtId="9" fontId="7" fillId="0" borderId="54" xfId="1" applyFont="1" applyFill="1" applyBorder="1" applyAlignment="1" applyProtection="1">
      <alignment horizontal="right" wrapText="1"/>
      <protection locked="0"/>
    </xf>
    <xf numFmtId="9" fontId="7" fillId="0" borderId="53" xfId="1" applyFont="1" applyFill="1" applyBorder="1" applyAlignment="1" applyProtection="1">
      <alignment horizontal="right" wrapText="1"/>
      <protection locked="0"/>
    </xf>
    <xf numFmtId="4" fontId="8" fillId="4" borderId="4" xfId="0" applyNumberFormat="1" applyFont="1" applyFill="1" applyBorder="1" applyAlignment="1">
      <alignment horizontal="right" wrapText="1"/>
    </xf>
    <xf numFmtId="4" fontId="8" fillId="0" borderId="4" xfId="0" applyNumberFormat="1" applyFont="1" applyFill="1" applyBorder="1" applyAlignment="1">
      <alignment horizontal="right" wrapText="1"/>
    </xf>
    <xf numFmtId="3" fontId="8" fillId="4" borderId="4" xfId="0" applyNumberFormat="1" applyFont="1" applyFill="1" applyBorder="1" applyAlignment="1">
      <alignment horizontal="right" wrapText="1"/>
    </xf>
    <xf numFmtId="3" fontId="8" fillId="4" borderId="4" xfId="0" applyNumberFormat="1" applyFont="1" applyFill="1" applyBorder="1"/>
    <xf numFmtId="3" fontId="7" fillId="4" borderId="4" xfId="0" applyNumberFormat="1" applyFont="1" applyFill="1" applyBorder="1" applyAlignment="1">
      <alignment horizontal="right" wrapText="1"/>
    </xf>
    <xf numFmtId="4" fontId="8" fillId="4" borderId="4" xfId="0" applyNumberFormat="1" applyFont="1" applyFill="1" applyBorder="1"/>
    <xf numFmtId="3" fontId="8" fillId="7" borderId="4" xfId="0" applyNumberFormat="1" applyFont="1" applyFill="1" applyBorder="1" applyAlignment="1">
      <alignment horizontal="right" wrapText="1"/>
    </xf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9" fontId="11" fillId="7" borderId="4" xfId="1" applyFont="1" applyFill="1" applyBorder="1" applyAlignment="1">
      <alignment horizontal="right" wrapText="1"/>
    </xf>
    <xf numFmtId="4" fontId="8" fillId="7" borderId="4" xfId="0" applyNumberFormat="1" applyFont="1" applyFill="1" applyBorder="1" applyAlignment="1">
      <alignment horizontal="right" wrapText="1"/>
    </xf>
    <xf numFmtId="4" fontId="8" fillId="7" borderId="4" xfId="0" applyNumberFormat="1" applyFont="1" applyFill="1" applyBorder="1"/>
    <xf numFmtId="3" fontId="8" fillId="10" borderId="4" xfId="0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/>
    <xf numFmtId="3" fontId="7" fillId="10" borderId="4" xfId="0" applyNumberFormat="1" applyFont="1" applyFill="1" applyBorder="1" applyAlignment="1">
      <alignment horizontal="right" wrapText="1"/>
    </xf>
    <xf numFmtId="9" fontId="11" fillId="10" borderId="4" xfId="1" applyFont="1" applyFill="1" applyBorder="1" applyAlignment="1">
      <alignment horizontal="right" wrapText="1"/>
    </xf>
    <xf numFmtId="4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9" fontId="11" fillId="13" borderId="4" xfId="1" applyFont="1" applyFill="1" applyBorder="1" applyAlignment="1">
      <alignment horizontal="right" wrapText="1"/>
    </xf>
    <xf numFmtId="4" fontId="8" fillId="13" borderId="4" xfId="0" applyNumberFormat="1" applyFont="1" applyFill="1" applyBorder="1" applyAlignment="1">
      <alignment horizontal="right" wrapText="1"/>
    </xf>
    <xf numFmtId="4" fontId="8" fillId="13" borderId="4" xfId="0" applyNumberFormat="1" applyFont="1" applyFill="1" applyBorder="1"/>
    <xf numFmtId="4" fontId="8" fillId="0" borderId="4" xfId="0" applyNumberFormat="1" applyFont="1" applyFill="1" applyBorder="1"/>
    <xf numFmtId="9" fontId="7" fillId="0" borderId="4" xfId="1" applyFont="1" applyFill="1" applyBorder="1" applyAlignment="1" applyProtection="1">
      <alignment horizontal="right" wrapText="1"/>
      <protection locked="0"/>
    </xf>
    <xf numFmtId="3" fontId="8" fillId="0" borderId="4" xfId="0" applyNumberFormat="1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164" fontId="8" fillId="0" borderId="4" xfId="1" applyNumberFormat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horizontal="right" wrapText="1"/>
      <protection locked="0"/>
    </xf>
    <xf numFmtId="4" fontId="8" fillId="0" borderId="4" xfId="0" applyNumberFormat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wrapText="1"/>
      <protection locked="0"/>
    </xf>
    <xf numFmtId="164" fontId="7" fillId="0" borderId="4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8" fillId="0" borderId="2" xfId="1" applyFont="1" applyFill="1" applyBorder="1" applyProtection="1"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2" xfId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164" fontId="8" fillId="5" borderId="44" xfId="1" applyNumberFormat="1" applyFont="1" applyFill="1" applyBorder="1" applyAlignment="1" applyProtection="1">
      <alignment horizontal="right" wrapText="1"/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4" fontId="8" fillId="5" borderId="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45" xfId="0" applyNumberFormat="1" applyFont="1" applyFill="1" applyBorder="1" applyAlignment="1" applyProtection="1">
      <alignment horizontal="right" wrapText="1"/>
      <protection locked="0"/>
    </xf>
    <xf numFmtId="164" fontId="8" fillId="5" borderId="45" xfId="1" applyNumberFormat="1" applyFont="1" applyFill="1" applyBorder="1" applyAlignment="1" applyProtection="1">
      <alignment horizontal="right" wrapText="1"/>
      <protection locked="0"/>
    </xf>
    <xf numFmtId="164" fontId="8" fillId="5" borderId="45" xfId="1" quotePrefix="1" applyNumberFormat="1" applyFont="1" applyFill="1" applyBorder="1" applyAlignment="1" applyProtection="1">
      <alignment horizontal="right" wrapText="1"/>
      <protection locked="0"/>
    </xf>
    <xf numFmtId="4" fontId="8" fillId="5" borderId="47" xfId="0" quotePrefix="1" applyNumberFormat="1" applyFont="1" applyFill="1" applyBorder="1" applyAlignment="1" applyProtection="1">
      <alignment horizontal="right" wrapText="1"/>
      <protection locked="0"/>
    </xf>
    <xf numFmtId="4" fontId="8" fillId="5" borderId="48" xfId="0" quotePrefix="1" applyNumberFormat="1" applyFont="1" applyFill="1" applyBorder="1" applyAlignment="1" applyProtection="1">
      <alignment horizontal="right" wrapText="1"/>
      <protection locked="0"/>
    </xf>
    <xf numFmtId="4" fontId="8" fillId="5" borderId="48" xfId="0" applyNumberFormat="1" applyFont="1" applyFill="1" applyBorder="1" applyAlignment="1" applyProtection="1">
      <alignment horizontal="right" wrapText="1"/>
      <protection locked="0"/>
    </xf>
    <xf numFmtId="4" fontId="8" fillId="5" borderId="49" xfId="0" quotePrefix="1" applyNumberFormat="1" applyFont="1" applyFill="1" applyBorder="1" applyAlignment="1" applyProtection="1">
      <alignment horizontal="right" wrapText="1"/>
      <protection locked="0"/>
    </xf>
    <xf numFmtId="4" fontId="8" fillId="5" borderId="50" xfId="0" quotePrefix="1" applyNumberFormat="1" applyFont="1" applyFill="1" applyBorder="1" applyAlignment="1" applyProtection="1">
      <alignment horizontal="right" wrapText="1"/>
      <protection locked="0"/>
    </xf>
    <xf numFmtId="4" fontId="8" fillId="5" borderId="49" xfId="0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2" fontId="8" fillId="5" borderId="48" xfId="0" applyNumberFormat="1" applyFont="1" applyFill="1" applyBorder="1" applyAlignment="1" applyProtection="1">
      <alignment horizontal="right" wrapText="1"/>
      <protection locked="0"/>
    </xf>
    <xf numFmtId="9" fontId="7" fillId="4" borderId="2" xfId="1" applyFont="1" applyFill="1" applyBorder="1"/>
    <xf numFmtId="9" fontId="8" fillId="4" borderId="2" xfId="1" applyFont="1" applyFill="1" applyBorder="1"/>
    <xf numFmtId="3" fontId="8" fillId="4" borderId="2" xfId="0" applyNumberFormat="1" applyFont="1" applyFill="1" applyBorder="1"/>
    <xf numFmtId="3" fontId="8" fillId="4" borderId="50" xfId="0" applyNumberFormat="1" applyFont="1" applyFill="1" applyBorder="1" applyAlignment="1">
      <alignment horizontal="right" wrapText="1"/>
    </xf>
    <xf numFmtId="3" fontId="8" fillId="4" borderId="1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3" fontId="8" fillId="5" borderId="14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4" fontId="8" fillId="4" borderId="47" xfId="0" applyNumberFormat="1" applyFont="1" applyFill="1" applyBorder="1" applyAlignment="1">
      <alignment horizontal="right"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0" borderId="1" xfId="0" applyNumberFormat="1" applyFont="1" applyFill="1" applyBorder="1" applyAlignment="1">
      <alignment wrapText="1"/>
    </xf>
    <xf numFmtId="4" fontId="8" fillId="4" borderId="45" xfId="0" applyNumberFormat="1" applyFont="1" applyFill="1" applyBorder="1" applyAlignment="1">
      <alignment horizontal="right"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4" borderId="1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164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9" fontId="8" fillId="5" borderId="1" xfId="1" applyNumberFormat="1" applyFont="1" applyFill="1" applyBorder="1" applyAlignment="1">
      <alignment horizontal="right" wrapText="1"/>
    </xf>
    <xf numFmtId="9" fontId="7" fillId="5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43" xfId="0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7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50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164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51" xfId="0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51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7" fillId="10" borderId="1" xfId="0" applyNumberFormat="1" applyFont="1" applyFill="1" applyBorder="1" applyAlignment="1">
      <alignment horizontal="right"/>
    </xf>
    <xf numFmtId="164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51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7" fillId="10" borderId="1" xfId="0" applyNumberFormat="1" applyFont="1" applyFill="1" applyBorder="1" applyAlignment="1">
      <alignment horizontal="right"/>
    </xf>
    <xf numFmtId="3" fontId="8" fillId="10" borderId="2" xfId="0" applyNumberFormat="1" applyFont="1" applyFill="1" applyBorder="1"/>
    <xf numFmtId="3" fontId="8" fillId="10" borderId="51" xfId="0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52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52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164" fontId="8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3" fontId="8" fillId="13" borderId="2" xfId="0" applyNumberFormat="1" applyFont="1" applyFill="1" applyBorder="1"/>
    <xf numFmtId="3" fontId="8" fillId="13" borderId="50" xfId="0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50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7" fillId="13" borderId="1" xfId="0" applyNumberFormat="1" applyFont="1" applyFill="1" applyBorder="1"/>
    <xf numFmtId="3" fontId="8" fillId="4" borderId="2" xfId="0" applyNumberFormat="1" applyFont="1" applyFill="1" applyBorder="1"/>
    <xf numFmtId="3" fontId="8" fillId="4" borderId="1" xfId="0" applyNumberFormat="1" applyFont="1" applyFill="1" applyBorder="1"/>
    <xf numFmtId="3" fontId="8" fillId="0" borderId="14" xfId="0" applyNumberFormat="1" applyFont="1" applyBorder="1"/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9" fontId="8" fillId="7" borderId="2" xfId="1" applyFont="1" applyFill="1" applyBorder="1"/>
    <xf numFmtId="4" fontId="8" fillId="7" borderId="1" xfId="0" applyNumberFormat="1" applyFont="1" applyFill="1" applyBorder="1"/>
    <xf numFmtId="4" fontId="7" fillId="10" borderId="1" xfId="0" applyNumberFormat="1" applyFont="1" applyFill="1" applyBorder="1" applyAlignment="1">
      <alignment horizontal="right"/>
    </xf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8" fillId="10" borderId="2" xfId="0" applyNumberFormat="1" applyFont="1" applyFill="1" applyBorder="1"/>
    <xf numFmtId="9" fontId="8" fillId="10" borderId="2" xfId="1" applyFont="1" applyFill="1" applyBorder="1"/>
    <xf numFmtId="4" fontId="8" fillId="10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1" xfId="0" applyNumberFormat="1" applyFont="1" applyFill="1" applyBorder="1"/>
    <xf numFmtId="4" fontId="8" fillId="11" borderId="2" xfId="0" applyNumberFormat="1" applyFont="1" applyFill="1" applyBorder="1"/>
    <xf numFmtId="9" fontId="8" fillId="11" borderId="2" xfId="1" applyFont="1" applyFill="1" applyBorder="1"/>
    <xf numFmtId="4" fontId="8" fillId="11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7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13" borderId="2" xfId="1" applyFont="1" applyFill="1" applyBorder="1" applyAlignment="1">
      <alignment horizontal="right"/>
    </xf>
    <xf numFmtId="4" fontId="7" fillId="0" borderId="46" xfId="0" applyNumberFormat="1" applyFont="1" applyFill="1" applyBorder="1" applyAlignment="1" applyProtection="1">
      <alignment horizontal="right" wrapText="1"/>
      <protection locked="0"/>
    </xf>
    <xf numFmtId="4" fontId="7" fillId="0" borderId="55" xfId="0" applyNumberFormat="1" applyFont="1" applyFill="1" applyBorder="1" applyAlignment="1" applyProtection="1">
      <alignment horizontal="right" wrapText="1"/>
      <protection locked="0"/>
    </xf>
    <xf numFmtId="4" fontId="8" fillId="0" borderId="55" xfId="0" applyNumberFormat="1" applyFont="1" applyFill="1" applyBorder="1" applyAlignment="1" applyProtection="1">
      <alignment horizontal="right" wrapText="1"/>
      <protection locked="0"/>
    </xf>
    <xf numFmtId="4" fontId="7" fillId="0" borderId="56" xfId="0" applyNumberFormat="1" applyFont="1" applyFill="1" applyBorder="1" applyAlignment="1" applyProtection="1">
      <alignment horizontal="right" wrapText="1"/>
      <protection locked="0"/>
    </xf>
    <xf numFmtId="4" fontId="8" fillId="0" borderId="56" xfId="0" applyNumberFormat="1" applyFont="1" applyFill="1" applyBorder="1" applyAlignment="1" applyProtection="1">
      <alignment horizontal="right" wrapText="1"/>
      <protection locked="0"/>
    </xf>
    <xf numFmtId="4" fontId="8" fillId="0" borderId="52" xfId="0" applyNumberFormat="1" applyFont="1" applyFill="1" applyBorder="1" applyAlignment="1" applyProtection="1">
      <alignment horizontal="right" wrapText="1"/>
      <protection locked="0"/>
    </xf>
    <xf numFmtId="2" fontId="8" fillId="13" borderId="17" xfId="0" applyNumberFormat="1" applyFont="1" applyFill="1" applyBorder="1" applyAlignment="1">
      <alignment horizontal="right" wrapText="1"/>
    </xf>
    <xf numFmtId="9" fontId="8" fillId="0" borderId="9" xfId="1" applyFont="1" applyFill="1" applyBorder="1" applyAlignment="1" applyProtection="1">
      <alignment horizontal="right" wrapText="1"/>
      <protection locked="0"/>
    </xf>
    <xf numFmtId="4" fontId="8" fillId="0" borderId="46" xfId="0" applyNumberFormat="1" applyFont="1" applyFill="1" applyBorder="1" applyAlignment="1" applyProtection="1">
      <alignment horizontal="right" wrapText="1"/>
      <protection locked="0"/>
    </xf>
    <xf numFmtId="4" fontId="8" fillId="0" borderId="46" xfId="0" quotePrefix="1" applyNumberFormat="1" applyFont="1" applyFill="1" applyBorder="1" applyAlignment="1" applyProtection="1">
      <alignment horizontal="right" wrapText="1"/>
      <protection locked="0"/>
    </xf>
    <xf numFmtId="0" fontId="9" fillId="0" borderId="59" xfId="0" applyFont="1" applyFill="1" applyBorder="1" applyAlignment="1" applyProtection="1">
      <alignment wrapText="1"/>
      <protection locked="0"/>
    </xf>
    <xf numFmtId="9" fontId="7" fillId="0" borderId="59" xfId="1" applyFont="1" applyFill="1" applyBorder="1" applyAlignment="1" applyProtection="1">
      <alignment horizontal="right" wrapText="1"/>
      <protection locked="0"/>
    </xf>
    <xf numFmtId="9" fontId="8" fillId="0" borderId="59" xfId="1" applyFont="1" applyFill="1" applyBorder="1" applyAlignment="1" applyProtection="1">
      <alignment horizontal="right" wrapText="1"/>
      <protection locked="0"/>
    </xf>
    <xf numFmtId="9" fontId="8" fillId="0" borderId="59" xfId="1" quotePrefix="1" applyFont="1" applyFill="1" applyBorder="1" applyAlignment="1" applyProtection="1">
      <alignment horizontal="right" wrapText="1"/>
      <protection locked="0"/>
    </xf>
    <xf numFmtId="9" fontId="7" fillId="0" borderId="57" xfId="1" applyFont="1" applyFill="1" applyBorder="1" applyAlignment="1" applyProtection="1">
      <alignment horizontal="right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0" fontId="9" fillId="0" borderId="61" xfId="0" applyFont="1" applyFill="1" applyBorder="1" applyAlignment="1" applyProtection="1">
      <alignment wrapText="1"/>
      <protection locked="0"/>
    </xf>
    <xf numFmtId="9" fontId="7" fillId="0" borderId="61" xfId="1" applyFont="1" applyFill="1" applyBorder="1" applyAlignment="1" applyProtection="1">
      <alignment horizontal="right" wrapText="1"/>
      <protection locked="0"/>
    </xf>
    <xf numFmtId="9" fontId="8" fillId="0" borderId="61" xfId="1" applyFont="1" applyFill="1" applyBorder="1" applyAlignment="1" applyProtection="1">
      <alignment horizontal="right" wrapText="1"/>
      <protection locked="0"/>
    </xf>
    <xf numFmtId="9" fontId="7" fillId="0" borderId="60" xfId="1" applyFont="1" applyFill="1" applyBorder="1" applyAlignment="1" applyProtection="1">
      <alignment horizontal="right" wrapText="1"/>
      <protection locked="0"/>
    </xf>
    <xf numFmtId="9" fontId="8" fillId="0" borderId="46" xfId="1" applyFont="1" applyFill="1" applyBorder="1" applyAlignment="1" applyProtection="1">
      <alignment horizontal="right" wrapText="1"/>
      <protection locked="0"/>
    </xf>
    <xf numFmtId="9" fontId="7" fillId="0" borderId="62" xfId="1" applyFont="1" applyFill="1" applyBorder="1" applyAlignment="1" applyProtection="1">
      <alignment horizontal="right" wrapText="1"/>
      <protection locked="0"/>
    </xf>
    <xf numFmtId="4" fontId="8" fillId="0" borderId="15" xfId="0" quotePrefix="1" applyNumberFormat="1" applyFont="1" applyFill="1" applyBorder="1" applyAlignment="1" applyProtection="1">
      <alignment horizontal="right" wrapText="1"/>
      <protection locked="0"/>
    </xf>
    <xf numFmtId="9" fontId="8" fillId="0" borderId="18" xfId="1" applyFont="1" applyFill="1" applyBorder="1" applyAlignment="1" applyProtection="1">
      <alignment horizontal="right"/>
      <protection locked="0"/>
    </xf>
    <xf numFmtId="4" fontId="8" fillId="0" borderId="9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/>
      <protection locked="0"/>
    </xf>
    <xf numFmtId="0" fontId="8" fillId="11" borderId="11" xfId="0" applyFont="1" applyFill="1" applyBorder="1" applyAlignment="1">
      <alignment horizontal="right" wrapText="1"/>
    </xf>
    <xf numFmtId="4" fontId="8" fillId="11" borderId="11" xfId="0" applyNumberFormat="1" applyFont="1" applyFill="1" applyBorder="1"/>
    <xf numFmtId="9" fontId="8" fillId="11" borderId="11" xfId="1" applyFont="1" applyFill="1" applyBorder="1"/>
    <xf numFmtId="4" fontId="8" fillId="11" borderId="11" xfId="0" applyNumberFormat="1" applyFont="1" applyFill="1" applyBorder="1" applyAlignment="1">
      <alignment horizontal="right" wrapText="1"/>
    </xf>
    <xf numFmtId="9" fontId="8" fillId="10" borderId="11" xfId="1" applyFont="1" applyFill="1" applyBorder="1"/>
    <xf numFmtId="4" fontId="8" fillId="10" borderId="11" xfId="0" applyNumberFormat="1" applyFont="1" applyFill="1" applyBorder="1" applyAlignment="1">
      <alignment horizontal="right" wrapText="1"/>
    </xf>
    <xf numFmtId="4" fontId="8" fillId="13" borderId="15" xfId="0" applyNumberFormat="1" applyFont="1" applyFill="1" applyBorder="1" applyAlignment="1">
      <alignment horizontal="right" wrapText="1"/>
    </xf>
    <xf numFmtId="9" fontId="8" fillId="13" borderId="11" xfId="1" applyFont="1" applyFill="1" applyBorder="1"/>
    <xf numFmtId="4" fontId="8" fillId="13" borderId="11" xfId="0" applyNumberFormat="1" applyFont="1" applyFill="1" applyBorder="1" applyAlignment="1">
      <alignment horizontal="right" wrapText="1"/>
    </xf>
    <xf numFmtId="4" fontId="8" fillId="7" borderId="11" xfId="0" applyNumberFormat="1" applyFont="1" applyFill="1" applyBorder="1" applyAlignment="1">
      <alignment horizontal="right" wrapText="1"/>
    </xf>
    <xf numFmtId="9" fontId="7" fillId="7" borderId="1" xfId="1" applyFont="1" applyFill="1" applyBorder="1"/>
    <xf numFmtId="0" fontId="7" fillId="0" borderId="52" xfId="0" applyFont="1" applyFill="1" applyBorder="1" applyAlignment="1" applyProtection="1">
      <alignment wrapText="1"/>
      <protection locked="0"/>
    </xf>
    <xf numFmtId="0" fontId="8" fillId="0" borderId="52" xfId="0" applyFont="1" applyFill="1" applyBorder="1" applyAlignment="1" applyProtection="1">
      <alignment wrapText="1"/>
      <protection locked="0"/>
    </xf>
    <xf numFmtId="9" fontId="8" fillId="0" borderId="52" xfId="1" applyFont="1" applyFill="1" applyBorder="1" applyAlignment="1" applyProtection="1">
      <alignment wrapText="1"/>
      <protection locked="0"/>
    </xf>
    <xf numFmtId="0" fontId="7" fillId="4" borderId="52" xfId="0" applyFont="1" applyFill="1" applyBorder="1" applyAlignment="1">
      <alignment wrapText="1"/>
    </xf>
    <xf numFmtId="0" fontId="8" fillId="4" borderId="52" xfId="0" applyFont="1" applyFill="1" applyBorder="1" applyAlignment="1">
      <alignment wrapText="1"/>
    </xf>
    <xf numFmtId="0" fontId="8" fillId="4" borderId="52" xfId="0" applyFont="1" applyFill="1" applyBorder="1" applyAlignment="1">
      <alignment horizontal="right" wrapText="1"/>
    </xf>
    <xf numFmtId="0" fontId="8" fillId="5" borderId="52" xfId="0" applyFont="1" applyFill="1" applyBorder="1" applyAlignment="1">
      <alignment horizontal="right" wrapText="1"/>
    </xf>
    <xf numFmtId="9" fontId="7" fillId="0" borderId="52" xfId="1" applyFont="1" applyFill="1" applyBorder="1" applyAlignment="1" applyProtection="1">
      <alignment horizontal="right" wrapText="1"/>
      <protection locked="0"/>
    </xf>
    <xf numFmtId="3" fontId="8" fillId="0" borderId="52" xfId="0" applyNumberFormat="1" applyFont="1" applyFill="1" applyBorder="1" applyAlignment="1" applyProtection="1">
      <alignment horizontal="right" wrapText="1"/>
      <protection locked="0"/>
    </xf>
    <xf numFmtId="0" fontId="7" fillId="0" borderId="52" xfId="0" applyFont="1" applyFill="1" applyBorder="1" applyAlignment="1" applyProtection="1">
      <alignment horizontal="right" wrapText="1"/>
      <protection locked="0"/>
    </xf>
    <xf numFmtId="164" fontId="8" fillId="5" borderId="52" xfId="1" applyNumberFormat="1" applyFont="1" applyFill="1" applyBorder="1" applyAlignment="1">
      <alignment horizontal="right" wrapText="1"/>
    </xf>
    <xf numFmtId="0" fontId="7" fillId="4" borderId="9" xfId="0" applyFont="1" applyFill="1" applyBorder="1" applyAlignment="1">
      <alignment wrapText="1"/>
    </xf>
    <xf numFmtId="4" fontId="8" fillId="4" borderId="18" xfId="0" applyNumberFormat="1" applyFont="1" applyFill="1" applyBorder="1"/>
    <xf numFmtId="9" fontId="8" fillId="5" borderId="5" xfId="1" applyNumberFormat="1" applyFont="1" applyFill="1" applyBorder="1" applyAlignment="1">
      <alignment horizontal="right" wrapText="1"/>
    </xf>
    <xf numFmtId="0" fontId="8" fillId="7" borderId="52" xfId="0" applyFont="1" applyFill="1" applyBorder="1" applyAlignment="1">
      <alignment horizontal="right" wrapText="1"/>
    </xf>
    <xf numFmtId="0" fontId="7" fillId="7" borderId="52" xfId="0" applyFont="1" applyFill="1" applyBorder="1" applyAlignment="1">
      <alignment wrapText="1"/>
    </xf>
    <xf numFmtId="0" fontId="11" fillId="7" borderId="52" xfId="0" applyFont="1" applyFill="1" applyBorder="1" applyAlignment="1">
      <alignment wrapText="1"/>
    </xf>
    <xf numFmtId="0" fontId="8" fillId="10" borderId="52" xfId="0" applyFont="1" applyFill="1" applyBorder="1" applyAlignment="1">
      <alignment horizontal="right" wrapText="1"/>
    </xf>
    <xf numFmtId="0" fontId="7" fillId="10" borderId="52" xfId="0" applyFont="1" applyFill="1" applyBorder="1" applyAlignment="1">
      <alignment wrapText="1"/>
    </xf>
    <xf numFmtId="0" fontId="11" fillId="10" borderId="52" xfId="0" applyFont="1" applyFill="1" applyBorder="1" applyAlignment="1">
      <alignment wrapText="1"/>
    </xf>
    <xf numFmtId="0" fontId="8" fillId="11" borderId="52" xfId="0" applyFont="1" applyFill="1" applyBorder="1" applyAlignment="1">
      <alignment horizontal="right" wrapText="1"/>
    </xf>
    <xf numFmtId="0" fontId="7" fillId="11" borderId="52" xfId="0" applyFont="1" applyFill="1" applyBorder="1" applyAlignment="1">
      <alignment wrapText="1"/>
    </xf>
    <xf numFmtId="0" fontId="11" fillId="11" borderId="52" xfId="0" applyFont="1" applyFill="1" applyBorder="1" applyAlignment="1">
      <alignment wrapText="1"/>
    </xf>
    <xf numFmtId="0" fontId="8" fillId="13" borderId="52" xfId="0" applyFont="1" applyFill="1" applyBorder="1" applyAlignment="1">
      <alignment horizontal="right" wrapText="1"/>
    </xf>
    <xf numFmtId="0" fontId="7" fillId="13" borderId="52" xfId="0" applyFont="1" applyFill="1" applyBorder="1" applyAlignment="1">
      <alignment wrapText="1"/>
    </xf>
    <xf numFmtId="0" fontId="11" fillId="13" borderId="52" xfId="0" applyFont="1" applyFill="1" applyBorder="1" applyAlignment="1">
      <alignment wrapText="1"/>
    </xf>
    <xf numFmtId="3" fontId="8" fillId="4" borderId="52" xfId="0" applyNumberFormat="1" applyFont="1" applyFill="1" applyBorder="1" applyAlignment="1">
      <alignment horizontal="right" wrapText="1"/>
    </xf>
    <xf numFmtId="3" fontId="8" fillId="4" borderId="52" xfId="0" applyNumberFormat="1" applyFont="1" applyFill="1" applyBorder="1"/>
    <xf numFmtId="3" fontId="7" fillId="4" borderId="52" xfId="0" applyNumberFormat="1" applyFont="1" applyFill="1" applyBorder="1" applyAlignment="1">
      <alignment horizontal="right" wrapText="1"/>
    </xf>
    <xf numFmtId="3" fontId="8" fillId="4" borderId="46" xfId="0" applyNumberFormat="1" applyFont="1" applyFill="1" applyBorder="1" applyAlignment="1">
      <alignment horizontal="right" wrapText="1"/>
    </xf>
    <xf numFmtId="0" fontId="7" fillId="4" borderId="52" xfId="0" applyFont="1" applyFill="1" applyBorder="1" applyAlignment="1">
      <alignment horizontal="right" wrapText="1"/>
    </xf>
    <xf numFmtId="4" fontId="8" fillId="4" borderId="52" xfId="0" applyNumberFormat="1" applyFont="1" applyFill="1" applyBorder="1" applyAlignment="1">
      <alignment horizontal="right" wrapText="1"/>
    </xf>
    <xf numFmtId="4" fontId="8" fillId="4" borderId="52" xfId="0" applyNumberFormat="1" applyFont="1" applyFill="1" applyBorder="1"/>
    <xf numFmtId="3" fontId="8" fillId="7" borderId="52" xfId="0" applyNumberFormat="1" applyFont="1" applyFill="1" applyBorder="1" applyAlignment="1">
      <alignment horizontal="right" wrapText="1"/>
    </xf>
    <xf numFmtId="3" fontId="8" fillId="7" borderId="52" xfId="0" applyNumberFormat="1" applyFont="1" applyFill="1" applyBorder="1"/>
    <xf numFmtId="3" fontId="7" fillId="7" borderId="52" xfId="0" applyNumberFormat="1" applyFont="1" applyFill="1" applyBorder="1" applyAlignment="1">
      <alignment horizontal="right" wrapText="1"/>
    </xf>
    <xf numFmtId="9" fontId="11" fillId="7" borderId="52" xfId="1" applyFont="1" applyFill="1" applyBorder="1" applyAlignment="1">
      <alignment horizontal="right" wrapText="1"/>
    </xf>
    <xf numFmtId="4" fontId="8" fillId="7" borderId="52" xfId="0" applyNumberFormat="1" applyFont="1" applyFill="1" applyBorder="1" applyAlignment="1">
      <alignment horizontal="right" wrapText="1"/>
    </xf>
    <xf numFmtId="4" fontId="8" fillId="7" borderId="52" xfId="0" applyNumberFormat="1" applyFont="1" applyFill="1" applyBorder="1"/>
    <xf numFmtId="3" fontId="8" fillId="11" borderId="52" xfId="0" applyNumberFormat="1" applyFont="1" applyFill="1" applyBorder="1" applyAlignment="1">
      <alignment horizontal="right" wrapText="1"/>
    </xf>
    <xf numFmtId="4" fontId="8" fillId="11" borderId="52" xfId="0" applyNumberFormat="1" applyFont="1" applyFill="1" applyBorder="1" applyAlignment="1">
      <alignment horizontal="right" wrapText="1"/>
    </xf>
    <xf numFmtId="3" fontId="8" fillId="10" borderId="52" xfId="0" applyNumberFormat="1" applyFont="1" applyFill="1" applyBorder="1" applyAlignment="1">
      <alignment horizontal="right" wrapText="1"/>
    </xf>
    <xf numFmtId="3" fontId="8" fillId="10" borderId="52" xfId="0" applyNumberFormat="1" applyFont="1" applyFill="1" applyBorder="1"/>
    <xf numFmtId="3" fontId="7" fillId="10" borderId="52" xfId="0" applyNumberFormat="1" applyFont="1" applyFill="1" applyBorder="1" applyAlignment="1">
      <alignment horizontal="right" wrapText="1"/>
    </xf>
    <xf numFmtId="9" fontId="11" fillId="10" borderId="52" xfId="1" applyFont="1" applyFill="1" applyBorder="1" applyAlignment="1">
      <alignment horizontal="right" wrapText="1"/>
    </xf>
    <xf numFmtId="4" fontId="8" fillId="10" borderId="52" xfId="0" applyNumberFormat="1" applyFont="1" applyFill="1" applyBorder="1"/>
    <xf numFmtId="3" fontId="8" fillId="13" borderId="52" xfId="0" applyNumberFormat="1" applyFont="1" applyFill="1" applyBorder="1" applyAlignment="1">
      <alignment horizontal="right" wrapText="1"/>
    </xf>
    <xf numFmtId="3" fontId="8" fillId="13" borderId="52" xfId="0" applyNumberFormat="1" applyFont="1" applyFill="1" applyBorder="1"/>
    <xf numFmtId="3" fontId="7" fillId="13" borderId="52" xfId="0" applyNumberFormat="1" applyFont="1" applyFill="1" applyBorder="1" applyAlignment="1">
      <alignment horizontal="right" wrapText="1"/>
    </xf>
    <xf numFmtId="9" fontId="11" fillId="13" borderId="52" xfId="1" applyFont="1" applyFill="1" applyBorder="1" applyAlignment="1">
      <alignment horizontal="right" wrapText="1"/>
    </xf>
    <xf numFmtId="4" fontId="8" fillId="13" borderId="52" xfId="0" applyNumberFormat="1" applyFont="1" applyFill="1" applyBorder="1" applyAlignment="1">
      <alignment horizontal="right" wrapText="1"/>
    </xf>
    <xf numFmtId="4" fontId="8" fillId="13" borderId="52" xfId="0" applyNumberFormat="1" applyFont="1" applyFill="1" applyBorder="1"/>
    <xf numFmtId="9" fontId="7" fillId="10" borderId="2" xfId="1" applyFont="1" applyFill="1" applyBorder="1" applyAlignment="1">
      <alignment horizontal="right"/>
    </xf>
    <xf numFmtId="164" fontId="8" fillId="5" borderId="4" xfId="1" applyNumberFormat="1" applyFont="1" applyFill="1" applyBorder="1" applyAlignment="1" applyProtection="1">
      <alignment horizontal="right" wrapText="1"/>
      <protection locked="0"/>
    </xf>
    <xf numFmtId="164" fontId="8" fillId="5" borderId="1" xfId="1" applyNumberFormat="1" applyFont="1" applyFill="1" applyBorder="1" applyAlignment="1" applyProtection="1">
      <alignment horizontal="right" wrapText="1"/>
      <protection locked="0"/>
    </xf>
    <xf numFmtId="9" fontId="8" fillId="5" borderId="59" xfId="1" applyFont="1" applyFill="1" applyBorder="1" applyAlignment="1" applyProtection="1">
      <alignment horizontal="right" wrapText="1"/>
      <protection locked="0"/>
    </xf>
    <xf numFmtId="4" fontId="7" fillId="5" borderId="4" xfId="0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>
      <alignment wrapText="1"/>
    </xf>
    <xf numFmtId="9" fontId="7" fillId="5" borderId="1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>
      <alignment wrapText="1"/>
    </xf>
    <xf numFmtId="9" fontId="8" fillId="5" borderId="1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>
      <alignment horizontal="right" wrapText="1"/>
    </xf>
    <xf numFmtId="4" fontId="8" fillId="5" borderId="46" xfId="0" quotePrefix="1" applyNumberFormat="1" applyFont="1" applyFill="1" applyBorder="1" applyAlignment="1" applyProtection="1">
      <alignment horizontal="right" wrapText="1"/>
      <protection locked="0"/>
    </xf>
    <xf numFmtId="4" fontId="7" fillId="5" borderId="6" xfId="0" applyNumberFormat="1" applyFont="1" applyFill="1" applyBorder="1" applyAlignment="1" applyProtection="1">
      <alignment horizontal="right" wrapText="1"/>
      <protection locked="0"/>
    </xf>
    <xf numFmtId="4" fontId="7" fillId="5" borderId="46" xfId="0" applyNumberFormat="1" applyFont="1" applyFill="1" applyBorder="1" applyAlignment="1" applyProtection="1">
      <alignment horizontal="right" wrapText="1"/>
      <protection locked="0"/>
    </xf>
    <xf numFmtId="4" fontId="7" fillId="5" borderId="58" xfId="0" applyNumberFormat="1" applyFont="1" applyFill="1" applyBorder="1" applyAlignment="1" applyProtection="1">
      <alignment horizontal="right" wrapText="1"/>
      <protection locked="0"/>
    </xf>
    <xf numFmtId="4" fontId="8" fillId="5" borderId="4" xfId="0" quotePrefix="1" applyNumberFormat="1" applyFont="1" applyFill="1" applyBorder="1" applyAlignment="1" applyProtection="1">
      <alignment horizontal="right" wrapText="1"/>
      <protection locked="0"/>
    </xf>
    <xf numFmtId="4" fontId="7" fillId="5" borderId="4" xfId="0" applyNumberFormat="1" applyFont="1" applyFill="1" applyBorder="1" applyAlignment="1" applyProtection="1">
      <alignment wrapText="1"/>
      <protection locked="0"/>
    </xf>
    <xf numFmtId="0" fontId="7" fillId="5" borderId="4" xfId="0" applyFont="1" applyFill="1" applyBorder="1" applyAlignment="1" applyProtection="1">
      <alignment horizontal="right" wrapText="1"/>
      <protection locked="0"/>
    </xf>
    <xf numFmtId="4" fontId="8" fillId="5" borderId="4" xfId="0" applyNumberFormat="1" applyFont="1" applyFill="1" applyBorder="1" applyAlignment="1" applyProtection="1">
      <alignment horizontal="right" wrapText="1"/>
      <protection locked="0"/>
    </xf>
    <xf numFmtId="4" fontId="8" fillId="5" borderId="52" xfId="0" applyNumberFormat="1" applyFont="1" applyFill="1" applyBorder="1" applyAlignment="1" applyProtection="1">
      <alignment horizontal="right" wrapText="1"/>
      <protection locked="0"/>
    </xf>
    <xf numFmtId="4" fontId="8" fillId="5" borderId="52" xfId="0" quotePrefix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>
      <alignment horizontal="right" wrapText="1"/>
    </xf>
    <xf numFmtId="164" fontId="8" fillId="5" borderId="52" xfId="1" applyNumberFormat="1" applyFont="1" applyFill="1" applyBorder="1" applyAlignment="1" applyProtection="1">
      <alignment horizontal="right" wrapText="1"/>
      <protection locked="0"/>
    </xf>
    <xf numFmtId="4" fontId="8" fillId="13" borderId="1" xfId="0" applyNumberFormat="1" applyFont="1" applyFill="1" applyBorder="1" applyAlignment="1">
      <alignment horizontal="right"/>
    </xf>
    <xf numFmtId="0" fontId="11" fillId="13" borderId="11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</cellXfs>
  <cellStyles count="160">
    <cellStyle name="20 % - Akzent1 2" xfId="7"/>
    <cellStyle name="20 % - Akzent2 2" xfId="8"/>
    <cellStyle name="20 % - Akzent3 2" xfId="9"/>
    <cellStyle name="20 % - Akzent4 2" xfId="10"/>
    <cellStyle name="20 % - Akzent5 2" xfId="11"/>
    <cellStyle name="20 % - Akzent6 2" xfId="12"/>
    <cellStyle name="20% - Accent1" xfId="94"/>
    <cellStyle name="20% - Accent2" xfId="95"/>
    <cellStyle name="20% - Accent3" xfId="96"/>
    <cellStyle name="20% - Accent4" xfId="97"/>
    <cellStyle name="20% - Accent5" xfId="98"/>
    <cellStyle name="20% - Accent6" xfId="99"/>
    <cellStyle name="20% - Akzent1" xfId="13"/>
    <cellStyle name="20% - Akzent2" xfId="14"/>
    <cellStyle name="20% - Akzent3" xfId="15"/>
    <cellStyle name="20% - Akzent4" xfId="16"/>
    <cellStyle name="20% - Akzent5" xfId="17"/>
    <cellStyle name="20% - Akzent6" xfId="18"/>
    <cellStyle name="40 % - Akzent1 2" xfId="19"/>
    <cellStyle name="40 % - Akzent2 2" xfId="20"/>
    <cellStyle name="40 % - Akzent3 2" xfId="21"/>
    <cellStyle name="40 % - Akzent4 2" xfId="22"/>
    <cellStyle name="40 % - Akzent5 2" xfId="23"/>
    <cellStyle name="40 % - Akzent6 2" xfId="24"/>
    <cellStyle name="40% - Accent1" xfId="100"/>
    <cellStyle name="40% - Accent2" xfId="101"/>
    <cellStyle name="40% - Accent3" xfId="102"/>
    <cellStyle name="40% - Accent4" xfId="103"/>
    <cellStyle name="40% - Accent5" xfId="104"/>
    <cellStyle name="40% - Accent6" xfId="105"/>
    <cellStyle name="40% - Akzent1" xfId="25"/>
    <cellStyle name="40% - Akzent2" xfId="26"/>
    <cellStyle name="40% - Akzent3" xfId="27"/>
    <cellStyle name="40% - Akzent4" xfId="28"/>
    <cellStyle name="40% - Akzent5" xfId="29"/>
    <cellStyle name="40% - Akzent6" xfId="30"/>
    <cellStyle name="60 % - Akzent1 2" xfId="31"/>
    <cellStyle name="60 % - Akzent2 2" xfId="32"/>
    <cellStyle name="60 % - Akzent3 2" xfId="33"/>
    <cellStyle name="60 % - Akzent4 2" xfId="34"/>
    <cellStyle name="60 % - Akzent5 2" xfId="35"/>
    <cellStyle name="60 % - Akzent6 2" xfId="36"/>
    <cellStyle name="60% - Accent1" xfId="106"/>
    <cellStyle name="60% - Accent2" xfId="107"/>
    <cellStyle name="60% - Accent3" xfId="108"/>
    <cellStyle name="60% - Accent4" xfId="109"/>
    <cellStyle name="60% - Accent5" xfId="110"/>
    <cellStyle name="60% - Accent6" xfId="111"/>
    <cellStyle name="60% - Akzent1" xfId="37"/>
    <cellStyle name="60% - Akzent2" xfId="38"/>
    <cellStyle name="60% - Akzent3" xfId="39"/>
    <cellStyle name="60% - Akzent4" xfId="40"/>
    <cellStyle name="60% - Akzent5" xfId="41"/>
    <cellStyle name="60% - Akzent6" xfId="42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Avant10" xfId="69"/>
    <cellStyle name="Bad" xfId="118"/>
    <cellStyle name="Berechnung 2" xfId="50"/>
    <cellStyle name="bg" xfId="70"/>
    <cellStyle name="Calculation" xfId="119"/>
    <cellStyle name="cgf10" xfId="71"/>
    <cellStyle name="cgfett#" xfId="72"/>
    <cellStyle name="Check Cell" xfId="120"/>
    <cellStyle name="Eingabe 2" xfId="51"/>
    <cellStyle name="Ergebnis 2" xfId="52"/>
    <cellStyle name="Erklärender Text 2" xfId="53"/>
    <cellStyle name="Euro" xfId="73"/>
    <cellStyle name="Explanatory Text" xfId="121"/>
    <cellStyle name="formel" xfId="74"/>
    <cellStyle name="gesperrt" xfId="75"/>
    <cellStyle name="Good" xfId="122"/>
    <cellStyle name="Gut 2" xfId="54"/>
    <cellStyle name="Hard no." xfId="76"/>
    <cellStyle name="Heading 1" xfId="123"/>
    <cellStyle name="Heading 2" xfId="124"/>
    <cellStyle name="Heading 3" xfId="125"/>
    <cellStyle name="Heading 4" xfId="126"/>
    <cellStyle name="Input" xfId="127"/>
    <cellStyle name="Komma 2" xfId="2"/>
    <cellStyle name="Komma 3" xfId="135"/>
    <cellStyle name="Komma 4" xfId="158"/>
    <cellStyle name="Linked Cell" xfId="128"/>
    <cellStyle name="Migliaia (0)" xfId="77"/>
    <cellStyle name="Neutral 2" xfId="55"/>
    <cellStyle name="nicht gesperrt" xfId="78"/>
    <cellStyle name="Normalny_Anlage G_1" xfId="79"/>
    <cellStyle name="Note" xfId="129"/>
    <cellStyle name="Notiz 2" xfId="56"/>
    <cellStyle name="Output" xfId="130"/>
    <cellStyle name="Prozent" xfId="1" builtinId="5"/>
    <cellStyle name="Prozent 2" xfId="3"/>
    <cellStyle name="Prozent 2 2" xfId="68"/>
    <cellStyle name="Prozent 3" xfId="4"/>
    <cellStyle name="Prozent 3 2" xfId="91"/>
    <cellStyle name="Rahmen fett links" xfId="80"/>
    <cellStyle name="Rahmen fett rechts" xfId="81"/>
    <cellStyle name="Rahmen fett unten" xfId="82"/>
    <cellStyle name="Schlecht 2" xfId="57"/>
    <cellStyle name="schraffiert" xfId="83"/>
    <cellStyle name="Standard" xfId="0" builtinId="0"/>
    <cellStyle name="Standard 2" xfId="5"/>
    <cellStyle name="Standard 2 2" xfId="67"/>
    <cellStyle name="Standard 2 3" xfId="93"/>
    <cellStyle name="Standard 3" xfId="66"/>
    <cellStyle name="Standard 3 2" xfId="138"/>
    <cellStyle name="Standard 3 3" xfId="156"/>
    <cellStyle name="Standard 4" xfId="90"/>
    <cellStyle name="Standard 5" xfId="6"/>
    <cellStyle name="Standard 5 2" xfId="134"/>
    <cellStyle name="Standard 5 3" xfId="142"/>
    <cellStyle name="Standard 6" xfId="92"/>
    <cellStyle name="Standard 6 2" xfId="136"/>
    <cellStyle name="Standard 6 2 2" xfId="140"/>
    <cellStyle name="Standard 6 2 2 2" xfId="146"/>
    <cellStyle name="Standard 6 2 2 2 2" xfId="154"/>
    <cellStyle name="Standard 6 2 2 3" xfId="150"/>
    <cellStyle name="Standard 6 2 3" xfId="144"/>
    <cellStyle name="Standard 6 2 3 2" xfId="152"/>
    <cellStyle name="Standard 6 2 4" xfId="148"/>
    <cellStyle name="Standard 6 3" xfId="143"/>
    <cellStyle name="Standard 7" xfId="139"/>
    <cellStyle name="Standard 7 2" xfId="141"/>
    <cellStyle name="Standard 7 2 2" xfId="147"/>
    <cellStyle name="Standard 7 2 2 2" xfId="155"/>
    <cellStyle name="Standard 7 2 3" xfId="151"/>
    <cellStyle name="Standard 7 3" xfId="145"/>
    <cellStyle name="Standard 7 3 2" xfId="153"/>
    <cellStyle name="Standard 7 4" xfId="149"/>
    <cellStyle name="Standard 8" xfId="157"/>
    <cellStyle name="Standard 9" xfId="159"/>
    <cellStyle name="Titel" xfId="84"/>
    <cellStyle name="Title" xfId="131"/>
    <cellStyle name="Total" xfId="132"/>
    <cellStyle name="Überschrift 1 2" xfId="59"/>
    <cellStyle name="Überschrift 2 2" xfId="60"/>
    <cellStyle name="Überschrift 3 2" xfId="61"/>
    <cellStyle name="Überschrift 4 2" xfId="62"/>
    <cellStyle name="Überschrift 5" xfId="58"/>
    <cellStyle name="Überschrift 6" xfId="137"/>
    <cellStyle name="Ueberschrift 1" xfId="85"/>
    <cellStyle name="Ueberschrift 2" xfId="86"/>
    <cellStyle name="Valuta (0)" xfId="87"/>
    <cellStyle name="Verknüpfte Zelle 2" xfId="63"/>
    <cellStyle name="Warnender Text 2" xfId="64"/>
    <cellStyle name="Warning Text" xfId="133"/>
    <cellStyle name="zahl" xfId="88"/>
    <cellStyle name="Zelle überprüfen 2" xfId="65"/>
    <cellStyle name="zentr.ü.Ausw.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6/6M/6M%202016_MASTER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6/9M/9M%202016_MASTER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2">
          <cell r="B2">
            <v>3420.39</v>
          </cell>
          <cell r="D2">
            <v>3736.33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153">
          <cell r="G153">
            <v>73447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09"/>
  <sheetViews>
    <sheetView tabSelected="1" view="pageBreakPreview" zoomScaleNormal="100" zoomScaleSheetLayoutView="10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/>
    </sheetView>
  </sheetViews>
  <sheetFormatPr baseColWidth="10" defaultColWidth="22.44140625" defaultRowHeight="10.199999999999999"/>
  <cols>
    <col min="1" max="1" width="22.44140625" style="9" customWidth="1"/>
    <col min="2" max="4" width="10.88671875" style="9" customWidth="1"/>
    <col min="5" max="14" width="10.88671875" style="21" customWidth="1"/>
    <col min="15" max="19" width="22.44140625" style="13" customWidth="1"/>
    <col min="20" max="16384" width="22.44140625" style="9"/>
  </cols>
  <sheetData>
    <row r="1" spans="1:19" s="1" customFormat="1" ht="24.75" customHeight="1">
      <c r="A1" s="227" t="s">
        <v>0</v>
      </c>
      <c r="B1" s="1" t="s">
        <v>150</v>
      </c>
      <c r="C1" s="1" t="s">
        <v>151</v>
      </c>
      <c r="D1" s="1" t="s">
        <v>152</v>
      </c>
      <c r="E1" s="228" t="s">
        <v>153</v>
      </c>
      <c r="F1" s="228" t="s">
        <v>154</v>
      </c>
      <c r="G1" s="228" t="s">
        <v>155</v>
      </c>
      <c r="H1" s="228">
        <v>2016</v>
      </c>
      <c r="I1" s="228" t="s">
        <v>146</v>
      </c>
      <c r="J1" s="228">
        <v>2015</v>
      </c>
      <c r="K1" s="228" t="s">
        <v>143</v>
      </c>
      <c r="L1" s="228">
        <v>2014</v>
      </c>
      <c r="M1" s="228" t="s">
        <v>1</v>
      </c>
      <c r="N1" s="228">
        <v>2013</v>
      </c>
      <c r="O1" s="2"/>
      <c r="P1" s="2"/>
      <c r="Q1" s="2"/>
      <c r="R1" s="2"/>
      <c r="S1" s="2"/>
    </row>
    <row r="2" spans="1:19" s="3" customFormat="1">
      <c r="A2" s="229" t="s">
        <v>2</v>
      </c>
      <c r="B2" s="564">
        <v>4128.67</v>
      </c>
      <c r="C2" s="561">
        <f>IF((+B2/D2)&lt;0,"n.m.",IF(B2&lt;0,(+B2/D2-1)*-1,(+B2/D2-1)))</f>
        <v>6.3065498720305868E-2</v>
      </c>
      <c r="D2" s="576">
        <v>3883.74</v>
      </c>
      <c r="E2" s="378">
        <f>E185</f>
        <v>10383.06</v>
      </c>
      <c r="F2" s="231">
        <f t="shared" ref="F2:F22" si="0">IF((+E2/G2)&lt;0,"n.m.",IF(E2&lt;0,(+E2/G2-1)*-1,(+E2/G2-1)))</f>
        <v>8.5973730946150351E-2</v>
      </c>
      <c r="G2" s="378">
        <f>G185</f>
        <v>9561.06</v>
      </c>
      <c r="H2" s="378">
        <f t="shared" ref="H2" si="1">H185</f>
        <v>13491.03</v>
      </c>
      <c r="I2" s="314">
        <f t="shared" ref="I2:I22" si="2">IF((+H2/J2)&lt;0,"n.m.",IF(H2&lt;0,(+H2/J2-1)*-1,(+H2/J2-1)))</f>
        <v>-5.5895270459405899E-2</v>
      </c>
      <c r="J2" s="230">
        <f>J185</f>
        <v>14289.76</v>
      </c>
      <c r="K2" s="314">
        <f t="shared" ref="K2:K28" si="3">IF((+J2/L2)&lt;0,"n.m.",IF(J2&lt;0,(+J2/L2-1)*-1,(+J2/L2-1)))</f>
        <v>5.3351024620374554E-2</v>
      </c>
      <c r="L2" s="230">
        <f>L185</f>
        <v>13566</v>
      </c>
      <c r="M2" s="232">
        <f>IF((+L2/N2)&lt;0,"n.m.",IF(L2&lt;0,(+L2/N2-1)*-1,(+L2/N2-1)))</f>
        <v>-5.2088436882735678E-4</v>
      </c>
      <c r="N2" s="230">
        <v>13573.07</v>
      </c>
      <c r="O2" s="6"/>
      <c r="P2" s="6"/>
      <c r="Q2" s="6"/>
      <c r="R2" s="6"/>
      <c r="S2" s="6"/>
    </row>
    <row r="3" spans="1:19" s="3" customFormat="1">
      <c r="A3" s="229" t="s">
        <v>3</v>
      </c>
      <c r="B3" s="378"/>
      <c r="C3" s="231"/>
      <c r="D3" s="5"/>
      <c r="E3" s="378">
        <f>E215</f>
        <v>16038.269999999999</v>
      </c>
      <c r="F3" s="231">
        <f t="shared" si="0"/>
        <v>6.9882753817705368E-2</v>
      </c>
      <c r="G3" s="378">
        <f>G215</f>
        <v>14990.68</v>
      </c>
      <c r="H3" s="378">
        <f>H215</f>
        <v>14815.789999999999</v>
      </c>
      <c r="I3" s="321">
        <f t="shared" si="2"/>
        <v>0.1279987635691433</v>
      </c>
      <c r="J3" s="230">
        <f>J215</f>
        <v>13134.58</v>
      </c>
      <c r="K3" s="232">
        <f t="shared" si="3"/>
        <v>-8.8094233044328174E-2</v>
      </c>
      <c r="L3" s="230">
        <f>L215</f>
        <v>14403.439999999999</v>
      </c>
      <c r="M3" s="232">
        <f t="shared" ref="M3:M28" si="4">IF((+L3/N3)&lt;0,"n.m.",IF(L3&lt;0,(+L3/N3-1)*-1,(+L3/N3-1)))</f>
        <v>6.9323101959363642E-2</v>
      </c>
      <c r="N3" s="230">
        <v>13469.679999999998</v>
      </c>
      <c r="O3" s="6"/>
      <c r="P3" s="6"/>
      <c r="Q3" s="6"/>
      <c r="R3" s="6"/>
      <c r="S3" s="6"/>
    </row>
    <row r="4" spans="1:19" s="3" customFormat="1">
      <c r="A4" s="229" t="s">
        <v>4</v>
      </c>
      <c r="B4" s="312">
        <v>3705.59</v>
      </c>
      <c r="C4" s="561">
        <f t="shared" ref="C4:C22" si="5">IF((+B4/D4)&lt;0,"n.m.",IF(B4&lt;0,(+B4/D4-1)*-1,(+B4/D4-1)))</f>
        <v>2.18630077754014E-2</v>
      </c>
      <c r="D4" s="562">
        <v>3626.308</v>
      </c>
      <c r="E4" s="312">
        <v>9357.2800000000007</v>
      </c>
      <c r="F4" s="231">
        <f t="shared" si="0"/>
        <v>4.6855946102572599E-2</v>
      </c>
      <c r="G4" s="312">
        <v>8938.4599999999991</v>
      </c>
      <c r="H4" s="312">
        <v>12400.46</v>
      </c>
      <c r="I4" s="321">
        <f t="shared" si="2"/>
        <v>-5.5093618460957061E-2</v>
      </c>
      <c r="J4" s="233">
        <v>13123.48</v>
      </c>
      <c r="K4" s="232">
        <f t="shared" si="3"/>
        <v>5.1925615555970417E-2</v>
      </c>
      <c r="L4" s="233">
        <v>12475.673000000001</v>
      </c>
      <c r="M4" s="232">
        <f t="shared" si="4"/>
        <v>6.5773761690191002E-3</v>
      </c>
      <c r="N4" s="233">
        <v>12394.152</v>
      </c>
      <c r="O4" s="6"/>
      <c r="P4" s="6"/>
      <c r="Q4" s="6"/>
      <c r="R4" s="6"/>
      <c r="S4" s="6"/>
    </row>
    <row r="5" spans="1:19">
      <c r="A5" s="234" t="s">
        <v>5</v>
      </c>
      <c r="B5" s="325">
        <v>74.144000000000005</v>
      </c>
      <c r="C5" s="563">
        <f t="shared" si="5"/>
        <v>1.2636624534408014</v>
      </c>
      <c r="D5" s="560">
        <v>32.753999999999998</v>
      </c>
      <c r="E5" s="325">
        <v>148.01</v>
      </c>
      <c r="F5" s="236">
        <f t="shared" si="0"/>
        <v>2.1258711721224919</v>
      </c>
      <c r="G5" s="325">
        <v>47.35</v>
      </c>
      <c r="H5" s="318">
        <v>51.39</v>
      </c>
      <c r="I5" s="322" t="str">
        <f t="shared" si="2"/>
        <v>n.m.</v>
      </c>
      <c r="J5" s="235">
        <v>-26.19</v>
      </c>
      <c r="K5" s="237">
        <f t="shared" si="3"/>
        <v>0.23932616903862902</v>
      </c>
      <c r="L5" s="235">
        <v>-34.43</v>
      </c>
      <c r="M5" s="237" t="str">
        <f t="shared" si="4"/>
        <v>n.m.</v>
      </c>
      <c r="N5" s="235">
        <v>40.090000000000003</v>
      </c>
      <c r="O5" s="14"/>
      <c r="P5" s="14"/>
      <c r="Q5" s="14"/>
    </row>
    <row r="6" spans="1:19">
      <c r="A6" s="234" t="s">
        <v>6</v>
      </c>
      <c r="B6" s="325">
        <v>9.1029999999999998</v>
      </c>
      <c r="C6" s="563">
        <f t="shared" si="5"/>
        <v>15.79520295202952</v>
      </c>
      <c r="D6" s="560">
        <v>0.54200000000000004</v>
      </c>
      <c r="E6" s="325">
        <v>9.76</v>
      </c>
      <c r="F6" s="236">
        <f t="shared" si="0"/>
        <v>1.8538011695906431</v>
      </c>
      <c r="G6" s="325">
        <v>3.42</v>
      </c>
      <c r="H6" s="318">
        <v>4.16</v>
      </c>
      <c r="I6" s="322">
        <f t="shared" si="2"/>
        <v>-0.27777777777777768</v>
      </c>
      <c r="J6" s="235">
        <v>5.76</v>
      </c>
      <c r="K6" s="238">
        <f t="shared" si="3"/>
        <v>-0.34321550741163054</v>
      </c>
      <c r="L6" s="235">
        <v>8.77</v>
      </c>
      <c r="M6" s="238">
        <f t="shared" si="4"/>
        <v>2.6694560669456062</v>
      </c>
      <c r="N6" s="235">
        <v>2.39</v>
      </c>
    </row>
    <row r="7" spans="1:19">
      <c r="A7" s="234" t="s">
        <v>7</v>
      </c>
      <c r="B7" s="325">
        <v>86.126999999999995</v>
      </c>
      <c r="C7" s="563">
        <f t="shared" si="5"/>
        <v>1.6556997934075421</v>
      </c>
      <c r="D7" s="560">
        <v>32.430999999999997</v>
      </c>
      <c r="E7" s="325">
        <v>195.03</v>
      </c>
      <c r="F7" s="236">
        <f t="shared" si="0"/>
        <v>0.46595009019843658</v>
      </c>
      <c r="G7" s="325">
        <v>133.04</v>
      </c>
      <c r="H7" s="318">
        <v>235.83</v>
      </c>
      <c r="I7" s="322">
        <f t="shared" si="2"/>
        <v>6.4887564345705862E-2</v>
      </c>
      <c r="J7" s="235">
        <v>221.46</v>
      </c>
      <c r="K7" s="238">
        <f t="shared" si="3"/>
        <v>-1.6672520335022201E-2</v>
      </c>
      <c r="L7" s="235">
        <v>225.2149</v>
      </c>
      <c r="M7" s="238">
        <f t="shared" si="4"/>
        <v>-3.0257662266084506E-2</v>
      </c>
      <c r="N7" s="235">
        <v>232.24199999999999</v>
      </c>
    </row>
    <row r="8" spans="1:19" ht="30.6">
      <c r="A8" s="234" t="s">
        <v>8</v>
      </c>
      <c r="B8" s="325">
        <v>-2543.1999999999998</v>
      </c>
      <c r="C8" s="563">
        <f t="shared" si="5"/>
        <v>-4.6854045527777943E-2</v>
      </c>
      <c r="D8" s="560">
        <v>-2429.3739999999998</v>
      </c>
      <c r="E8" s="325">
        <v>-6349.48</v>
      </c>
      <c r="F8" s="236">
        <f t="shared" si="0"/>
        <v>-7.9568137379919968E-2</v>
      </c>
      <c r="G8" s="325">
        <v>-5881.5</v>
      </c>
      <c r="H8" s="318">
        <v>-7980.01</v>
      </c>
      <c r="I8" s="322">
        <f t="shared" si="2"/>
        <v>7.41405935470697E-2</v>
      </c>
      <c r="J8" s="235">
        <v>-8619.0300000000007</v>
      </c>
      <c r="K8" s="238">
        <f t="shared" si="3"/>
        <v>-5.5833154687165099E-2</v>
      </c>
      <c r="L8" s="235">
        <v>-8163.25</v>
      </c>
      <c r="M8" s="238">
        <f t="shared" si="4"/>
        <v>5.0095376233340039E-3</v>
      </c>
      <c r="N8" s="235">
        <v>-8204.35</v>
      </c>
    </row>
    <row r="9" spans="1:19">
      <c r="A9" s="234" t="s">
        <v>9</v>
      </c>
      <c r="B9" s="325">
        <v>-879.86800000000005</v>
      </c>
      <c r="C9" s="563">
        <f t="shared" si="5"/>
        <v>-3.8436163771788268E-2</v>
      </c>
      <c r="D9" s="560">
        <v>-847.30100000000004</v>
      </c>
      <c r="E9" s="325">
        <v>-2497.9299999999998</v>
      </c>
      <c r="F9" s="236">
        <f t="shared" si="0"/>
        <v>-4.6056240708557628E-2</v>
      </c>
      <c r="G9" s="325">
        <v>-2387.9499999999998</v>
      </c>
      <c r="H9" s="318">
        <v>-3210.91</v>
      </c>
      <c r="I9" s="322">
        <f t="shared" si="2"/>
        <v>-1.6673790865194382E-2</v>
      </c>
      <c r="J9" s="235">
        <v>-3158.25</v>
      </c>
      <c r="K9" s="238">
        <f t="shared" si="3"/>
        <v>-3.2892976818326591E-2</v>
      </c>
      <c r="L9" s="235">
        <v>-3057.674</v>
      </c>
      <c r="M9" s="238">
        <f t="shared" si="4"/>
        <v>-1.9684204348092926E-2</v>
      </c>
      <c r="N9" s="235">
        <v>-2998.6480000000001</v>
      </c>
    </row>
    <row r="10" spans="1:19">
      <c r="A10" s="234" t="s">
        <v>10</v>
      </c>
      <c r="B10" s="325">
        <v>-196.536</v>
      </c>
      <c r="C10" s="563">
        <f t="shared" si="5"/>
        <v>-0.12139038348520215</v>
      </c>
      <c r="D10" s="560">
        <v>-175.261</v>
      </c>
      <c r="E10" s="325">
        <v>-509.92</v>
      </c>
      <c r="F10" s="236">
        <f t="shared" si="0"/>
        <v>-9.1630548793761868E-3</v>
      </c>
      <c r="G10" s="325">
        <v>-505.29</v>
      </c>
      <c r="H10" s="318">
        <v>-795.85</v>
      </c>
      <c r="I10" s="322">
        <f t="shared" si="2"/>
        <v>3.7549885113072889E-2</v>
      </c>
      <c r="J10" s="235">
        <v>-826.9</v>
      </c>
      <c r="K10" s="238">
        <f t="shared" si="3"/>
        <v>-4.4906067127222116E-2</v>
      </c>
      <c r="L10" s="235">
        <v>-791.36300000000006</v>
      </c>
      <c r="M10" s="238">
        <f t="shared" si="4"/>
        <v>-1.5712578662364418E-2</v>
      </c>
      <c r="N10" s="235">
        <v>-779.12099999999998</v>
      </c>
    </row>
    <row r="11" spans="1:19" ht="20.399999999999999">
      <c r="A11" s="234" t="s">
        <v>11</v>
      </c>
      <c r="B11" s="325">
        <v>23.216000000000001</v>
      </c>
      <c r="C11" s="563">
        <f t="shared" si="5"/>
        <v>-0.44972742356008533</v>
      </c>
      <c r="D11" s="560">
        <v>42.19</v>
      </c>
      <c r="E11" s="325">
        <v>59.8</v>
      </c>
      <c r="F11" s="236">
        <f t="shared" si="0"/>
        <v>-0.19547961792008617</v>
      </c>
      <c r="G11" s="325">
        <v>74.33</v>
      </c>
      <c r="H11" s="318">
        <v>106.18</v>
      </c>
      <c r="I11" s="322">
        <f t="shared" si="2"/>
        <v>0.71562449507190196</v>
      </c>
      <c r="J11" s="235">
        <v>61.89</v>
      </c>
      <c r="K11" s="238">
        <f t="shared" si="3"/>
        <v>0.53687608641668727</v>
      </c>
      <c r="L11" s="235">
        <v>40.270000000000003</v>
      </c>
      <c r="M11" s="238">
        <f t="shared" si="4"/>
        <v>3.41799232035107</v>
      </c>
      <c r="N11" s="235">
        <v>9.1150000000000002</v>
      </c>
    </row>
    <row r="12" spans="1:19">
      <c r="A12" s="234" t="s">
        <v>13</v>
      </c>
      <c r="B12" s="325">
        <v>18.617000000000001</v>
      </c>
      <c r="C12" s="563">
        <f t="shared" si="5"/>
        <v>0.64069798184542193</v>
      </c>
      <c r="D12" s="560">
        <v>11.347</v>
      </c>
      <c r="E12" s="325">
        <v>35.880000000000003</v>
      </c>
      <c r="F12" s="236">
        <f t="shared" si="0"/>
        <v>0.25762355415352256</v>
      </c>
      <c r="G12" s="325">
        <v>28.53</v>
      </c>
      <c r="H12" s="318">
        <v>43.93</v>
      </c>
      <c r="I12" s="322">
        <f t="shared" si="2"/>
        <v>0.29663518299881919</v>
      </c>
      <c r="J12" s="235">
        <v>33.880000000000003</v>
      </c>
      <c r="K12" s="237">
        <f t="shared" si="3"/>
        <v>1.0249835634451019</v>
      </c>
      <c r="L12" s="235">
        <v>16.731000000000002</v>
      </c>
      <c r="M12" s="237" t="str">
        <f t="shared" si="4"/>
        <v>n.m.</v>
      </c>
      <c r="N12" s="235">
        <v>-0.95899999999999996</v>
      </c>
    </row>
    <row r="13" spans="1:19" s="3" customFormat="1">
      <c r="A13" s="229" t="s">
        <v>141</v>
      </c>
      <c r="B13" s="564">
        <f>SUM(B4:B12)</f>
        <v>297.19300000000055</v>
      </c>
      <c r="C13" s="561">
        <f t="shared" si="5"/>
        <v>1.2113637292431978E-2</v>
      </c>
      <c r="D13" s="564">
        <f>SUM(D4:D12)</f>
        <v>293.63599999999997</v>
      </c>
      <c r="E13" s="564">
        <f>SUM(E4:E12)</f>
        <v>448.43000000000234</v>
      </c>
      <c r="F13" s="231">
        <f t="shared" si="0"/>
        <v>-4.3517840094100535E-3</v>
      </c>
      <c r="G13" s="564">
        <f>SUM(G4:G12)</f>
        <v>450.39000000000055</v>
      </c>
      <c r="H13" s="313">
        <f t="shared" ref="H13" si="6">SUM(H4:H12)</f>
        <v>855.17999999999813</v>
      </c>
      <c r="I13" s="321">
        <f t="shared" si="2"/>
        <v>4.7886288445044167E-2</v>
      </c>
      <c r="J13" s="230">
        <f>SUM(J4:J12)</f>
        <v>816.09999999999775</v>
      </c>
      <c r="K13" s="232">
        <f t="shared" si="3"/>
        <v>0.13356369451478778</v>
      </c>
      <c r="L13" s="230">
        <f>SUM(L4:L12)</f>
        <v>719.94190000000162</v>
      </c>
      <c r="M13" s="232">
        <f t="shared" si="4"/>
        <v>3.6014332688172779E-2</v>
      </c>
      <c r="N13" s="230">
        <v>694.91499999999996</v>
      </c>
      <c r="O13" s="6"/>
      <c r="P13" s="6"/>
      <c r="Q13" s="6"/>
      <c r="R13" s="6"/>
      <c r="S13" s="6"/>
    </row>
    <row r="14" spans="1:19" ht="20.399999999999999">
      <c r="A14" s="234" t="s">
        <v>14</v>
      </c>
      <c r="B14" s="325">
        <v>-94.042000000000002</v>
      </c>
      <c r="C14" s="563">
        <f t="shared" si="5"/>
        <v>3.006487411945491E-2</v>
      </c>
      <c r="D14" s="560">
        <v>-96.956999999999994</v>
      </c>
      <c r="E14" s="325">
        <v>-277.87</v>
      </c>
      <c r="F14" s="236">
        <f t="shared" si="0"/>
        <v>-1.2313745491639105E-2</v>
      </c>
      <c r="G14" s="325">
        <v>-274.49</v>
      </c>
      <c r="H14" s="319">
        <v>-430.27</v>
      </c>
      <c r="I14" s="323">
        <f t="shared" si="2"/>
        <v>9.4282827432324412E-2</v>
      </c>
      <c r="J14" s="235">
        <v>-475.06</v>
      </c>
      <c r="K14" s="238">
        <f t="shared" si="3"/>
        <v>-8.4651494118506587E-2</v>
      </c>
      <c r="L14" s="235">
        <v>-437.98399999999998</v>
      </c>
      <c r="M14" s="238">
        <f t="shared" si="4"/>
        <v>-1.0723755414377312E-2</v>
      </c>
      <c r="N14" s="235">
        <v>-433.33699999999999</v>
      </c>
      <c r="P14" s="6"/>
    </row>
    <row r="15" spans="1:19" s="3" customFormat="1">
      <c r="A15" s="229" t="s">
        <v>130</v>
      </c>
      <c r="B15" s="564">
        <f>B13+B14</f>
        <v>203.15100000000055</v>
      </c>
      <c r="C15" s="561">
        <f t="shared" si="5"/>
        <v>3.2906410953892351E-2</v>
      </c>
      <c r="D15" s="564">
        <f>D13+D14</f>
        <v>196.67899999999997</v>
      </c>
      <c r="E15" s="564">
        <f>E13+E14</f>
        <v>170.56000000000233</v>
      </c>
      <c r="F15" s="231">
        <f t="shared" si="0"/>
        <v>-3.0358158044333172E-2</v>
      </c>
      <c r="G15" s="564">
        <f>G13+G14</f>
        <v>175.90000000000055</v>
      </c>
      <c r="H15" s="313">
        <f t="shared" ref="H15" si="7">H13+H14</f>
        <v>424.90999999999815</v>
      </c>
      <c r="I15" s="321">
        <f t="shared" si="2"/>
        <v>0.245924231761673</v>
      </c>
      <c r="J15" s="230">
        <f>J13+J14</f>
        <v>341.03999999999775</v>
      </c>
      <c r="K15" s="232">
        <f t="shared" si="3"/>
        <v>0.20954227563758909</v>
      </c>
      <c r="L15" s="230">
        <f>L13+L14</f>
        <v>281.95790000000164</v>
      </c>
      <c r="M15" s="232">
        <f t="shared" si="4"/>
        <v>7.7890765072660129E-2</v>
      </c>
      <c r="N15" s="230">
        <v>261.58299999999997</v>
      </c>
      <c r="O15" s="6"/>
      <c r="P15" s="6"/>
      <c r="Q15" s="6"/>
      <c r="R15" s="6"/>
      <c r="S15" s="6"/>
    </row>
    <row r="16" spans="1:19">
      <c r="A16" s="234" t="s">
        <v>15</v>
      </c>
      <c r="B16" s="325">
        <f>5.703-12.371</f>
        <v>-6.6680000000000001</v>
      </c>
      <c r="C16" s="563">
        <f t="shared" si="5"/>
        <v>0.12182273146318978</v>
      </c>
      <c r="D16" s="560">
        <f>10.77-18.363</f>
        <v>-7.593</v>
      </c>
      <c r="E16" s="325">
        <f>30-73.19</f>
        <v>-43.19</v>
      </c>
      <c r="F16" s="236">
        <f t="shared" si="0"/>
        <v>-2.2473684210526321</v>
      </c>
      <c r="G16" s="325">
        <f>44.43-57.73</f>
        <v>-13.299999999999997</v>
      </c>
      <c r="H16" s="315">
        <f>73.9-77.68</f>
        <v>-3.7800000000000011</v>
      </c>
      <c r="I16" s="323">
        <f t="shared" si="2"/>
        <v>0.84520884520884521</v>
      </c>
      <c r="J16" s="239">
        <f>82.07-106.49</f>
        <v>-24.42</v>
      </c>
      <c r="K16" s="238">
        <f t="shared" si="3"/>
        <v>6.7832194526090794E-2</v>
      </c>
      <c r="L16" s="235">
        <f>82.169-108.366</f>
        <v>-26.197000000000003</v>
      </c>
      <c r="M16" s="238">
        <f t="shared" si="4"/>
        <v>0.1694039315155359</v>
      </c>
      <c r="N16" s="235">
        <v>-31.540000000000006</v>
      </c>
    </row>
    <row r="17" spans="1:19" s="3" customFormat="1">
      <c r="A17" s="229" t="s">
        <v>16</v>
      </c>
      <c r="B17" s="564">
        <f>B16</f>
        <v>-6.6680000000000001</v>
      </c>
      <c r="C17" s="561">
        <f t="shared" si="5"/>
        <v>0.12182273146318978</v>
      </c>
      <c r="D17" s="564">
        <f>D16</f>
        <v>-7.593</v>
      </c>
      <c r="E17" s="564">
        <f>E16</f>
        <v>-43.19</v>
      </c>
      <c r="F17" s="231">
        <f t="shared" si="0"/>
        <v>-2.2473684210526321</v>
      </c>
      <c r="G17" s="564">
        <f>G16</f>
        <v>-13.299999999999997</v>
      </c>
      <c r="H17" s="313">
        <f t="shared" ref="H17" si="8">H16</f>
        <v>-3.7800000000000011</v>
      </c>
      <c r="I17" s="321">
        <f t="shared" si="2"/>
        <v>0.84520884520884521</v>
      </c>
      <c r="J17" s="230">
        <f>J16</f>
        <v>-24.42</v>
      </c>
      <c r="K17" s="232">
        <f t="shared" si="3"/>
        <v>6.7832194526090794E-2</v>
      </c>
      <c r="L17" s="230">
        <f>L16</f>
        <v>-26.197000000000003</v>
      </c>
      <c r="M17" s="232">
        <f t="shared" si="4"/>
        <v>0.1694039315155359</v>
      </c>
      <c r="N17" s="230">
        <v>-31.540000000000006</v>
      </c>
      <c r="O17" s="6"/>
      <c r="P17" s="6"/>
      <c r="Q17" s="6"/>
      <c r="R17" s="6"/>
      <c r="S17" s="6"/>
    </row>
    <row r="18" spans="1:19" s="3" customFormat="1">
      <c r="A18" s="229" t="s">
        <v>140</v>
      </c>
      <c r="B18" s="564">
        <f>B15+B17</f>
        <v>196.48300000000054</v>
      </c>
      <c r="C18" s="561">
        <f t="shared" si="5"/>
        <v>3.9119765609302526E-2</v>
      </c>
      <c r="D18" s="564">
        <f>D15+D17</f>
        <v>189.08599999999998</v>
      </c>
      <c r="E18" s="564">
        <f>E15+E17</f>
        <v>127.37000000000234</v>
      </c>
      <c r="F18" s="231">
        <f t="shared" si="0"/>
        <v>-0.21666666666665491</v>
      </c>
      <c r="G18" s="564">
        <f>G15+G17</f>
        <v>162.60000000000053</v>
      </c>
      <c r="H18" s="313">
        <f t="shared" ref="H18" si="9">H15+H17</f>
        <v>421.12999999999818</v>
      </c>
      <c r="I18" s="321">
        <f t="shared" si="2"/>
        <v>0.33008022234856038</v>
      </c>
      <c r="J18" s="230">
        <f>J15+J17</f>
        <v>316.61999999999773</v>
      </c>
      <c r="K18" s="232">
        <f t="shared" si="3"/>
        <v>0.23795310385596746</v>
      </c>
      <c r="L18" s="230">
        <f>L15+L17</f>
        <v>255.76090000000164</v>
      </c>
      <c r="M18" s="232">
        <f t="shared" si="4"/>
        <v>0.11179605552006233</v>
      </c>
      <c r="N18" s="233">
        <v>230.04299999999995</v>
      </c>
      <c r="O18" s="6"/>
      <c r="P18" s="6"/>
      <c r="Q18" s="6"/>
      <c r="R18" s="6"/>
      <c r="S18" s="6"/>
    </row>
    <row r="19" spans="1:19">
      <c r="A19" s="234" t="s">
        <v>17</v>
      </c>
      <c r="B19" s="320">
        <v>-56.517000000000003</v>
      </c>
      <c r="C19" s="563">
        <f t="shared" si="5"/>
        <v>-0.10345972119176849</v>
      </c>
      <c r="D19" s="565">
        <v>-51.218000000000004</v>
      </c>
      <c r="E19" s="320">
        <v>-49.13</v>
      </c>
      <c r="F19" s="236">
        <f t="shared" si="0"/>
        <v>0.14852686308492202</v>
      </c>
      <c r="G19" s="320">
        <v>-57.7</v>
      </c>
      <c r="H19" s="320">
        <v>-139.13</v>
      </c>
      <c r="I19" s="323">
        <f t="shared" si="2"/>
        <v>-3.7277268321777468E-2</v>
      </c>
      <c r="J19" s="239">
        <v>-134.13</v>
      </c>
      <c r="K19" s="238">
        <f t="shared" si="3"/>
        <v>-0.2389732031517009</v>
      </c>
      <c r="L19" s="239">
        <v>-108.259</v>
      </c>
      <c r="M19" s="238">
        <f t="shared" si="4"/>
        <v>-0.46736154409173447</v>
      </c>
      <c r="N19" s="239">
        <v>-73.778000000000006</v>
      </c>
    </row>
    <row r="20" spans="1:19" s="3" customFormat="1" ht="20.399999999999999">
      <c r="A20" s="229" t="s">
        <v>18</v>
      </c>
      <c r="B20" s="564">
        <f>B18+B19</f>
        <v>139.96600000000055</v>
      </c>
      <c r="C20" s="561">
        <f t="shared" si="5"/>
        <v>1.5217454376654116E-2</v>
      </c>
      <c r="D20" s="564">
        <f>D18+D19</f>
        <v>137.86799999999999</v>
      </c>
      <c r="E20" s="564">
        <f>E18+E19</f>
        <v>78.24000000000234</v>
      </c>
      <c r="F20" s="231">
        <f t="shared" si="0"/>
        <v>-0.25414680648234567</v>
      </c>
      <c r="G20" s="564">
        <f>G18+G19</f>
        <v>104.90000000000053</v>
      </c>
      <c r="H20" s="313">
        <f t="shared" ref="H20" si="10">H18+H19</f>
        <v>281.99999999999818</v>
      </c>
      <c r="I20" s="321">
        <f t="shared" si="2"/>
        <v>0.54529015288509886</v>
      </c>
      <c r="J20" s="230">
        <f>J18+J19</f>
        <v>182.48999999999774</v>
      </c>
      <c r="K20" s="232">
        <f t="shared" si="3"/>
        <v>0.23720440211275728</v>
      </c>
      <c r="L20" s="230">
        <f>L18+L19</f>
        <v>147.50190000000163</v>
      </c>
      <c r="M20" s="232">
        <f t="shared" si="4"/>
        <v>-5.6048252911803154E-2</v>
      </c>
      <c r="N20" s="230">
        <v>156.26</v>
      </c>
      <c r="O20" s="6"/>
      <c r="P20" s="6"/>
      <c r="Q20" s="6"/>
      <c r="R20" s="6"/>
      <c r="S20" s="6"/>
    </row>
    <row r="21" spans="1:19" ht="20.399999999999999">
      <c r="A21" s="234" t="s">
        <v>19</v>
      </c>
      <c r="B21" s="325">
        <v>5.7809999999999997</v>
      </c>
      <c r="C21" s="563">
        <f t="shared" si="5"/>
        <v>-0.32155850252317808</v>
      </c>
      <c r="D21" s="560">
        <v>8.5210000000000008</v>
      </c>
      <c r="E21" s="325">
        <v>4.45</v>
      </c>
      <c r="F21" s="236">
        <f t="shared" si="0"/>
        <v>6.9464285714285712</v>
      </c>
      <c r="G21" s="325">
        <v>0.56000000000000005</v>
      </c>
      <c r="H21" s="325">
        <v>4.3499999999999996</v>
      </c>
      <c r="I21" s="323">
        <f t="shared" si="2"/>
        <v>-0.83396946564885499</v>
      </c>
      <c r="J21" s="235">
        <v>26.2</v>
      </c>
      <c r="K21" s="238">
        <f t="shared" si="3"/>
        <v>0.34125115183782118</v>
      </c>
      <c r="L21" s="235">
        <v>19.533999999999999</v>
      </c>
      <c r="M21" s="238">
        <f t="shared" si="4"/>
        <v>-0.54253998735392617</v>
      </c>
      <c r="N21" s="235">
        <v>42.701000000000001</v>
      </c>
    </row>
    <row r="22" spans="1:19" s="3" customFormat="1">
      <c r="A22" s="229" t="s">
        <v>20</v>
      </c>
      <c r="B22" s="378">
        <f>B20-B21</f>
        <v>134.18500000000054</v>
      </c>
      <c r="C22" s="231">
        <f t="shared" si="5"/>
        <v>3.7403264088077481E-2</v>
      </c>
      <c r="D22" s="378">
        <f>D20-D21</f>
        <v>129.34699999999998</v>
      </c>
      <c r="E22" s="230">
        <f>E20-E21</f>
        <v>73.790000000002337</v>
      </c>
      <c r="F22" s="231">
        <f t="shared" si="0"/>
        <v>-0.29279279279277404</v>
      </c>
      <c r="G22" s="327">
        <f>G20-G21</f>
        <v>104.34000000000053</v>
      </c>
      <c r="H22" s="313">
        <f t="shared" ref="H22" si="11">H20-H21</f>
        <v>277.64999999999816</v>
      </c>
      <c r="I22" s="321">
        <f t="shared" si="2"/>
        <v>0.77650521466505951</v>
      </c>
      <c r="J22" s="230">
        <f>J20-J21</f>
        <v>156.28999999999775</v>
      </c>
      <c r="K22" s="232">
        <f t="shared" si="3"/>
        <v>0.22132190963511755</v>
      </c>
      <c r="L22" s="230">
        <f>L20-L21</f>
        <v>127.96790000000163</v>
      </c>
      <c r="M22" s="232">
        <f t="shared" si="4"/>
        <v>0.12688470310588884</v>
      </c>
      <c r="N22" s="230">
        <v>113.559</v>
      </c>
      <c r="O22" s="6"/>
      <c r="P22" s="6"/>
      <c r="Q22" s="6"/>
      <c r="R22" s="6"/>
      <c r="S22" s="6"/>
    </row>
    <row r="23" spans="1:19">
      <c r="A23" s="229"/>
      <c r="B23" s="331"/>
      <c r="C23" s="231"/>
      <c r="D23" s="331"/>
      <c r="E23" s="240"/>
      <c r="F23" s="231"/>
      <c r="G23" s="331"/>
      <c r="H23" s="240"/>
      <c r="I23" s="321"/>
      <c r="J23" s="240"/>
      <c r="K23" s="238"/>
      <c r="L23" s="240"/>
      <c r="M23" s="238"/>
      <c r="N23" s="240"/>
    </row>
    <row r="24" spans="1:19" s="3" customFormat="1">
      <c r="A24" s="229" t="s">
        <v>141</v>
      </c>
      <c r="B24" s="378">
        <f>B13</f>
        <v>297.19300000000055</v>
      </c>
      <c r="C24" s="231">
        <f>IF((+B24/D24)&lt;0,"n.m.",IF(B24&lt;0,(+B24/D24-1)*-1,(+B24/D24-1)))</f>
        <v>1.2113637292431978E-2</v>
      </c>
      <c r="D24" s="378">
        <f>D13</f>
        <v>293.63599999999997</v>
      </c>
      <c r="E24" s="230">
        <f>E13</f>
        <v>448.43000000000234</v>
      </c>
      <c r="F24" s="231">
        <f>IF((+E24/G24)&lt;0,"n.m.",IF(E24&lt;0,(+E24/G24-1)*-1,(+E24/G24-1)))</f>
        <v>-4.3517840094100535E-3</v>
      </c>
      <c r="G24" s="327">
        <f>G13</f>
        <v>450.39000000000055</v>
      </c>
      <c r="H24" s="313">
        <f t="shared" ref="H24" si="12">H13</f>
        <v>855.17999999999813</v>
      </c>
      <c r="I24" s="321">
        <f>IF((+H24/J24)&lt;0,"n.m.",IF(H24&lt;0,(+H24/J24-1)*-1,(+H24/J24-1)))</f>
        <v>4.7886288445044167E-2</v>
      </c>
      <c r="J24" s="230">
        <f>J13</f>
        <v>816.09999999999775</v>
      </c>
      <c r="K24" s="232">
        <f t="shared" si="3"/>
        <v>0.13356369451478778</v>
      </c>
      <c r="L24" s="230">
        <f>L13</f>
        <v>719.94190000000162</v>
      </c>
      <c r="M24" s="232">
        <f t="shared" si="4"/>
        <v>3.6014332688172779E-2</v>
      </c>
      <c r="N24" s="230">
        <v>694.91499999999996</v>
      </c>
      <c r="O24" s="6"/>
      <c r="P24" s="6"/>
      <c r="Q24" s="6"/>
      <c r="R24" s="6"/>
      <c r="S24" s="6"/>
    </row>
    <row r="25" spans="1:19" s="17" customFormat="1">
      <c r="A25" s="241" t="s">
        <v>21</v>
      </c>
      <c r="B25" s="332">
        <f>B24/B4</f>
        <v>8.0201263496501377E-2</v>
      </c>
      <c r="C25" s="231"/>
      <c r="D25" s="332">
        <f>D24/D4</f>
        <v>8.0973816895862125E-2</v>
      </c>
      <c r="E25" s="242">
        <f>E24/E4</f>
        <v>4.7923114409315772E-2</v>
      </c>
      <c r="F25" s="231"/>
      <c r="G25" s="332">
        <f>G24/G4</f>
        <v>5.0387874421320963E-2</v>
      </c>
      <c r="H25" s="316">
        <f t="shared" ref="H25" si="13">H24/H4</f>
        <v>6.8963570706247854E-2</v>
      </c>
      <c r="I25" s="321"/>
      <c r="J25" s="242">
        <f>J24/J4</f>
        <v>6.2186249378975531E-2</v>
      </c>
      <c r="K25" s="238"/>
      <c r="L25" s="242">
        <f>L24/L4</f>
        <v>5.77076603402479E-2</v>
      </c>
      <c r="M25" s="238"/>
      <c r="N25" s="242">
        <v>5.6067974638361703E-2</v>
      </c>
      <c r="O25" s="18"/>
      <c r="P25" s="18"/>
      <c r="Q25" s="18"/>
      <c r="R25" s="18"/>
      <c r="S25" s="18"/>
    </row>
    <row r="26" spans="1:19" s="3" customFormat="1">
      <c r="A26" s="229" t="s">
        <v>130</v>
      </c>
      <c r="B26" s="378">
        <f>B15</f>
        <v>203.15100000000055</v>
      </c>
      <c r="C26" s="231">
        <f>IF((+B26/D26)&lt;0,"n.m.",IF(B26&lt;0,(+B26/D26-1)*-1,(+B26/D26-1)))</f>
        <v>3.2906410953892351E-2</v>
      </c>
      <c r="D26" s="378">
        <f>D15</f>
        <v>196.67899999999997</v>
      </c>
      <c r="E26" s="230">
        <f>E15</f>
        <v>170.56000000000233</v>
      </c>
      <c r="F26" s="231">
        <f>IF((+E26/G26)&lt;0,"n.m.",IF(E26&lt;0,(+E26/G26-1)*-1,(+E26/G26-1)))</f>
        <v>-3.0358158044333172E-2</v>
      </c>
      <c r="G26" s="327">
        <f>G15</f>
        <v>175.90000000000055</v>
      </c>
      <c r="H26" s="313">
        <f t="shared" ref="H26" si="14">H15</f>
        <v>424.90999999999815</v>
      </c>
      <c r="I26" s="321">
        <f>IF((+H26/J26)&lt;0,"n.m.",IF(H26&lt;0,(+H26/J26-1)*-1,(+H26/J26-1)))</f>
        <v>0.245924231761673</v>
      </c>
      <c r="J26" s="230">
        <f>J15</f>
        <v>341.03999999999775</v>
      </c>
      <c r="K26" s="232">
        <f t="shared" si="3"/>
        <v>0.20954227563758909</v>
      </c>
      <c r="L26" s="230">
        <f>L15</f>
        <v>281.95790000000164</v>
      </c>
      <c r="M26" s="232">
        <f t="shared" si="4"/>
        <v>7.7890765072660129E-2</v>
      </c>
      <c r="N26" s="230">
        <v>261.58299999999997</v>
      </c>
      <c r="O26" s="6"/>
      <c r="P26" s="6"/>
      <c r="Q26" s="6"/>
      <c r="R26" s="6"/>
      <c r="S26" s="6"/>
    </row>
    <row r="27" spans="1:19" s="3" customFormat="1">
      <c r="A27" s="241" t="s">
        <v>21</v>
      </c>
      <c r="B27" s="332">
        <f>B26/B4</f>
        <v>5.4822848723145447E-2</v>
      </c>
      <c r="C27" s="231"/>
      <c r="D27" s="332">
        <f>D26/D4</f>
        <v>5.4236705762444881E-2</v>
      </c>
      <c r="E27" s="242">
        <f>E26/E4</f>
        <v>1.8227519108117138E-2</v>
      </c>
      <c r="F27" s="231"/>
      <c r="G27" s="332">
        <f>G26/G4</f>
        <v>1.9679005108262562E-2</v>
      </c>
      <c r="H27" s="324">
        <f>H26/H4</f>
        <v>3.426566433825827E-2</v>
      </c>
      <c r="I27" s="321"/>
      <c r="J27" s="324">
        <f>J26/J4</f>
        <v>2.5987009543200261E-2</v>
      </c>
      <c r="K27" s="238"/>
      <c r="L27" s="242">
        <f>L26/L4</f>
        <v>2.26006164156436E-2</v>
      </c>
      <c r="M27" s="238"/>
      <c r="N27" s="242">
        <v>2.1105356784393153E-2</v>
      </c>
      <c r="O27" s="6"/>
      <c r="P27" s="6"/>
      <c r="Q27" s="6"/>
      <c r="R27" s="6"/>
      <c r="S27" s="6"/>
    </row>
    <row r="28" spans="1:19" s="3" customFormat="1">
      <c r="A28" s="229" t="s">
        <v>22</v>
      </c>
      <c r="B28" s="333">
        <f>B22/B31*1000000</f>
        <v>1.3078460038986406</v>
      </c>
      <c r="C28" s="231">
        <f>IF((+B28/D28)&lt;0,"n.m.",IF(B28&lt;0,(+B28/D28-1)*-1,(+B28/D28-1)))</f>
        <v>3.7403264088077481E-2</v>
      </c>
      <c r="D28" s="333">
        <f>D22/D31*1000000</f>
        <v>1.2606920077972708</v>
      </c>
      <c r="E28" s="243">
        <f>E22/E31*1000000</f>
        <v>0.71920077972711827</v>
      </c>
      <c r="F28" s="231">
        <f>IF((+E28/G28)&lt;0,"n.m.",IF(E28&lt;0,(+E28/G28-1)*-1,(+E28/G28-1)))</f>
        <v>-0.29279279279277404</v>
      </c>
      <c r="G28" s="333">
        <f>G22/G31*1000000</f>
        <v>1.0169590643274906</v>
      </c>
      <c r="H28" s="313">
        <f t="shared" ref="H28" si="15">H22/H31*1000000</f>
        <v>2.7061403508771749</v>
      </c>
      <c r="I28" s="321">
        <f>IF((+H28/J28)&lt;0,"n.m.",IF(H28&lt;0,(+H28/J28-1)*-1,(+H28/J28-1)))</f>
        <v>0.77650521466505928</v>
      </c>
      <c r="J28" s="230">
        <f>J22/J31*1000000</f>
        <v>1.5232943469785356</v>
      </c>
      <c r="K28" s="232">
        <f t="shared" si="3"/>
        <v>0.22132190963511733</v>
      </c>
      <c r="L28" s="230">
        <f>L22/L31*1000000</f>
        <v>1.2472504873294508</v>
      </c>
      <c r="M28" s="232">
        <f t="shared" si="4"/>
        <v>0.12816809957331521</v>
      </c>
      <c r="N28" s="243">
        <v>1.1055537626007805</v>
      </c>
      <c r="O28" s="6"/>
      <c r="P28" s="6"/>
      <c r="Q28" s="6"/>
      <c r="R28" s="6"/>
      <c r="S28" s="6"/>
    </row>
    <row r="29" spans="1:19" s="17" customFormat="1" ht="20.399999999999999">
      <c r="A29" s="241" t="s">
        <v>23</v>
      </c>
      <c r="B29" s="332">
        <f>B22/B4</f>
        <v>3.621150747924097E-2</v>
      </c>
      <c r="C29" s="342"/>
      <c r="D29" s="332">
        <f>D22/D4</f>
        <v>3.5669060653424914E-2</v>
      </c>
      <c r="E29" s="242">
        <f>E22/E4</f>
        <v>7.8858386197700973E-3</v>
      </c>
      <c r="F29" s="236"/>
      <c r="G29" s="332">
        <f>G22/G4</f>
        <v>1.1673151750972824E-2</v>
      </c>
      <c r="H29" s="316">
        <f t="shared" ref="H29" si="16">H22/H4</f>
        <v>2.2390298424413139E-2</v>
      </c>
      <c r="I29" s="330"/>
      <c r="J29" s="242">
        <f>J22/J4</f>
        <v>1.1909188721284122E-2</v>
      </c>
      <c r="K29" s="242"/>
      <c r="L29" s="242">
        <f>L22/L4</f>
        <v>1.0257394530940465E-2</v>
      </c>
      <c r="M29" s="242"/>
      <c r="N29" s="242">
        <v>9.1623049321970552E-3</v>
      </c>
      <c r="O29" s="18"/>
      <c r="P29" s="18"/>
      <c r="Q29" s="18"/>
      <c r="R29" s="18"/>
      <c r="S29" s="18"/>
    </row>
    <row r="30" spans="1:19" s="3" customFormat="1">
      <c r="A30" s="229"/>
      <c r="B30" s="510"/>
      <c r="C30" s="342"/>
      <c r="D30" s="510"/>
      <c r="E30" s="244"/>
      <c r="F30" s="236"/>
      <c r="G30" s="304"/>
      <c r="H30" s="244"/>
      <c r="I30" s="328"/>
      <c r="J30" s="244"/>
      <c r="K30" s="244"/>
      <c r="L30" s="244"/>
      <c r="M30" s="244"/>
      <c r="N30" s="244"/>
      <c r="O30" s="6"/>
      <c r="P30" s="6"/>
      <c r="Q30" s="6"/>
      <c r="R30" s="6"/>
      <c r="S30" s="6"/>
    </row>
    <row r="31" spans="1:19" ht="20.399999999999999">
      <c r="A31" s="234" t="s">
        <v>24</v>
      </c>
      <c r="B31" s="511">
        <v>102600000</v>
      </c>
      <c r="C31" s="342">
        <f>IF((+B31/D31)&lt;0,"n.m.",IF(B31&lt;0,(+B31/D31-1)*-1,(+B31/D31-1)))</f>
        <v>0</v>
      </c>
      <c r="D31" s="511">
        <v>102600000</v>
      </c>
      <c r="E31" s="245">
        <v>102600000</v>
      </c>
      <c r="F31" s="236">
        <f>IF((+E31/G31)&lt;0,"n.m.",IF(E31&lt;0,(+E31/G31-1)*-1,(+E31/G31-1)))</f>
        <v>0</v>
      </c>
      <c r="G31" s="305">
        <v>102600000</v>
      </c>
      <c r="H31" s="305">
        <v>102600000</v>
      </c>
      <c r="I31" s="330">
        <f>IF((+H31/J31)&lt;0,"n.m.",IF(H31&lt;0,(+H31/J31-1)*-1,(+H31/J31-1)))</f>
        <v>0</v>
      </c>
      <c r="J31" s="245">
        <v>102600000</v>
      </c>
      <c r="K31" s="238">
        <f t="shared" ref="K31" si="17">IF((+J31/L31)&lt;0,"n.m.",IF(J31&lt;0,(+J31/L31-1)*-1,(+J31/L31-1)))</f>
        <v>0</v>
      </c>
      <c r="L31" s="245">
        <v>102600000</v>
      </c>
      <c r="M31" s="238">
        <f t="shared" ref="M31" si="18">IF((+L31/N31)&lt;0,"n.m.",IF(L31&lt;0,(+L31/N31-1)*-1,(+L31/N31-1)))</f>
        <v>-1.1375932965234092E-3</v>
      </c>
      <c r="N31" s="245">
        <v>102716850</v>
      </c>
    </row>
    <row r="32" spans="1:19" s="3" customFormat="1">
      <c r="A32" s="229"/>
      <c r="B32" s="512"/>
      <c r="C32" s="503"/>
      <c r="D32" s="512"/>
      <c r="E32" s="246"/>
      <c r="F32" s="240"/>
      <c r="G32" s="306"/>
      <c r="H32" s="246"/>
      <c r="I32" s="328"/>
      <c r="J32" s="246"/>
      <c r="K32" s="240"/>
      <c r="L32" s="246"/>
      <c r="M32" s="240"/>
      <c r="N32" s="246"/>
      <c r="O32" s="6"/>
      <c r="P32" s="6"/>
      <c r="Q32" s="6"/>
      <c r="R32" s="6"/>
      <c r="S32" s="6"/>
    </row>
    <row r="33" spans="1:19">
      <c r="A33" s="234" t="s">
        <v>25</v>
      </c>
      <c r="B33" s="334" t="s">
        <v>42</v>
      </c>
      <c r="C33" s="234"/>
      <c r="D33" s="334" t="s">
        <v>42</v>
      </c>
      <c r="E33" s="247" t="s">
        <v>42</v>
      </c>
      <c r="F33" s="248" t="s">
        <v>42</v>
      </c>
      <c r="G33" s="334" t="s">
        <v>42</v>
      </c>
      <c r="H33" s="326">
        <v>0.95</v>
      </c>
      <c r="I33" s="330">
        <f>IF((+H33/J33)&lt;0,"n.m.",IF(H33&lt;0,(+H33/J33-1)*-1,(+H33/J33-1)))</f>
        <v>0.46153846153846145</v>
      </c>
      <c r="J33" s="247">
        <v>0.65</v>
      </c>
      <c r="K33" s="238">
        <f t="shared" ref="K33:K35" si="19">IF((+J33/L33)&lt;0,"n.m.",IF(J33&lt;0,(+J33/L33-1)*-1,(+J33/L33-1)))</f>
        <v>0.30000000000000004</v>
      </c>
      <c r="L33" s="249">
        <v>0.5</v>
      </c>
      <c r="M33" s="238">
        <f t="shared" ref="M33" si="20">IF((+L33/N33)&lt;0,"n.m.",IF(L33&lt;0,(+L33/N33-1)*-1,(+L33/N33-1)))</f>
        <v>0.11111111111111116</v>
      </c>
      <c r="N33" s="249">
        <v>0.45</v>
      </c>
    </row>
    <row r="34" spans="1:19">
      <c r="A34" s="234" t="s">
        <v>26</v>
      </c>
      <c r="B34" s="334" t="s">
        <v>42</v>
      </c>
      <c r="C34" s="234"/>
      <c r="D34" s="334" t="s">
        <v>42</v>
      </c>
      <c r="E34" s="247" t="s">
        <v>42</v>
      </c>
      <c r="F34" s="248" t="s">
        <v>42</v>
      </c>
      <c r="G34" s="334" t="s">
        <v>42</v>
      </c>
      <c r="H34" s="317">
        <f t="shared" ref="H34" si="21">H33/H28</f>
        <v>0.35105348460291969</v>
      </c>
      <c r="I34" s="330">
        <f>IF((+H34/J34)&lt;0,"n.m.",IF(H34&lt;0,(+H34/J34-1)*-1,(+H34/J34-1)))</f>
        <v>-0.1772957098727016</v>
      </c>
      <c r="J34" s="250">
        <f>J33/J28</f>
        <v>0.42670676306866057</v>
      </c>
      <c r="K34" s="238">
        <f t="shared" si="19"/>
        <v>6.4420436368318734E-2</v>
      </c>
      <c r="L34" s="250">
        <f>L33/L28</f>
        <v>0.40088178363479698</v>
      </c>
      <c r="M34" s="251"/>
      <c r="N34" s="250">
        <v>0.40703583599714693</v>
      </c>
    </row>
    <row r="35" spans="1:19">
      <c r="A35" s="234" t="s">
        <v>27</v>
      </c>
      <c r="B35" s="577">
        <v>0.03</v>
      </c>
      <c r="C35" s="513"/>
      <c r="D35" s="513">
        <v>2.9000000000000001E-2</v>
      </c>
      <c r="E35" s="556">
        <v>2.3E-2</v>
      </c>
      <c r="F35" s="557"/>
      <c r="G35" s="556">
        <v>2.9000000000000001E-2</v>
      </c>
      <c r="H35" s="335">
        <v>6.4000000000000001E-2</v>
      </c>
      <c r="I35" s="252"/>
      <c r="J35" s="252">
        <v>4.1000000000000002E-2</v>
      </c>
      <c r="K35" s="238">
        <f t="shared" si="19"/>
        <v>-4.6511627906976605E-2</v>
      </c>
      <c r="L35" s="252">
        <v>4.2999999999999997E-2</v>
      </c>
      <c r="M35" s="242"/>
      <c r="N35" s="252">
        <v>4.5999999999999999E-2</v>
      </c>
    </row>
    <row r="36" spans="1:19">
      <c r="A36" s="234"/>
      <c r="B36" s="504"/>
      <c r="C36" s="504"/>
      <c r="D36" s="504"/>
      <c r="E36" s="253"/>
      <c r="F36" s="254"/>
      <c r="G36" s="254"/>
      <c r="H36" s="253"/>
      <c r="I36" s="253"/>
      <c r="J36" s="253"/>
      <c r="K36" s="254"/>
      <c r="L36" s="253"/>
      <c r="M36" s="254"/>
      <c r="N36" s="253"/>
    </row>
    <row r="37" spans="1:19" ht="31.95" customHeight="1">
      <c r="A37" s="255"/>
      <c r="B37" s="234"/>
      <c r="C37" s="234"/>
      <c r="D37" s="234"/>
      <c r="E37" s="256"/>
      <c r="F37" s="476" t="s">
        <v>156</v>
      </c>
      <c r="G37" s="257"/>
      <c r="H37" s="256"/>
      <c r="I37" s="481" t="s">
        <v>147</v>
      </c>
      <c r="J37" s="256"/>
      <c r="K37" s="482" t="s">
        <v>144</v>
      </c>
      <c r="L37" s="486"/>
      <c r="M37" s="482" t="s">
        <v>28</v>
      </c>
      <c r="N37" s="256"/>
    </row>
    <row r="38" spans="1:19" s="3" customFormat="1">
      <c r="A38" s="258" t="s">
        <v>29</v>
      </c>
      <c r="B38" s="234"/>
      <c r="C38" s="234"/>
      <c r="D38" s="234"/>
      <c r="E38" s="259">
        <f>SUM(E39:E47)</f>
        <v>4191.96</v>
      </c>
      <c r="F38" s="477">
        <f>E38/$E$71</f>
        <v>0.39523786626086516</v>
      </c>
      <c r="G38" s="467"/>
      <c r="H38" s="336">
        <f t="shared" ref="H38" si="22">SUM(H39:H47)</f>
        <v>4129.93</v>
      </c>
      <c r="I38" s="260">
        <f>H38/$H$71</f>
        <v>0.39793475108422199</v>
      </c>
      <c r="J38" s="259">
        <f>SUM(J39:J47)</f>
        <v>4284.0700000000006</v>
      </c>
      <c r="K38" s="483">
        <f>J38/$J$71</f>
        <v>0.39930300208689273</v>
      </c>
      <c r="L38" s="466">
        <f>SUM(L39:L47)</f>
        <v>4506.4569999999994</v>
      </c>
      <c r="M38" s="483">
        <f>L38/$L$71</f>
        <v>0.43856165973985978</v>
      </c>
      <c r="N38" s="466">
        <v>4416.29</v>
      </c>
      <c r="O38" s="6"/>
      <c r="P38" s="6"/>
      <c r="Q38" s="6"/>
      <c r="R38" s="6"/>
      <c r="S38" s="6"/>
    </row>
    <row r="39" spans="1:19">
      <c r="A39" s="234" t="s">
        <v>30</v>
      </c>
      <c r="B39" s="234"/>
      <c r="C39" s="234"/>
      <c r="D39" s="234"/>
      <c r="E39" s="341">
        <v>496.86</v>
      </c>
      <c r="F39" s="478">
        <f t="shared" ref="F39:F71" si="23">E39/$E$71</f>
        <v>4.6846316813703721E-2</v>
      </c>
      <c r="G39" s="468"/>
      <c r="H39" s="337">
        <v>496.4</v>
      </c>
      <c r="I39" s="262">
        <f t="shared" ref="I39:I71" si="24">H39/$H$71</f>
        <v>4.7830062601111341E-2</v>
      </c>
      <c r="J39" s="474">
        <v>510.8</v>
      </c>
      <c r="K39" s="484">
        <f t="shared" ref="K39:K71" si="25">J39/$J$71</f>
        <v>4.7609860125064435E-2</v>
      </c>
      <c r="L39" s="475">
        <v>535.72500000000002</v>
      </c>
      <c r="M39" s="484">
        <f t="shared" ref="M39:M71" si="26">L39/$L$71</f>
        <v>5.2135956287641581E-2</v>
      </c>
      <c r="N39" s="474">
        <v>501.78800000000001</v>
      </c>
    </row>
    <row r="40" spans="1:19">
      <c r="A40" s="234" t="s">
        <v>31</v>
      </c>
      <c r="B40" s="234"/>
      <c r="C40" s="234"/>
      <c r="D40" s="234"/>
      <c r="E40" s="341">
        <v>1942.75</v>
      </c>
      <c r="F40" s="478">
        <f t="shared" si="23"/>
        <v>0.18317168214350704</v>
      </c>
      <c r="G40" s="468"/>
      <c r="H40" s="337">
        <v>1927.74</v>
      </c>
      <c r="I40" s="262">
        <f t="shared" si="24"/>
        <v>0.18574521530754712</v>
      </c>
      <c r="J40" s="474">
        <v>1881.52</v>
      </c>
      <c r="K40" s="484">
        <f>J40/$J$71</f>
        <v>0.17536981993443859</v>
      </c>
      <c r="L40" s="475">
        <v>2015.0609999999999</v>
      </c>
      <c r="M40" s="484">
        <f t="shared" si="26"/>
        <v>0.19610272474297694</v>
      </c>
      <c r="N40" s="474">
        <v>2145.5169999999998</v>
      </c>
    </row>
    <row r="41" spans="1:19">
      <c r="A41" s="234" t="s">
        <v>32</v>
      </c>
      <c r="B41" s="234"/>
      <c r="C41" s="234"/>
      <c r="D41" s="234"/>
      <c r="E41" s="341">
        <v>7.35</v>
      </c>
      <c r="F41" s="478">
        <f t="shared" si="23"/>
        <v>6.9299285227372362E-4</v>
      </c>
      <c r="G41" s="468"/>
      <c r="H41" s="337">
        <v>7.92</v>
      </c>
      <c r="I41" s="262">
        <f t="shared" si="24"/>
        <v>7.631226748606E-4</v>
      </c>
      <c r="J41" s="474">
        <v>13.82</v>
      </c>
      <c r="K41" s="484">
        <f t="shared" si="25"/>
        <v>1.2881132868605922E-3</v>
      </c>
      <c r="L41" s="475">
        <v>33.773000000000003</v>
      </c>
      <c r="M41" s="484">
        <f t="shared" si="26"/>
        <v>3.2867378817537343E-3</v>
      </c>
      <c r="N41" s="474">
        <v>36.893999999999998</v>
      </c>
    </row>
    <row r="42" spans="1:19">
      <c r="A42" s="234" t="s">
        <v>33</v>
      </c>
      <c r="B42" s="234"/>
      <c r="C42" s="234"/>
      <c r="D42" s="234"/>
      <c r="E42" s="341">
        <v>351.83</v>
      </c>
      <c r="F42" s="478">
        <f t="shared" si="23"/>
        <v>3.3172200709586964E-2</v>
      </c>
      <c r="G42" s="468"/>
      <c r="H42" s="337">
        <v>347.61</v>
      </c>
      <c r="I42" s="262">
        <f t="shared" si="24"/>
        <v>3.3493569824279444E-2</v>
      </c>
      <c r="J42" s="474">
        <v>373.42</v>
      </c>
      <c r="K42" s="484">
        <f t="shared" si="25"/>
        <v>3.480515655423172E-2</v>
      </c>
      <c r="L42" s="475">
        <v>401.62200000000001</v>
      </c>
      <c r="M42" s="484">
        <f t="shared" si="26"/>
        <v>3.9085252762434436E-2</v>
      </c>
      <c r="N42" s="474">
        <v>371.596</v>
      </c>
    </row>
    <row r="43" spans="1:19">
      <c r="A43" s="234" t="s">
        <v>34</v>
      </c>
      <c r="B43" s="234"/>
      <c r="C43" s="234"/>
      <c r="D43" s="234"/>
      <c r="E43" s="341">
        <v>184.89</v>
      </c>
      <c r="F43" s="478">
        <f t="shared" si="23"/>
        <v>1.7432305912501871E-2</v>
      </c>
      <c r="G43" s="468"/>
      <c r="H43" s="337">
        <v>166.73</v>
      </c>
      <c r="I43" s="262">
        <f t="shared" si="24"/>
        <v>1.6065081260038867E-2</v>
      </c>
      <c r="J43" s="474">
        <v>201.9</v>
      </c>
      <c r="K43" s="484">
        <f t="shared" si="25"/>
        <v>1.8818384415134122E-2</v>
      </c>
      <c r="L43" s="475">
        <v>232.64400000000001</v>
      </c>
      <c r="M43" s="484">
        <f t="shared" si="26"/>
        <v>2.2640566362559313E-2</v>
      </c>
      <c r="N43" s="474">
        <v>235.4</v>
      </c>
    </row>
    <row r="44" spans="1:19">
      <c r="A44" s="234" t="s">
        <v>35</v>
      </c>
      <c r="B44" s="234"/>
      <c r="C44" s="234"/>
      <c r="D44" s="234"/>
      <c r="E44" s="341">
        <v>664.81</v>
      </c>
      <c r="F44" s="478">
        <f t="shared" si="23"/>
        <v>6.2681439200012817E-2</v>
      </c>
      <c r="G44" s="468"/>
      <c r="H44" s="337">
        <v>683.49</v>
      </c>
      <c r="I44" s="262">
        <f t="shared" si="24"/>
        <v>6.5856908717231252E-2</v>
      </c>
      <c r="J44" s="474">
        <v>710.25</v>
      </c>
      <c r="K44" s="484">
        <f t="shared" si="25"/>
        <v>6.6199888711485938E-2</v>
      </c>
      <c r="L44" s="475">
        <v>728.79</v>
      </c>
      <c r="M44" s="484">
        <f t="shared" si="26"/>
        <v>7.0924753526287382E-2</v>
      </c>
      <c r="N44" s="474">
        <v>780.62800000000004</v>
      </c>
    </row>
    <row r="45" spans="1:19">
      <c r="A45" s="234" t="s">
        <v>36</v>
      </c>
      <c r="B45" s="234"/>
      <c r="C45" s="234"/>
      <c r="D45" s="234"/>
      <c r="E45" s="566">
        <v>0</v>
      </c>
      <c r="F45" s="479" t="s">
        <v>42</v>
      </c>
      <c r="G45" s="468"/>
      <c r="H45" s="337">
        <v>0</v>
      </c>
      <c r="I45" s="262">
        <f t="shared" si="24"/>
        <v>0</v>
      </c>
      <c r="J45" s="474">
        <v>75.09</v>
      </c>
      <c r="K45" s="484">
        <f t="shared" si="25"/>
        <v>6.9988731338901499E-3</v>
      </c>
      <c r="L45" s="475">
        <v>72.509</v>
      </c>
      <c r="M45" s="484">
        <f t="shared" si="26"/>
        <v>7.056467505643013E-3</v>
      </c>
      <c r="N45" s="474">
        <v>72.578000000000003</v>
      </c>
    </row>
    <row r="46" spans="1:19" ht="20.399999999999999">
      <c r="A46" s="234" t="s">
        <v>37</v>
      </c>
      <c r="B46" s="234"/>
      <c r="C46" s="234"/>
      <c r="D46" s="234"/>
      <c r="E46" s="341">
        <v>300.97000000000003</v>
      </c>
      <c r="F46" s="478">
        <f t="shared" si="23"/>
        <v>2.8376878741336414E-2</v>
      </c>
      <c r="G46" s="468"/>
      <c r="H46" s="337">
        <v>254.22</v>
      </c>
      <c r="I46" s="262">
        <f t="shared" si="24"/>
        <v>2.44950816165482E-2</v>
      </c>
      <c r="J46" s="474">
        <v>225.34</v>
      </c>
      <c r="K46" s="484">
        <f t="shared" si="25"/>
        <v>2.1003143853919382E-2</v>
      </c>
      <c r="L46" s="475">
        <v>208.21</v>
      </c>
      <c r="M46" s="484">
        <f t="shared" si="26"/>
        <v>2.0262686002426346E-2</v>
      </c>
      <c r="N46" s="474">
        <v>54.5</v>
      </c>
    </row>
    <row r="47" spans="1:19">
      <c r="A47" s="234" t="s">
        <v>38</v>
      </c>
      <c r="B47" s="234"/>
      <c r="C47" s="234"/>
      <c r="D47" s="234"/>
      <c r="E47" s="341">
        <v>242.5</v>
      </c>
      <c r="F47" s="478">
        <f t="shared" si="23"/>
        <v>2.2864049887942585E-2</v>
      </c>
      <c r="G47" s="468"/>
      <c r="H47" s="337">
        <v>245.82</v>
      </c>
      <c r="I47" s="262">
        <f t="shared" si="24"/>
        <v>2.3685709082605137E-2</v>
      </c>
      <c r="J47" s="474">
        <v>291.93</v>
      </c>
      <c r="K47" s="484">
        <f t="shared" si="25"/>
        <v>2.7209762071867778E-2</v>
      </c>
      <c r="L47" s="475">
        <v>278.12299999999999</v>
      </c>
      <c r="M47" s="484">
        <f t="shared" si="26"/>
        <v>2.7066514668137084E-2</v>
      </c>
      <c r="N47" s="474">
        <v>217.28800000000001</v>
      </c>
    </row>
    <row r="48" spans="1:19" s="3" customFormat="1">
      <c r="A48" s="229" t="s">
        <v>39</v>
      </c>
      <c r="B48" s="234"/>
      <c r="C48" s="234"/>
      <c r="D48" s="234"/>
      <c r="E48" s="567">
        <f>SUM(E49:E54)</f>
        <v>6414.21</v>
      </c>
      <c r="F48" s="477">
        <f>E48/$E$71</f>
        <v>0.6047621337391349</v>
      </c>
      <c r="G48" s="469"/>
      <c r="H48" s="336">
        <f t="shared" ref="H48" si="27">SUM(H49:H54)</f>
        <v>6248.4800000000005</v>
      </c>
      <c r="I48" s="260">
        <f t="shared" si="24"/>
        <v>0.60206524891577806</v>
      </c>
      <c r="J48" s="259">
        <f>SUM(J49:J54)</f>
        <v>6444.8</v>
      </c>
      <c r="K48" s="483">
        <f t="shared" si="25"/>
        <v>0.60069699791310738</v>
      </c>
      <c r="L48" s="475">
        <f>SUM(L49:L54)</f>
        <v>5769.0820000000003</v>
      </c>
      <c r="M48" s="483">
        <f t="shared" si="26"/>
        <v>0.56143843757864553</v>
      </c>
      <c r="N48" s="466">
        <v>6144.5</v>
      </c>
      <c r="O48" s="6"/>
      <c r="P48" s="6"/>
      <c r="Q48" s="6"/>
      <c r="R48" s="6"/>
      <c r="S48" s="6"/>
    </row>
    <row r="49" spans="1:19">
      <c r="A49" s="234" t="s">
        <v>40</v>
      </c>
      <c r="B49" s="234"/>
      <c r="C49" s="234"/>
      <c r="D49" s="234"/>
      <c r="E49" s="341">
        <v>1324.42</v>
      </c>
      <c r="F49" s="478">
        <f t="shared" si="23"/>
        <v>0.12487259774263472</v>
      </c>
      <c r="G49" s="468"/>
      <c r="H49" s="341">
        <v>1182.81</v>
      </c>
      <c r="I49" s="262">
        <f t="shared" si="24"/>
        <v>0.11396832462776089</v>
      </c>
      <c r="J49" s="474">
        <v>801.7</v>
      </c>
      <c r="K49" s="484">
        <f t="shared" si="25"/>
        <v>7.4723619542412217E-2</v>
      </c>
      <c r="L49" s="475">
        <v>849.4</v>
      </c>
      <c r="M49" s="484">
        <f t="shared" si="26"/>
        <v>8.2662338458579968E-2</v>
      </c>
      <c r="N49" s="474">
        <v>1104.9780000000001</v>
      </c>
    </row>
    <row r="50" spans="1:19">
      <c r="A50" s="234" t="s">
        <v>35</v>
      </c>
      <c r="B50" s="234"/>
      <c r="C50" s="234"/>
      <c r="D50" s="234"/>
      <c r="E50" s="341">
        <v>33.07</v>
      </c>
      <c r="F50" s="478">
        <f t="shared" si="23"/>
        <v>3.117996411522727E-3</v>
      </c>
      <c r="G50" s="468"/>
      <c r="H50" s="341">
        <v>31.18</v>
      </c>
      <c r="I50" s="262">
        <f t="shared" si="24"/>
        <v>3.0043137628981702E-3</v>
      </c>
      <c r="J50" s="474">
        <v>28.83</v>
      </c>
      <c r="K50" s="484">
        <f t="shared" si="25"/>
        <v>2.6871422619530296E-3</v>
      </c>
      <c r="L50" s="475">
        <v>26.654</v>
      </c>
      <c r="M50" s="484">
        <f t="shared" si="26"/>
        <v>2.5939274420473165E-3</v>
      </c>
      <c r="N50" s="474">
        <v>24.643000000000001</v>
      </c>
    </row>
    <row r="51" spans="1:19">
      <c r="A51" s="234" t="s">
        <v>36</v>
      </c>
      <c r="B51" s="234"/>
      <c r="C51" s="234"/>
      <c r="D51" s="234"/>
      <c r="E51" s="341">
        <v>3054.34</v>
      </c>
      <c r="F51" s="478">
        <f t="shared" si="23"/>
        <v>0.28797765828758165</v>
      </c>
      <c r="G51" s="468"/>
      <c r="H51" s="341">
        <v>2444.4</v>
      </c>
      <c r="I51" s="262">
        <f t="shared" si="24"/>
        <v>0.23552740737743066</v>
      </c>
      <c r="J51" s="474">
        <v>2317.88</v>
      </c>
      <c r="K51" s="484">
        <f t="shared" si="25"/>
        <v>0.21604139112506726</v>
      </c>
      <c r="L51" s="475">
        <v>2473.5590000000002</v>
      </c>
      <c r="M51" s="484">
        <f t="shared" si="26"/>
        <v>0.24072306481665487</v>
      </c>
      <c r="N51" s="474">
        <v>2697.645</v>
      </c>
    </row>
    <row r="52" spans="1:19" ht="20.399999999999999">
      <c r="A52" s="234" t="s">
        <v>37</v>
      </c>
      <c r="B52" s="234"/>
      <c r="C52" s="234"/>
      <c r="D52" s="234"/>
      <c r="E52" s="341">
        <f>93.44+79.95+349.57</f>
        <v>522.96</v>
      </c>
      <c r="F52" s="478">
        <f t="shared" si="23"/>
        <v>4.9307148574838991E-2</v>
      </c>
      <c r="G52" s="468"/>
      <c r="H52" s="341">
        <v>586.82999999999993</v>
      </c>
      <c r="I52" s="262">
        <f t="shared" si="24"/>
        <v>5.6543343344500743E-2</v>
      </c>
      <c r="J52" s="474">
        <v>494.06</v>
      </c>
      <c r="K52" s="484">
        <f t="shared" si="25"/>
        <v>4.6049583972962674E-2</v>
      </c>
      <c r="L52" s="475">
        <f>495.45</f>
        <v>495.45</v>
      </c>
      <c r="M52" s="484">
        <f t="shared" si="26"/>
        <v>4.8216453483992755E-2</v>
      </c>
      <c r="N52" s="474">
        <v>605.26</v>
      </c>
    </row>
    <row r="53" spans="1:19">
      <c r="A53" s="234" t="s">
        <v>41</v>
      </c>
      <c r="B53" s="234"/>
      <c r="C53" s="234"/>
      <c r="D53" s="234"/>
      <c r="E53" s="341">
        <v>1479.42</v>
      </c>
      <c r="F53" s="478">
        <f t="shared" si="23"/>
        <v>0.13948673272255679</v>
      </c>
      <c r="G53" s="468"/>
      <c r="H53" s="341">
        <v>2003.26</v>
      </c>
      <c r="I53" s="262">
        <f t="shared" si="24"/>
        <v>0.19302185980318759</v>
      </c>
      <c r="J53" s="474">
        <v>2732.33</v>
      </c>
      <c r="K53" s="484">
        <f t="shared" si="25"/>
        <v>0.25467080876178017</v>
      </c>
      <c r="L53" s="475">
        <v>1924.019</v>
      </c>
      <c r="M53" s="484">
        <f t="shared" si="26"/>
        <v>0.18724265337737059</v>
      </c>
      <c r="N53" s="474">
        <v>1711.9680000000001</v>
      </c>
    </row>
    <row r="54" spans="1:19">
      <c r="A54" s="234" t="s">
        <v>145</v>
      </c>
      <c r="B54" s="234"/>
      <c r="C54" s="234"/>
      <c r="D54" s="234"/>
      <c r="E54" s="338">
        <v>0</v>
      </c>
      <c r="F54" s="478">
        <f t="shared" si="23"/>
        <v>0</v>
      </c>
      <c r="G54" s="470"/>
      <c r="H54" s="338">
        <v>0</v>
      </c>
      <c r="I54" s="262">
        <f t="shared" si="24"/>
        <v>0</v>
      </c>
      <c r="J54" s="264">
        <v>70</v>
      </c>
      <c r="K54" s="484">
        <f t="shared" si="25"/>
        <v>6.5244522489320876E-3</v>
      </c>
      <c r="L54" s="475">
        <v>0</v>
      </c>
      <c r="M54" s="484">
        <f>L54/$L$71</f>
        <v>0</v>
      </c>
      <c r="N54" s="474">
        <v>0</v>
      </c>
    </row>
    <row r="55" spans="1:19" s="3" customFormat="1">
      <c r="A55" s="229" t="s">
        <v>43</v>
      </c>
      <c r="B55" s="234"/>
      <c r="C55" s="234"/>
      <c r="D55" s="234"/>
      <c r="E55" s="567">
        <f>SUM(E56:E59)</f>
        <v>3267.4300000000003</v>
      </c>
      <c r="F55" s="477">
        <f t="shared" si="23"/>
        <v>0.30806879391901132</v>
      </c>
      <c r="G55" s="469"/>
      <c r="H55" s="336">
        <f t="shared" ref="H55" si="28">SUM(H56:H59)</f>
        <v>3264.59</v>
      </c>
      <c r="I55" s="260">
        <f t="shared" si="24"/>
        <v>0.31455589054585437</v>
      </c>
      <c r="J55" s="259">
        <f>SUM(J56:J59)</f>
        <v>3320.63</v>
      </c>
      <c r="K55" s="483">
        <f t="shared" si="25"/>
        <v>0.3095041695910194</v>
      </c>
      <c r="L55" s="466">
        <f>SUM(L56:L59)</f>
        <v>3144.3</v>
      </c>
      <c r="M55" s="483">
        <f t="shared" si="26"/>
        <v>0.30599857642490352</v>
      </c>
      <c r="N55" s="466">
        <v>3238.76</v>
      </c>
      <c r="O55" s="6"/>
      <c r="P55" s="6"/>
      <c r="Q55" s="6"/>
      <c r="R55" s="6"/>
      <c r="S55" s="6"/>
    </row>
    <row r="56" spans="1:19">
      <c r="A56" s="234" t="s">
        <v>44</v>
      </c>
      <c r="B56" s="234"/>
      <c r="C56" s="234"/>
      <c r="D56" s="234"/>
      <c r="E56" s="341">
        <v>110</v>
      </c>
      <c r="F56" s="558">
        <f t="shared" si="23"/>
        <v>1.0371321598654368E-2</v>
      </c>
      <c r="G56" s="468"/>
      <c r="H56" s="339">
        <v>110</v>
      </c>
      <c r="I56" s="262">
        <f t="shared" si="24"/>
        <v>1.0598926039730555E-2</v>
      </c>
      <c r="J56" s="474">
        <v>114</v>
      </c>
      <c r="K56" s="484">
        <f t="shared" si="25"/>
        <v>1.0625536519689401E-2</v>
      </c>
      <c r="L56" s="475">
        <v>114</v>
      </c>
      <c r="M56" s="484">
        <f t="shared" si="26"/>
        <v>1.1094309611817892E-2</v>
      </c>
      <c r="N56" s="474">
        <v>114</v>
      </c>
    </row>
    <row r="57" spans="1:19">
      <c r="A57" s="234" t="s">
        <v>45</v>
      </c>
      <c r="B57" s="234"/>
      <c r="C57" s="234"/>
      <c r="D57" s="234"/>
      <c r="E57" s="341">
        <v>2315.38</v>
      </c>
      <c r="F57" s="478">
        <f t="shared" si="23"/>
        <v>0.21830500548265774</v>
      </c>
      <c r="G57" s="468"/>
      <c r="H57" s="339">
        <v>2315.38</v>
      </c>
      <c r="I57" s="262">
        <f t="shared" si="24"/>
        <v>0.22309583067155761</v>
      </c>
      <c r="J57" s="474">
        <v>2311.38</v>
      </c>
      <c r="K57" s="484">
        <f t="shared" si="25"/>
        <v>0.21543554913052357</v>
      </c>
      <c r="L57" s="475">
        <v>2311.384</v>
      </c>
      <c r="M57" s="484">
        <f t="shared" si="26"/>
        <v>0.22494043620879023</v>
      </c>
      <c r="N57" s="474">
        <v>2311.384</v>
      </c>
    </row>
    <row r="58" spans="1:19">
      <c r="A58" s="234" t="s">
        <v>46</v>
      </c>
      <c r="B58" s="234"/>
      <c r="C58" s="234"/>
      <c r="D58" s="234"/>
      <c r="E58" s="341">
        <v>761.38</v>
      </c>
      <c r="F58" s="478">
        <f t="shared" si="23"/>
        <v>7.1786516716213292E-2</v>
      </c>
      <c r="G58" s="468"/>
      <c r="H58" s="339">
        <v>760.66</v>
      </c>
      <c r="I58" s="262">
        <f t="shared" si="24"/>
        <v>7.3292537103467684E-2</v>
      </c>
      <c r="J58" s="474">
        <v>613.65</v>
      </c>
      <c r="K58" s="484">
        <f t="shared" si="25"/>
        <v>5.7196144607959645E-2</v>
      </c>
      <c r="L58" s="475">
        <v>459.32799999999997</v>
      </c>
      <c r="M58" s="484">
        <f t="shared" si="26"/>
        <v>4.4701114433132356E-2</v>
      </c>
      <c r="N58" s="474">
        <v>491.60399999999998</v>
      </c>
    </row>
    <row r="59" spans="1:19">
      <c r="A59" s="234" t="s">
        <v>47</v>
      </c>
      <c r="B59" s="234"/>
      <c r="C59" s="234"/>
      <c r="D59" s="234"/>
      <c r="E59" s="341">
        <v>80.67</v>
      </c>
      <c r="F59" s="478">
        <f t="shared" si="23"/>
        <v>7.6059501214858901E-3</v>
      </c>
      <c r="G59" s="468"/>
      <c r="H59" s="339">
        <v>78.55</v>
      </c>
      <c r="I59" s="262">
        <f t="shared" si="24"/>
        <v>7.5685967310985015E-3</v>
      </c>
      <c r="J59" s="474">
        <v>281.60000000000002</v>
      </c>
      <c r="K59" s="484">
        <f t="shared" si="25"/>
        <v>2.6246939332846799E-2</v>
      </c>
      <c r="L59" s="475">
        <v>259.58800000000002</v>
      </c>
      <c r="M59" s="484">
        <f t="shared" si="26"/>
        <v>2.5262716171163008E-2</v>
      </c>
      <c r="N59" s="474">
        <v>321.78100000000001</v>
      </c>
    </row>
    <row r="60" spans="1:19" s="3" customFormat="1">
      <c r="A60" s="229" t="s">
        <v>48</v>
      </c>
      <c r="B60" s="234"/>
      <c r="C60" s="234"/>
      <c r="D60" s="234"/>
      <c r="E60" s="567">
        <f>SUM(E61:E65)</f>
        <v>2080.25</v>
      </c>
      <c r="F60" s="477">
        <f t="shared" si="23"/>
        <v>0.19613583414182501</v>
      </c>
      <c r="G60" s="469"/>
      <c r="H60" s="336">
        <f t="shared" ref="H60" si="29">SUM(H61:H65)</f>
        <v>2420.4</v>
      </c>
      <c r="I60" s="260">
        <f t="shared" si="24"/>
        <v>0.23321491442330763</v>
      </c>
      <c r="J60" s="259">
        <f>SUM(J61:J65)</f>
        <v>2519.25</v>
      </c>
      <c r="K60" s="483">
        <f t="shared" si="25"/>
        <v>0.23481037611603089</v>
      </c>
      <c r="L60" s="466">
        <f>SUM(L61:L65)</f>
        <v>2408.6949999999997</v>
      </c>
      <c r="M60" s="483">
        <f t="shared" si="26"/>
        <v>0.23441059728454117</v>
      </c>
      <c r="N60" s="466">
        <v>2465.8000000000002</v>
      </c>
      <c r="O60" s="6"/>
      <c r="P60" s="6"/>
      <c r="Q60" s="6"/>
      <c r="R60" s="6"/>
      <c r="S60" s="6"/>
    </row>
    <row r="61" spans="1:19">
      <c r="A61" s="234" t="s">
        <v>49</v>
      </c>
      <c r="B61" s="234"/>
      <c r="C61" s="234"/>
      <c r="D61" s="234"/>
      <c r="E61" s="341">
        <v>1077.8599999999999</v>
      </c>
      <c r="F61" s="478">
        <f t="shared" si="23"/>
        <v>0.10162575180295996</v>
      </c>
      <c r="G61" s="468"/>
      <c r="H61" s="340">
        <v>1111.73</v>
      </c>
      <c r="I61" s="262">
        <f t="shared" si="24"/>
        <v>0.1071194913286332</v>
      </c>
      <c r="J61" s="474">
        <v>1093.3800000000001</v>
      </c>
      <c r="K61" s="484">
        <f t="shared" si="25"/>
        <v>0.10191007999910524</v>
      </c>
      <c r="L61" s="475">
        <v>1121.6089999999999</v>
      </c>
      <c r="M61" s="484">
        <f t="shared" si="26"/>
        <v>0.10915331148597765</v>
      </c>
      <c r="N61" s="474">
        <v>994.75</v>
      </c>
    </row>
    <row r="62" spans="1:19">
      <c r="A62" s="234" t="s">
        <v>50</v>
      </c>
      <c r="B62" s="234"/>
      <c r="C62" s="234"/>
      <c r="D62" s="234"/>
      <c r="E62" s="341">
        <v>913.39</v>
      </c>
      <c r="F62" s="478">
        <f t="shared" si="23"/>
        <v>8.6118740318135573E-2</v>
      </c>
      <c r="G62" s="468"/>
      <c r="H62" s="340">
        <v>1223.53</v>
      </c>
      <c r="I62" s="262">
        <f t="shared" si="24"/>
        <v>0.11789185433992297</v>
      </c>
      <c r="J62" s="474">
        <v>1293.75</v>
      </c>
      <c r="K62" s="484">
        <f t="shared" si="25"/>
        <v>0.12058585852936983</v>
      </c>
      <c r="L62" s="475">
        <v>1176.7239999999999</v>
      </c>
      <c r="M62" s="484">
        <f t="shared" si="26"/>
        <v>0.11451702090927014</v>
      </c>
      <c r="N62" s="474">
        <v>1353.87</v>
      </c>
    </row>
    <row r="63" spans="1:19">
      <c r="A63" s="234" t="s">
        <v>51</v>
      </c>
      <c r="B63" s="234"/>
      <c r="C63" s="234"/>
      <c r="D63" s="234"/>
      <c r="E63" s="566">
        <v>0</v>
      </c>
      <c r="F63" s="479" t="s">
        <v>42</v>
      </c>
      <c r="G63" s="468"/>
      <c r="H63" s="340">
        <v>0</v>
      </c>
      <c r="I63" s="262">
        <f t="shared" si="24"/>
        <v>0</v>
      </c>
      <c r="J63" s="474">
        <v>78.38000000000001</v>
      </c>
      <c r="K63" s="484">
        <f t="shared" si="25"/>
        <v>7.3055223895899584E-3</v>
      </c>
      <c r="L63" s="475">
        <v>56.814999999999998</v>
      </c>
      <c r="M63" s="484">
        <f t="shared" si="26"/>
        <v>5.5291508824160829E-3</v>
      </c>
      <c r="N63" s="474">
        <v>48.533999999999999</v>
      </c>
    </row>
    <row r="64" spans="1:19">
      <c r="A64" s="234" t="s">
        <v>52</v>
      </c>
      <c r="B64" s="234"/>
      <c r="C64" s="234"/>
      <c r="D64" s="234"/>
      <c r="E64" s="341">
        <v>67.69</v>
      </c>
      <c r="F64" s="478">
        <f t="shared" si="23"/>
        <v>6.3821341728446737E-3</v>
      </c>
      <c r="G64" s="468"/>
      <c r="H64" s="340">
        <v>63.75</v>
      </c>
      <c r="I64" s="262">
        <f t="shared" si="24"/>
        <v>6.1425594093892999E-3</v>
      </c>
      <c r="J64" s="474">
        <v>17.68</v>
      </c>
      <c r="K64" s="484">
        <f t="shared" si="25"/>
        <v>1.6478902251588472E-3</v>
      </c>
      <c r="L64" s="475">
        <f>1.16+13.07</f>
        <v>14.23</v>
      </c>
      <c r="M64" s="484">
        <f t="shared" si="26"/>
        <v>1.3848423313699001E-3</v>
      </c>
      <c r="N64" s="474">
        <v>29.27</v>
      </c>
    </row>
    <row r="65" spans="1:19">
      <c r="A65" s="234" t="s">
        <v>53</v>
      </c>
      <c r="B65" s="234"/>
      <c r="C65" s="234"/>
      <c r="D65" s="234"/>
      <c r="E65" s="341">
        <v>21.31</v>
      </c>
      <c r="F65" s="478">
        <f t="shared" si="23"/>
        <v>2.0092078478847687E-3</v>
      </c>
      <c r="G65" s="468"/>
      <c r="H65" s="340">
        <v>21.39</v>
      </c>
      <c r="I65" s="262">
        <f t="shared" si="24"/>
        <v>2.0610093453621511E-3</v>
      </c>
      <c r="J65" s="474">
        <v>36.06</v>
      </c>
      <c r="K65" s="484">
        <f t="shared" si="25"/>
        <v>3.3610249728070157E-3</v>
      </c>
      <c r="L65" s="475">
        <v>39.317</v>
      </c>
      <c r="M65" s="484">
        <f t="shared" si="26"/>
        <v>3.8262716755074039E-3</v>
      </c>
      <c r="N65" s="474">
        <v>39.377000000000002</v>
      </c>
    </row>
    <row r="66" spans="1:19" s="3" customFormat="1">
      <c r="A66" s="229" t="s">
        <v>54</v>
      </c>
      <c r="B66" s="234"/>
      <c r="C66" s="234"/>
      <c r="D66" s="234"/>
      <c r="E66" s="568">
        <f>SUM(E67:E70)</f>
        <v>5258.49</v>
      </c>
      <c r="F66" s="477">
        <f t="shared" si="23"/>
        <v>0.49579537193916368</v>
      </c>
      <c r="G66" s="467"/>
      <c r="H66" s="466">
        <f t="shared" ref="H66" si="30">SUM(H67:H70)</f>
        <v>4693.42</v>
      </c>
      <c r="I66" s="260">
        <f t="shared" si="24"/>
        <v>0.45222919503083808</v>
      </c>
      <c r="J66" s="466">
        <f>SUM(J67:J70)</f>
        <v>4888.99</v>
      </c>
      <c r="K66" s="483">
        <f t="shared" si="25"/>
        <v>0.45568545429294977</v>
      </c>
      <c r="L66" s="475">
        <f>SUM(L67:L70)</f>
        <v>4722.5429999999997</v>
      </c>
      <c r="M66" s="483">
        <f t="shared" si="26"/>
        <v>0.45959082629055525</v>
      </c>
      <c r="N66" s="466">
        <v>4856.2330000000002</v>
      </c>
      <c r="O66" s="6"/>
      <c r="P66" s="6"/>
      <c r="Q66" s="6"/>
      <c r="R66" s="6"/>
      <c r="S66" s="6"/>
    </row>
    <row r="67" spans="1:19">
      <c r="A67" s="234" t="s">
        <v>49</v>
      </c>
      <c r="B67" s="234"/>
      <c r="C67" s="234"/>
      <c r="D67" s="234"/>
      <c r="E67" s="341">
        <v>741.69</v>
      </c>
      <c r="F67" s="478">
        <f t="shared" si="23"/>
        <v>6.9930050150054171E-2</v>
      </c>
      <c r="G67" s="468"/>
      <c r="H67" s="341">
        <v>810.36</v>
      </c>
      <c r="I67" s="262">
        <f t="shared" si="24"/>
        <v>7.8081324595964119E-2</v>
      </c>
      <c r="J67" s="474">
        <v>774.05</v>
      </c>
      <c r="K67" s="484">
        <f>J67/$J$71</f>
        <v>7.2146460904084025E-2</v>
      </c>
      <c r="L67" s="475">
        <v>667.36099999999999</v>
      </c>
      <c r="M67" s="484">
        <f t="shared" si="26"/>
        <v>6.4946575060108772E-2</v>
      </c>
      <c r="N67" s="474">
        <v>695.82399999999996</v>
      </c>
    </row>
    <row r="68" spans="1:19">
      <c r="A68" s="234" t="s">
        <v>50</v>
      </c>
      <c r="B68" s="234"/>
      <c r="C68" s="234"/>
      <c r="D68" s="234"/>
      <c r="E68" s="341">
        <v>414.52</v>
      </c>
      <c r="F68" s="478">
        <f t="shared" si="23"/>
        <v>3.9082911173401895E-2</v>
      </c>
      <c r="G68" s="468"/>
      <c r="H68" s="341">
        <v>202.55</v>
      </c>
      <c r="I68" s="262">
        <f t="shared" si="24"/>
        <v>1.9516476994067493E-2</v>
      </c>
      <c r="J68" s="474">
        <v>285.99</v>
      </c>
      <c r="K68" s="484">
        <f t="shared" si="25"/>
        <v>2.6656115695315539E-2</v>
      </c>
      <c r="L68" s="475">
        <v>433.19799999999998</v>
      </c>
      <c r="M68" s="484">
        <f t="shared" si="26"/>
        <v>4.2158181887897252E-2</v>
      </c>
      <c r="N68" s="474">
        <v>368.83</v>
      </c>
    </row>
    <row r="69" spans="1:19">
      <c r="A69" s="234" t="s">
        <v>51</v>
      </c>
      <c r="B69" s="234"/>
      <c r="C69" s="234"/>
      <c r="D69" s="234"/>
      <c r="E69" s="341">
        <v>3219.58</v>
      </c>
      <c r="F69" s="478">
        <f t="shared" si="23"/>
        <v>0.30355726902359664</v>
      </c>
      <c r="G69" s="468"/>
      <c r="H69" s="341">
        <v>2818</v>
      </c>
      <c r="I69" s="262">
        <f t="shared" si="24"/>
        <v>0.27152521436327914</v>
      </c>
      <c r="J69" s="474">
        <v>2915.9500000000003</v>
      </c>
      <c r="K69" s="484">
        <f t="shared" si="25"/>
        <v>0.27178537907533606</v>
      </c>
      <c r="L69" s="475">
        <v>2729.7539999999999</v>
      </c>
      <c r="M69" s="484">
        <f t="shared" si="26"/>
        <v>0.26565557929910821</v>
      </c>
      <c r="N69" s="474">
        <v>2936.0509999999999</v>
      </c>
    </row>
    <row r="70" spans="1:19">
      <c r="A70" s="234" t="s">
        <v>52</v>
      </c>
      <c r="B70" s="234"/>
      <c r="C70" s="234"/>
      <c r="D70" s="234"/>
      <c r="E70" s="341">
        <f>413.39+103.16+366.15</f>
        <v>882.69999999999993</v>
      </c>
      <c r="F70" s="478">
        <f t="shared" si="23"/>
        <v>8.3225141592111002E-2</v>
      </c>
      <c r="G70" s="468"/>
      <c r="H70" s="341">
        <v>862.51</v>
      </c>
      <c r="I70" s="262">
        <f t="shared" si="24"/>
        <v>8.3106179077527292E-2</v>
      </c>
      <c r="J70" s="474">
        <v>913</v>
      </c>
      <c r="K70" s="484">
        <f t="shared" si="25"/>
        <v>8.5097498618214223E-2</v>
      </c>
      <c r="L70" s="475">
        <f>422.419+104.04+365.771</f>
        <v>892.23</v>
      </c>
      <c r="M70" s="484">
        <f t="shared" si="26"/>
        <v>8.6830490043441039E-2</v>
      </c>
      <c r="N70" s="474">
        <v>855.52800000000002</v>
      </c>
    </row>
    <row r="71" spans="1:19" s="3" customFormat="1">
      <c r="A71" s="229" t="s">
        <v>55</v>
      </c>
      <c r="B71" s="234"/>
      <c r="C71" s="234"/>
      <c r="D71" s="234"/>
      <c r="E71" s="569">
        <f>E55+E60+E66</f>
        <v>10606.17</v>
      </c>
      <c r="F71" s="480">
        <f t="shared" si="23"/>
        <v>1</v>
      </c>
      <c r="G71" s="467"/>
      <c r="H71" s="466">
        <f t="shared" ref="H71" si="31">H55+H60+H66</f>
        <v>10378.41</v>
      </c>
      <c r="I71" s="278">
        <f t="shared" si="24"/>
        <v>1</v>
      </c>
      <c r="J71" s="466">
        <f>J55+J60+J66</f>
        <v>10728.869999999999</v>
      </c>
      <c r="K71" s="485">
        <f t="shared" si="25"/>
        <v>1</v>
      </c>
      <c r="L71" s="466">
        <f>L55+L60+L66</f>
        <v>10275.538</v>
      </c>
      <c r="M71" s="487">
        <f t="shared" si="26"/>
        <v>1</v>
      </c>
      <c r="N71" s="466">
        <v>10560.793000000001</v>
      </c>
      <c r="O71" s="6"/>
      <c r="P71" s="6"/>
      <c r="Q71" s="6"/>
      <c r="R71" s="6"/>
      <c r="S71" s="6"/>
    </row>
    <row r="72" spans="1:19">
      <c r="A72" s="234"/>
      <c r="B72" s="504"/>
      <c r="C72" s="504"/>
      <c r="D72" s="504"/>
      <c r="E72" s="265"/>
      <c r="F72" s="266"/>
      <c r="G72" s="265"/>
      <c r="H72" s="265"/>
      <c r="I72" s="277"/>
      <c r="J72" s="265"/>
      <c r="K72" s="266"/>
      <c r="L72" s="265"/>
      <c r="M72" s="266"/>
      <c r="N72" s="473"/>
    </row>
    <row r="73" spans="1:19">
      <c r="A73" s="234" t="s">
        <v>56</v>
      </c>
      <c r="B73" s="504"/>
      <c r="C73" s="504"/>
      <c r="D73" s="504"/>
      <c r="E73" s="573">
        <v>-14.62</v>
      </c>
      <c r="F73" s="236" t="str">
        <f>IF((+E73/G73)&lt;0,"n.m.",IF(E73&lt;0,(+E73/G73-1)*-1,(+E73/G73-1)))</f>
        <v>n.m.</v>
      </c>
      <c r="G73" s="573">
        <v>57.08</v>
      </c>
      <c r="H73" s="343">
        <v>-449.06</v>
      </c>
      <c r="I73" s="342">
        <f>(H73/J73)-1</f>
        <v>-0.58970469994883423</v>
      </c>
      <c r="J73" s="263">
        <v>-1094.48</v>
      </c>
      <c r="K73" s="236">
        <f>(J73/L73)-1</f>
        <v>3.3935610774356713</v>
      </c>
      <c r="L73" s="249">
        <v>-249.11</v>
      </c>
      <c r="M73" s="236">
        <f>(L73/N73)-1</f>
        <v>2.3786789637867898</v>
      </c>
      <c r="N73" s="263">
        <v>-73.73</v>
      </c>
    </row>
    <row r="74" spans="1:19" s="23" customFormat="1">
      <c r="A74" s="267" t="s">
        <v>57</v>
      </c>
      <c r="B74" s="505"/>
      <c r="C74" s="505"/>
      <c r="D74" s="505"/>
      <c r="E74" s="556">
        <v>0.308</v>
      </c>
      <c r="F74" s="242"/>
      <c r="G74" s="344">
        <v>0.3</v>
      </c>
      <c r="H74" s="344">
        <v>0.315</v>
      </c>
      <c r="I74" s="252"/>
      <c r="J74" s="252">
        <v>0.31</v>
      </c>
      <c r="K74" s="242"/>
      <c r="L74" s="242">
        <v>0.30599999999999999</v>
      </c>
      <c r="M74" s="242"/>
      <c r="N74" s="252">
        <v>0.307</v>
      </c>
      <c r="O74" s="14"/>
      <c r="P74" s="14"/>
      <c r="Q74" s="14"/>
      <c r="R74" s="14"/>
      <c r="S74" s="14"/>
    </row>
    <row r="75" spans="1:19" s="23" customFormat="1">
      <c r="A75" s="267" t="s">
        <v>58</v>
      </c>
      <c r="B75" s="505"/>
      <c r="C75" s="505"/>
      <c r="D75" s="505"/>
      <c r="E75" s="345">
        <v>-4.0000000000000001E-3</v>
      </c>
      <c r="F75" s="269"/>
      <c r="G75" s="345">
        <v>1.9E-2</v>
      </c>
      <c r="H75" s="345">
        <v>-0.13800000000000001</v>
      </c>
      <c r="I75" s="268"/>
      <c r="J75" s="268">
        <v>-0.33</v>
      </c>
      <c r="K75" s="269"/>
      <c r="L75" s="242">
        <v>-7.9000000000000001E-2</v>
      </c>
      <c r="M75" s="269"/>
      <c r="N75" s="268">
        <v>-2.3E-2</v>
      </c>
      <c r="O75" s="14"/>
      <c r="P75" s="14"/>
      <c r="Q75" s="14"/>
      <c r="R75" s="14"/>
      <c r="S75" s="14"/>
    </row>
    <row r="76" spans="1:19" s="23" customFormat="1">
      <c r="A76" s="267" t="s">
        <v>59</v>
      </c>
      <c r="B76" s="505"/>
      <c r="C76" s="505"/>
      <c r="D76" s="505"/>
      <c r="E76" s="556">
        <f>(E48-E66-E53+E68)/E4</f>
        <v>9.705811945351658E-3</v>
      </c>
      <c r="F76" s="242"/>
      <c r="G76" s="556">
        <v>-3.3624371633716879E-3</v>
      </c>
      <c r="H76" s="307">
        <f t="shared" ref="H76" si="32">(H48-H66-H53+H68)/H4</f>
        <v>-1.9809748993182479E-2</v>
      </c>
      <c r="I76" s="307"/>
      <c r="J76" s="252">
        <f>(J48-J66-J53+J68)/J4</f>
        <v>-6.785776333716359E-2</v>
      </c>
      <c r="K76" s="242"/>
      <c r="L76" s="242">
        <f>(L48-L66-L53+L68)/L4</f>
        <v>-3.5611866389893304E-2</v>
      </c>
      <c r="M76" s="242"/>
      <c r="N76" s="252">
        <v>-4.4271685549765946E-3</v>
      </c>
      <c r="O76" s="14"/>
      <c r="P76" s="14"/>
      <c r="Q76" s="14"/>
      <c r="R76" s="14"/>
      <c r="S76" s="14"/>
    </row>
    <row r="77" spans="1:19" s="23" customFormat="1">
      <c r="A77" s="267"/>
      <c r="B77" s="505"/>
      <c r="C77" s="505"/>
      <c r="D77" s="505"/>
      <c r="E77" s="252"/>
      <c r="F77" s="251"/>
      <c r="G77" s="265"/>
      <c r="H77" s="265"/>
      <c r="I77" s="265"/>
      <c r="J77" s="265"/>
      <c r="K77" s="251"/>
      <c r="L77" s="242"/>
      <c r="M77" s="251"/>
      <c r="N77" s="252"/>
      <c r="O77" s="14"/>
      <c r="P77" s="14"/>
      <c r="Q77" s="14"/>
      <c r="R77" s="14"/>
      <c r="S77" s="14"/>
    </row>
    <row r="78" spans="1:19">
      <c r="A78" s="234"/>
      <c r="B78" s="504"/>
      <c r="C78" s="504"/>
      <c r="D78" s="504"/>
      <c r="E78" s="253"/>
      <c r="F78" s="254"/>
      <c r="G78" s="253"/>
      <c r="H78" s="253"/>
      <c r="I78" s="253"/>
      <c r="J78" s="253"/>
      <c r="K78" s="254"/>
      <c r="L78" s="242"/>
      <c r="M78" s="254"/>
      <c r="N78" s="253"/>
    </row>
    <row r="79" spans="1:19">
      <c r="A79" s="234" t="s">
        <v>60</v>
      </c>
      <c r="B79" s="504"/>
      <c r="C79" s="504"/>
      <c r="D79" s="504"/>
      <c r="E79" s="309">
        <f>E20</f>
        <v>78.24000000000234</v>
      </c>
      <c r="F79" s="236">
        <f t="shared" ref="F79:F118" si="33">IF((+E79/G79)&lt;0,"n.m.",IF(E79&lt;0,(+E79/G79-1)*-1,(+E79/G79-1)))</f>
        <v>-0.25414680648234567</v>
      </c>
      <c r="G79" s="309">
        <f>G20</f>
        <v>104.90000000000053</v>
      </c>
      <c r="H79" s="309">
        <f>H20</f>
        <v>281.99999999999818</v>
      </c>
      <c r="I79" s="352">
        <f t="shared" ref="I79:I86" si="34">IF((+H79/J79)&lt;0,"n.m.",IF(H79&lt;0,(+H79/J79-1)*-1,(+H79/J79-1)))</f>
        <v>0.54529015288509886</v>
      </c>
      <c r="J79" s="263">
        <f>J20</f>
        <v>182.48999999999774</v>
      </c>
      <c r="K79" s="238">
        <f t="shared" ref="K79:M86" si="35">IF((+J79/L79)&lt;0,"n.m.",IF(J79&lt;0,(+J79/L79-1)*-1,(+J79/L79-1)))</f>
        <v>0.23720440211275728</v>
      </c>
      <c r="L79" s="263">
        <f>L20</f>
        <v>147.50190000000163</v>
      </c>
      <c r="M79" s="238">
        <f t="shared" si="35"/>
        <v>-5.6048252911803154E-2</v>
      </c>
      <c r="N79" s="263">
        <v>156.26</v>
      </c>
    </row>
    <row r="80" spans="1:19">
      <c r="A80" s="234" t="s">
        <v>38</v>
      </c>
      <c r="B80" s="504"/>
      <c r="C80" s="504"/>
      <c r="D80" s="504"/>
      <c r="E80" s="570">
        <v>2</v>
      </c>
      <c r="F80" s="236">
        <f>IF((+E80/G80)&lt;0,"n.m.",IF(E80&lt;0,(+E80/G80-1)*-1,(+E80/G80-1)))</f>
        <v>-0.34210526315789469</v>
      </c>
      <c r="G80" s="575">
        <v>3.04</v>
      </c>
      <c r="H80" s="346">
        <v>15.62</v>
      </c>
      <c r="I80" s="352" t="str">
        <f t="shared" si="34"/>
        <v>n.m.</v>
      </c>
      <c r="J80" s="249">
        <v>-36.83</v>
      </c>
      <c r="K80" s="237" t="str">
        <f t="shared" si="35"/>
        <v>n.m.</v>
      </c>
      <c r="L80" s="249">
        <v>0.65400000000000003</v>
      </c>
      <c r="M80" s="237" t="str">
        <f t="shared" si="35"/>
        <v>n.m.</v>
      </c>
      <c r="N80" s="249">
        <v>-36.085000000000001</v>
      </c>
    </row>
    <row r="81" spans="1:19" s="24" customFormat="1" ht="20.399999999999999">
      <c r="A81" s="234" t="s">
        <v>61</v>
      </c>
      <c r="B81" s="504"/>
      <c r="C81" s="504"/>
      <c r="D81" s="504"/>
      <c r="E81" s="570">
        <v>-1.02</v>
      </c>
      <c r="F81" s="342">
        <f>IF((+E81/G81)&lt;0,"n.m.",IF(E81&lt;0,(+E81/G81-1)*-1,(+E81/G81-1)))</f>
        <v>-254</v>
      </c>
      <c r="G81" s="575">
        <v>-4.0000000000000001E-3</v>
      </c>
      <c r="H81" s="346">
        <v>-3.54</v>
      </c>
      <c r="I81" s="352">
        <f t="shared" si="34"/>
        <v>0.28484848484848491</v>
      </c>
      <c r="J81" s="249">
        <v>-4.95</v>
      </c>
      <c r="K81" s="237">
        <f t="shared" si="35"/>
        <v>-1.2167487684729066</v>
      </c>
      <c r="L81" s="249">
        <v>-2.2330000000000001</v>
      </c>
      <c r="M81" s="237" t="str">
        <f t="shared" si="35"/>
        <v>n.m.</v>
      </c>
      <c r="N81" s="249">
        <v>2E-3</v>
      </c>
      <c r="O81" s="13"/>
      <c r="P81" s="13"/>
      <c r="Q81" s="13"/>
      <c r="R81" s="13"/>
      <c r="S81" s="13"/>
    </row>
    <row r="82" spans="1:19" ht="20.399999999999999">
      <c r="A82" s="234" t="s">
        <v>62</v>
      </c>
      <c r="B82" s="504"/>
      <c r="C82" s="504"/>
      <c r="D82" s="504"/>
      <c r="E82" s="570">
        <v>12.04</v>
      </c>
      <c r="F82" s="236">
        <f t="shared" si="33"/>
        <v>-0.65495500659139105</v>
      </c>
      <c r="G82" s="575">
        <v>34.893999999999998</v>
      </c>
      <c r="H82" s="346">
        <v>34.17</v>
      </c>
      <c r="I82" s="352">
        <f t="shared" si="34"/>
        <v>5.1061211934789519E-2</v>
      </c>
      <c r="J82" s="249">
        <v>32.51</v>
      </c>
      <c r="K82" s="237">
        <f t="shared" si="35"/>
        <v>-9.89717579889694E-2</v>
      </c>
      <c r="L82" s="249">
        <v>36.081000000000003</v>
      </c>
      <c r="M82" s="237">
        <f t="shared" si="35"/>
        <v>29.193305439330544</v>
      </c>
      <c r="N82" s="249">
        <v>1.1950000000000001</v>
      </c>
    </row>
    <row r="83" spans="1:19">
      <c r="A83" s="234" t="s">
        <v>63</v>
      </c>
      <c r="B83" s="504"/>
      <c r="C83" s="504"/>
      <c r="D83" s="504"/>
      <c r="E83" s="570">
        <v>279.14</v>
      </c>
      <c r="F83" s="236">
        <f t="shared" si="33"/>
        <v>1.5878330427947063E-2</v>
      </c>
      <c r="G83" s="575">
        <v>274.77699999999999</v>
      </c>
      <c r="H83" s="346">
        <v>435.69</v>
      </c>
      <c r="I83" s="352">
        <f t="shared" si="34"/>
        <v>-0.13736709763003152</v>
      </c>
      <c r="J83" s="249">
        <v>505.07</v>
      </c>
      <c r="K83" s="237">
        <f t="shared" si="35"/>
        <v>0.11959123958148599</v>
      </c>
      <c r="L83" s="249">
        <v>451.12</v>
      </c>
      <c r="M83" s="237">
        <f t="shared" si="35"/>
        <v>3.3138358205635488E-3</v>
      </c>
      <c r="N83" s="249">
        <v>449.63</v>
      </c>
    </row>
    <row r="84" spans="1:19">
      <c r="A84" s="234" t="s">
        <v>64</v>
      </c>
      <c r="B84" s="504"/>
      <c r="C84" s="504"/>
      <c r="D84" s="504"/>
      <c r="E84" s="570">
        <v>-36.72</v>
      </c>
      <c r="F84" s="236">
        <f t="shared" si="33"/>
        <v>-0.31575175576895509</v>
      </c>
      <c r="G84" s="575">
        <v>-27.908000000000001</v>
      </c>
      <c r="H84" s="346">
        <v>-12.9</v>
      </c>
      <c r="I84" s="352" t="str">
        <f t="shared" si="34"/>
        <v>n.m.</v>
      </c>
      <c r="J84" s="249">
        <v>12.1</v>
      </c>
      <c r="K84" s="237">
        <f t="shared" si="35"/>
        <v>-0.39076582246613967</v>
      </c>
      <c r="L84" s="249">
        <v>19.861000000000001</v>
      </c>
      <c r="M84" s="237" t="str">
        <f t="shared" si="35"/>
        <v>n.m.</v>
      </c>
      <c r="N84" s="249">
        <v>-18.899999999999999</v>
      </c>
    </row>
    <row r="85" spans="1:19" ht="20.399999999999999">
      <c r="A85" s="234" t="s">
        <v>65</v>
      </c>
      <c r="B85" s="504"/>
      <c r="C85" s="504"/>
      <c r="D85" s="504"/>
      <c r="E85" s="570">
        <v>-26.44</v>
      </c>
      <c r="F85" s="236">
        <f t="shared" si="33"/>
        <v>0.33634538152610449</v>
      </c>
      <c r="G85" s="575">
        <v>-39.840000000000003</v>
      </c>
      <c r="H85" s="346">
        <v>-60.67</v>
      </c>
      <c r="I85" s="352">
        <f t="shared" si="34"/>
        <v>-0.87195310089478584</v>
      </c>
      <c r="J85" s="249">
        <v>-32.409999999999997</v>
      </c>
      <c r="K85" s="237">
        <f t="shared" si="35"/>
        <v>1.0321240991816305E-2</v>
      </c>
      <c r="L85" s="249">
        <v>-32.747999999999998</v>
      </c>
      <c r="M85" s="237">
        <f t="shared" si="35"/>
        <v>0.16189793724727441</v>
      </c>
      <c r="N85" s="249">
        <v>-39.073999999999998</v>
      </c>
    </row>
    <row r="86" spans="1:19" s="3" customFormat="1">
      <c r="A86" s="229" t="s">
        <v>66</v>
      </c>
      <c r="B86" s="503"/>
      <c r="C86" s="503"/>
      <c r="D86" s="503"/>
      <c r="E86" s="571">
        <f>SUM(E79:E85)</f>
        <v>307.24000000000234</v>
      </c>
      <c r="F86" s="231">
        <f t="shared" si="33"/>
        <v>-0.12181764653759974</v>
      </c>
      <c r="G86" s="310">
        <f t="shared" ref="G86:H86" si="36">SUM(G79:G85)</f>
        <v>349.85900000000049</v>
      </c>
      <c r="H86" s="310">
        <f t="shared" si="36"/>
        <v>690.3699999999983</v>
      </c>
      <c r="I86" s="353">
        <f t="shared" si="34"/>
        <v>4.9226420255935821E-2</v>
      </c>
      <c r="J86" s="270">
        <f>SUM(J79:J85)</f>
        <v>657.97999999999774</v>
      </c>
      <c r="K86" s="232">
        <f t="shared" si="35"/>
        <v>6.0864518001382928E-2</v>
      </c>
      <c r="L86" s="270">
        <v>620.23</v>
      </c>
      <c r="M86" s="232">
        <f t="shared" si="35"/>
        <v>0.20895935504494889</v>
      </c>
      <c r="N86" s="270">
        <v>513.02800000000002</v>
      </c>
      <c r="O86" s="6"/>
      <c r="P86" s="6"/>
      <c r="Q86" s="6"/>
      <c r="R86" s="6"/>
      <c r="S86" s="6"/>
    </row>
    <row r="87" spans="1:19" s="3" customFormat="1">
      <c r="A87" s="229" t="s">
        <v>67</v>
      </c>
      <c r="B87" s="503"/>
      <c r="C87" s="503"/>
      <c r="D87" s="503"/>
      <c r="E87" s="572"/>
      <c r="F87" s="236"/>
      <c r="G87" s="246"/>
      <c r="H87" s="246"/>
      <c r="I87" s="352"/>
      <c r="J87" s="246"/>
      <c r="K87" s="236"/>
      <c r="L87" s="246"/>
      <c r="M87" s="236"/>
      <c r="N87" s="246"/>
      <c r="O87" s="6"/>
      <c r="P87" s="6"/>
      <c r="Q87" s="6"/>
      <c r="R87" s="6"/>
      <c r="S87" s="6"/>
    </row>
    <row r="88" spans="1:19">
      <c r="A88" s="234" t="s">
        <v>68</v>
      </c>
      <c r="B88" s="504"/>
      <c r="C88" s="504"/>
      <c r="D88" s="504"/>
      <c r="E88" s="573">
        <v>-166.36</v>
      </c>
      <c r="F88" s="236">
        <f t="shared" si="33"/>
        <v>-1.5700205465696504</v>
      </c>
      <c r="G88" s="574">
        <v>-64.730999999999995</v>
      </c>
      <c r="H88" s="348">
        <v>-99.7</v>
      </c>
      <c r="I88" s="352" t="str">
        <f t="shared" ref="I88:I107" si="37">IF((+H88/J88)&lt;0,"n.m.",IF(H88&lt;0,(+H88/J88-1)*-1,(+H88/J88-1)))</f>
        <v>n.m.</v>
      </c>
      <c r="J88" s="263">
        <v>9.48</v>
      </c>
      <c r="K88" s="237">
        <f t="shared" ref="K88:M102" si="38">IF((+J88/L88)&lt;0,"n.m.",IF(J88&lt;0,(+J88/L88-1)*-1,(+J88/L88-1)))</f>
        <v>-0.88094490562246475</v>
      </c>
      <c r="L88" s="263">
        <v>79.626999999999995</v>
      </c>
      <c r="M88" s="237" t="str">
        <f t="shared" si="38"/>
        <v>n.m.</v>
      </c>
      <c r="N88" s="263">
        <v>-83.442999999999998</v>
      </c>
    </row>
    <row r="89" spans="1:19" ht="20.399999999999999">
      <c r="A89" s="234" t="s">
        <v>69</v>
      </c>
      <c r="B89" s="504"/>
      <c r="C89" s="504"/>
      <c r="D89" s="504"/>
      <c r="E89" s="573">
        <v>-581.91</v>
      </c>
      <c r="F89" s="236">
        <f t="shared" si="33"/>
        <v>-1.7547540983606558E-2</v>
      </c>
      <c r="G89" s="574">
        <v>-571.875</v>
      </c>
      <c r="H89" s="347">
        <v>-2.94</v>
      </c>
      <c r="I89" s="352" t="str">
        <f t="shared" si="37"/>
        <v>n.m.</v>
      </c>
      <c r="J89" s="249">
        <v>192.81</v>
      </c>
      <c r="K89" s="237">
        <f t="shared" si="38"/>
        <v>-0.22196620893643293</v>
      </c>
      <c r="L89" s="263">
        <v>247.81700000000001</v>
      </c>
      <c r="M89" s="237" t="str">
        <f t="shared" si="38"/>
        <v>n.m.</v>
      </c>
      <c r="N89" s="263">
        <v>-69.016000000000005</v>
      </c>
    </row>
    <row r="90" spans="1:19" ht="30.6">
      <c r="A90" s="234" t="s">
        <v>70</v>
      </c>
      <c r="B90" s="504"/>
      <c r="C90" s="504"/>
      <c r="D90" s="504"/>
      <c r="E90" s="573">
        <v>22.44</v>
      </c>
      <c r="F90" s="236" t="str">
        <f t="shared" si="33"/>
        <v>n.m.</v>
      </c>
      <c r="G90" s="574">
        <v>-41.188000000000002</v>
      </c>
      <c r="H90" s="347">
        <v>4.12</v>
      </c>
      <c r="I90" s="352" t="str">
        <f t="shared" si="37"/>
        <v>n.m.</v>
      </c>
      <c r="J90" s="249">
        <v>-21.64</v>
      </c>
      <c r="K90" s="237" t="str">
        <f t="shared" si="38"/>
        <v>n.m.</v>
      </c>
      <c r="L90" s="263">
        <v>56.6</v>
      </c>
      <c r="M90" s="237" t="str">
        <f t="shared" si="38"/>
        <v>n.m.</v>
      </c>
      <c r="N90" s="263">
        <v>-27.484000000000002</v>
      </c>
    </row>
    <row r="91" spans="1:19">
      <c r="A91" s="234" t="s">
        <v>71</v>
      </c>
      <c r="B91" s="504"/>
      <c r="C91" s="504"/>
      <c r="D91" s="504"/>
      <c r="E91" s="573">
        <v>-18.09</v>
      </c>
      <c r="F91" s="236">
        <f t="shared" si="33"/>
        <v>0.75670441401942057</v>
      </c>
      <c r="G91" s="574">
        <v>-74.353999999999999</v>
      </c>
      <c r="H91" s="347">
        <v>-75.2</v>
      </c>
      <c r="I91" s="352">
        <f t="shared" si="37"/>
        <v>-4.2477320307048156</v>
      </c>
      <c r="J91" s="249">
        <v>-14.33</v>
      </c>
      <c r="K91" s="237">
        <f t="shared" si="38"/>
        <v>0.41045789278808575</v>
      </c>
      <c r="L91" s="263">
        <v>-24.306999999999999</v>
      </c>
      <c r="M91" s="237" t="str">
        <f t="shared" si="38"/>
        <v>n.m.</v>
      </c>
      <c r="N91" s="263">
        <v>29.488</v>
      </c>
    </row>
    <row r="92" spans="1:19" ht="23.25" customHeight="1">
      <c r="A92" s="234" t="s">
        <v>72</v>
      </c>
      <c r="B92" s="504"/>
      <c r="C92" s="504"/>
      <c r="D92" s="504"/>
      <c r="E92" s="573">
        <v>382.42</v>
      </c>
      <c r="F92" s="236" t="str">
        <f t="shared" si="33"/>
        <v>n.m.</v>
      </c>
      <c r="G92" s="574">
        <v>-37.674999999999997</v>
      </c>
      <c r="H92" s="347">
        <v>-187.84</v>
      </c>
      <c r="I92" s="352" t="str">
        <f t="shared" si="37"/>
        <v>n.m.</v>
      </c>
      <c r="J92" s="249">
        <v>206.53</v>
      </c>
      <c r="K92" s="237" t="str">
        <f t="shared" si="38"/>
        <v>n.m.</v>
      </c>
      <c r="L92" s="263">
        <v>-167.01400000000001</v>
      </c>
      <c r="M92" s="237" t="str">
        <f t="shared" si="38"/>
        <v>n.m.</v>
      </c>
      <c r="N92" s="263">
        <v>224.124</v>
      </c>
    </row>
    <row r="93" spans="1:19" ht="30.6">
      <c r="A93" s="234" t="s">
        <v>73</v>
      </c>
      <c r="B93" s="504"/>
      <c r="C93" s="504"/>
      <c r="D93" s="504"/>
      <c r="E93" s="573">
        <v>16.059999999999999</v>
      </c>
      <c r="F93" s="236">
        <f t="shared" si="33"/>
        <v>3.2318840579710146</v>
      </c>
      <c r="G93" s="574">
        <v>3.7949999999999999</v>
      </c>
      <c r="H93" s="347">
        <v>-3.63</v>
      </c>
      <c r="I93" s="352" t="str">
        <f t="shared" si="37"/>
        <v>n.m.</v>
      </c>
      <c r="J93" s="249">
        <v>14.93</v>
      </c>
      <c r="K93" s="237">
        <f t="shared" si="38"/>
        <v>2.3679224001804648</v>
      </c>
      <c r="L93" s="263">
        <v>4.4329999999999998</v>
      </c>
      <c r="M93" s="237">
        <f t="shared" si="38"/>
        <v>-0.90159167092148196</v>
      </c>
      <c r="N93" s="263">
        <v>45.046999999999997</v>
      </c>
    </row>
    <row r="94" spans="1:19">
      <c r="A94" s="234" t="s">
        <v>74</v>
      </c>
      <c r="B94" s="504"/>
      <c r="C94" s="504"/>
      <c r="D94" s="504"/>
      <c r="E94" s="573">
        <v>22.49</v>
      </c>
      <c r="F94" s="236" t="str">
        <f t="shared" si="33"/>
        <v>n.m.</v>
      </c>
      <c r="G94" s="574">
        <v>-114.959</v>
      </c>
      <c r="H94" s="347">
        <v>-94.91</v>
      </c>
      <c r="I94" s="352" t="str">
        <f t="shared" si="37"/>
        <v>n.m.</v>
      </c>
      <c r="J94" s="249">
        <v>95.56</v>
      </c>
      <c r="K94" s="237">
        <f t="shared" si="38"/>
        <v>3.4650032707223621</v>
      </c>
      <c r="L94" s="263">
        <v>21.402000000000001</v>
      </c>
      <c r="M94" s="237">
        <f t="shared" si="38"/>
        <v>-0.247230136119025</v>
      </c>
      <c r="N94" s="263">
        <v>28.431000000000001</v>
      </c>
    </row>
    <row r="95" spans="1:19">
      <c r="A95" s="234" t="s">
        <v>75</v>
      </c>
      <c r="B95" s="504"/>
      <c r="C95" s="504"/>
      <c r="D95" s="504"/>
      <c r="E95" s="573">
        <v>-69.260000000000005</v>
      </c>
      <c r="F95" s="236">
        <f t="shared" si="33"/>
        <v>-2.6822797596895103</v>
      </c>
      <c r="G95" s="574">
        <v>-18.809000000000001</v>
      </c>
      <c r="H95" s="347">
        <v>33.9</v>
      </c>
      <c r="I95" s="352">
        <f t="shared" si="37"/>
        <v>-0.65767949106331414</v>
      </c>
      <c r="J95" s="249">
        <v>99.03</v>
      </c>
      <c r="K95" s="237" t="str">
        <f t="shared" si="38"/>
        <v>n.m.</v>
      </c>
      <c r="L95" s="263">
        <v>-33.463999999999999</v>
      </c>
      <c r="M95" s="237" t="str">
        <f t="shared" si="38"/>
        <v>n.m.</v>
      </c>
      <c r="N95" s="263">
        <v>33.521000000000001</v>
      </c>
    </row>
    <row r="96" spans="1:19" s="3" customFormat="1" ht="20.399999999999999">
      <c r="A96" s="229" t="s">
        <v>76</v>
      </c>
      <c r="B96" s="503"/>
      <c r="C96" s="503"/>
      <c r="D96" s="503"/>
      <c r="E96" s="571">
        <f>SUM(E86:E95)</f>
        <v>-84.969999999997611</v>
      </c>
      <c r="F96" s="231">
        <f t="shared" si="33"/>
        <v>0.85091334656286977</v>
      </c>
      <c r="G96" s="571">
        <f>SUM(G86:G95)</f>
        <v>-569.93699999999944</v>
      </c>
      <c r="H96" s="310">
        <f t="shared" ref="H96" si="39">SUM(H86:H95)</f>
        <v>264.16999999999814</v>
      </c>
      <c r="I96" s="353">
        <f t="shared" si="37"/>
        <v>-0.78701979280042034</v>
      </c>
      <c r="J96" s="270">
        <f>SUM(J86:J95)</f>
        <v>1240.3499999999976</v>
      </c>
      <c r="K96" s="232">
        <f t="shared" si="38"/>
        <v>0.54017607688773239</v>
      </c>
      <c r="L96" s="270">
        <v>805.33</v>
      </c>
      <c r="M96" s="232">
        <f t="shared" si="38"/>
        <v>0.16092640003690373</v>
      </c>
      <c r="N96" s="270">
        <v>693.69600000000003</v>
      </c>
      <c r="O96" s="6"/>
      <c r="P96" s="6"/>
      <c r="Q96" s="6"/>
      <c r="R96" s="6"/>
      <c r="S96" s="6"/>
    </row>
    <row r="97" spans="1:19">
      <c r="A97" s="234" t="s">
        <v>77</v>
      </c>
      <c r="B97" s="504"/>
      <c r="C97" s="504"/>
      <c r="D97" s="504"/>
      <c r="E97" s="573">
        <v>-39.840000000000003</v>
      </c>
      <c r="F97" s="236">
        <f t="shared" si="33"/>
        <v>-0.26131830557842095</v>
      </c>
      <c r="G97" s="574">
        <v>-31.585999999999999</v>
      </c>
      <c r="H97" s="349">
        <v>-39.03</v>
      </c>
      <c r="I97" s="352">
        <f t="shared" si="37"/>
        <v>-0.67582653499355949</v>
      </c>
      <c r="J97" s="249">
        <v>-23.29</v>
      </c>
      <c r="K97" s="238">
        <f t="shared" si="38"/>
        <v>-0.1077815829528157</v>
      </c>
      <c r="L97" s="263">
        <v>-21.024000000000001</v>
      </c>
      <c r="M97" s="238">
        <f t="shared" si="38"/>
        <v>8.0877852583719378E-2</v>
      </c>
      <c r="N97" s="263">
        <v>-22.873999999999999</v>
      </c>
    </row>
    <row r="98" spans="1:19" ht="20.399999999999999">
      <c r="A98" s="234" t="s">
        <v>78</v>
      </c>
      <c r="B98" s="504"/>
      <c r="C98" s="504"/>
      <c r="D98" s="504"/>
      <c r="E98" s="573">
        <v>-335.56</v>
      </c>
      <c r="F98" s="236">
        <f t="shared" si="33"/>
        <v>-0.17335645825101498</v>
      </c>
      <c r="G98" s="574">
        <v>-285.983</v>
      </c>
      <c r="H98" s="349">
        <v>-412.46</v>
      </c>
      <c r="I98" s="352">
        <f t="shared" si="37"/>
        <v>-4.2223626026531846E-2</v>
      </c>
      <c r="J98" s="249">
        <v>-395.75</v>
      </c>
      <c r="K98" s="238">
        <f t="shared" si="38"/>
        <v>-0.14217849443124853</v>
      </c>
      <c r="L98" s="263">
        <v>-346.48700000000002</v>
      </c>
      <c r="M98" s="238">
        <f t="shared" si="38"/>
        <v>0.10551914105963167</v>
      </c>
      <c r="N98" s="263">
        <v>-387.36099999999999</v>
      </c>
    </row>
    <row r="99" spans="1:19">
      <c r="A99" s="234" t="s">
        <v>149</v>
      </c>
      <c r="B99" s="504"/>
      <c r="C99" s="504"/>
      <c r="D99" s="504"/>
      <c r="E99" s="573">
        <f>26.44+43.13</f>
        <v>69.570000000000007</v>
      </c>
      <c r="F99" s="342">
        <f t="shared" si="33"/>
        <v>-0.48989243527419102</v>
      </c>
      <c r="G99" s="574">
        <v>136.38300000000001</v>
      </c>
      <c r="H99" s="471">
        <v>189.19</v>
      </c>
      <c r="I99" s="352">
        <v>0.94260190984700687</v>
      </c>
      <c r="J99" s="471">
        <v>97.39</v>
      </c>
      <c r="K99" s="330">
        <v>8.0802139630891556E-2</v>
      </c>
      <c r="L99" s="471">
        <v>90.108999999999995</v>
      </c>
      <c r="M99" s="330">
        <v>5.152052652461081E-2</v>
      </c>
      <c r="N99" s="471">
        <v>85.693999999999988</v>
      </c>
    </row>
    <row r="100" spans="1:19" ht="20.399999999999999">
      <c r="A100" s="234" t="s">
        <v>79</v>
      </c>
      <c r="B100" s="504"/>
      <c r="C100" s="504"/>
      <c r="D100" s="504"/>
      <c r="E100" s="573">
        <v>46.22</v>
      </c>
      <c r="F100" s="236">
        <f t="shared" si="33"/>
        <v>3.1467791135833476</v>
      </c>
      <c r="G100" s="574">
        <v>11.146000000000001</v>
      </c>
      <c r="H100" s="349">
        <v>-14.13</v>
      </c>
      <c r="I100" s="352" t="str">
        <f t="shared" si="37"/>
        <v>n.m.</v>
      </c>
      <c r="J100" s="249">
        <v>7.54</v>
      </c>
      <c r="K100" s="237" t="str">
        <f t="shared" si="38"/>
        <v>n.m.</v>
      </c>
      <c r="L100" s="263">
        <v>-98.606999999999999</v>
      </c>
      <c r="M100" s="237" t="str">
        <f t="shared" si="38"/>
        <v>n.m.</v>
      </c>
      <c r="N100" s="263">
        <v>2.75</v>
      </c>
    </row>
    <row r="101" spans="1:19">
      <c r="A101" s="234" t="s">
        <v>80</v>
      </c>
      <c r="B101" s="504"/>
      <c r="C101" s="504"/>
      <c r="D101" s="504"/>
      <c r="E101" s="573">
        <v>17.940000000000001</v>
      </c>
      <c r="F101" s="236" t="str">
        <f t="shared" si="33"/>
        <v>n.m.</v>
      </c>
      <c r="G101" s="574">
        <v>-72.799000000000007</v>
      </c>
      <c r="H101" s="349">
        <v>-158</v>
      </c>
      <c r="I101" s="352">
        <f t="shared" si="37"/>
        <v>-24.901639344262296</v>
      </c>
      <c r="J101" s="488">
        <v>-6.1</v>
      </c>
      <c r="K101" s="238">
        <f t="shared" si="38"/>
        <v>0.89711934156378603</v>
      </c>
      <c r="L101" s="263">
        <v>-59.292000000000002</v>
      </c>
      <c r="M101" s="238">
        <f t="shared" si="38"/>
        <v>-4.5983382116891702</v>
      </c>
      <c r="N101" s="263">
        <v>-10.590999999999999</v>
      </c>
    </row>
    <row r="102" spans="1:19" s="3" customFormat="1" ht="20.399999999999999">
      <c r="A102" s="229" t="s">
        <v>81</v>
      </c>
      <c r="B102" s="504"/>
      <c r="C102" s="504"/>
      <c r="D102" s="504"/>
      <c r="E102" s="571">
        <f>SUM(E97:E101)</f>
        <v>-241.67000000000002</v>
      </c>
      <c r="F102" s="231">
        <f t="shared" si="33"/>
        <v>4.8138890375928334E-3</v>
      </c>
      <c r="G102" s="571">
        <f>SUM(G97:G101)</f>
        <v>-242.83900000000003</v>
      </c>
      <c r="H102" s="310">
        <f>SUM(H97:H101)</f>
        <v>-434.43</v>
      </c>
      <c r="I102" s="491">
        <f t="shared" si="37"/>
        <v>-0.35670341338496603</v>
      </c>
      <c r="J102" s="329">
        <f>SUM(J97:J101)</f>
        <v>-320.21000000000004</v>
      </c>
      <c r="K102" s="271">
        <f t="shared" si="38"/>
        <v>0.26439406295873424</v>
      </c>
      <c r="L102" s="270">
        <f>SUM(L97:L101)</f>
        <v>-435.30100000000004</v>
      </c>
      <c r="M102" s="271">
        <f t="shared" si="38"/>
        <v>-0.30964071459946685</v>
      </c>
      <c r="N102" s="270">
        <v>-332.38200000000006</v>
      </c>
      <c r="O102" s="6"/>
      <c r="P102" s="6"/>
      <c r="Q102" s="6"/>
      <c r="R102" s="6"/>
      <c r="S102" s="6"/>
    </row>
    <row r="103" spans="1:19">
      <c r="A103" s="234" t="s">
        <v>82</v>
      </c>
      <c r="B103" s="503"/>
      <c r="C103" s="503"/>
      <c r="D103" s="503"/>
      <c r="E103" s="573">
        <f>78.38-67.5</f>
        <v>10.879999999999995</v>
      </c>
      <c r="F103" s="236" t="str">
        <f t="shared" si="33"/>
        <v>n.m.</v>
      </c>
      <c r="G103" s="574">
        <f>40.558-176.99</f>
        <v>-136.43200000000002</v>
      </c>
      <c r="H103" s="350">
        <v>-301.33000000000004</v>
      </c>
      <c r="I103" s="489">
        <f t="shared" si="37"/>
        <v>-1.3175665282264268</v>
      </c>
      <c r="J103" s="490">
        <v>-130.02000000000001</v>
      </c>
      <c r="K103" s="272">
        <f t="shared" ref="K103:M118" si="40">IF((+J103/L103)&lt;0,"n.m.",IF(J103&lt;0,(+J103/L103-1)*-1,(+J103/L103-1)))</f>
        <v>-0.40947673095060022</v>
      </c>
      <c r="L103" s="263">
        <v>-92.247</v>
      </c>
      <c r="M103" s="272">
        <f t="shared" si="40"/>
        <v>-0.97012152147448893</v>
      </c>
      <c r="N103" s="263">
        <v>-46.823</v>
      </c>
    </row>
    <row r="104" spans="1:19">
      <c r="A104" s="234" t="s">
        <v>83</v>
      </c>
      <c r="B104" s="504"/>
      <c r="C104" s="504"/>
      <c r="D104" s="504"/>
      <c r="E104" s="570">
        <v>-108.5</v>
      </c>
      <c r="F104" s="317" t="s">
        <v>42</v>
      </c>
      <c r="G104" s="575">
        <v>0</v>
      </c>
      <c r="H104" s="350">
        <v>0</v>
      </c>
      <c r="I104" s="352">
        <f t="shared" si="37"/>
        <v>-1</v>
      </c>
      <c r="J104" s="249">
        <v>100</v>
      </c>
      <c r="K104" s="237" t="str">
        <f t="shared" si="40"/>
        <v>n.m.</v>
      </c>
      <c r="L104" s="249">
        <v>-7.5</v>
      </c>
      <c r="M104" s="237" t="str">
        <f t="shared" si="40"/>
        <v>n.m.</v>
      </c>
      <c r="N104" s="249">
        <v>105</v>
      </c>
    </row>
    <row r="105" spans="1:19" ht="20.399999999999999">
      <c r="A105" s="234" t="s">
        <v>84</v>
      </c>
      <c r="B105" s="504"/>
      <c r="C105" s="504"/>
      <c r="D105" s="504"/>
      <c r="E105" s="570">
        <v>-0.27</v>
      </c>
      <c r="F105" s="236">
        <f t="shared" si="33"/>
        <v>0.94537730123406838</v>
      </c>
      <c r="G105" s="575">
        <v>-4.9429999999999996</v>
      </c>
      <c r="H105" s="350">
        <v>-5.03</v>
      </c>
      <c r="I105" s="352">
        <f t="shared" si="37"/>
        <v>-5.0602409638554224</v>
      </c>
      <c r="J105" s="249">
        <v>-0.83</v>
      </c>
      <c r="K105" s="238">
        <f t="shared" si="40"/>
        <v>0.92681421391411689</v>
      </c>
      <c r="L105" s="249">
        <v>-11.340999999999999</v>
      </c>
      <c r="M105" s="238">
        <f t="shared" si="40"/>
        <v>0.44941256432663368</v>
      </c>
      <c r="N105" s="249">
        <v>-20.597999999999999</v>
      </c>
    </row>
    <row r="106" spans="1:19" ht="20.399999999999999">
      <c r="A106" s="234" t="s">
        <v>79</v>
      </c>
      <c r="B106" s="504"/>
      <c r="C106" s="504"/>
      <c r="D106" s="504"/>
      <c r="E106" s="573">
        <v>0.03</v>
      </c>
      <c r="F106" s="236" t="str">
        <f t="shared" si="33"/>
        <v>n.m.</v>
      </c>
      <c r="G106" s="574">
        <v>-2.105</v>
      </c>
      <c r="H106" s="350">
        <v>17.13</v>
      </c>
      <c r="I106" s="352" t="str">
        <f t="shared" si="37"/>
        <v>n.m.</v>
      </c>
      <c r="J106" s="249">
        <v>-29.92</v>
      </c>
      <c r="K106" s="237" t="str">
        <f t="shared" si="40"/>
        <v>n.m.</v>
      </c>
      <c r="L106" s="263">
        <v>23.584</v>
      </c>
      <c r="M106" s="238">
        <f t="shared" si="40"/>
        <v>9.7985347985347975</v>
      </c>
      <c r="N106" s="263">
        <v>2.1840000000000002</v>
      </c>
    </row>
    <row r="107" spans="1:19" ht="20.399999999999999">
      <c r="A107" s="234" t="s">
        <v>85</v>
      </c>
      <c r="B107" s="504"/>
      <c r="C107" s="504"/>
      <c r="D107" s="504"/>
      <c r="E107" s="570">
        <v>-0.44</v>
      </c>
      <c r="F107" s="342">
        <f t="shared" si="33"/>
        <v>0.99789379963332969</v>
      </c>
      <c r="G107" s="575">
        <v>-208.90700000000001</v>
      </c>
      <c r="H107" s="350">
        <v>-204.78</v>
      </c>
      <c r="I107" s="352">
        <f t="shared" si="37"/>
        <v>-929.81818181818187</v>
      </c>
      <c r="J107" s="249">
        <v>-0.22</v>
      </c>
      <c r="K107" s="237" t="str">
        <f t="shared" si="40"/>
        <v>n.m.</v>
      </c>
      <c r="L107" s="263">
        <v>2.7090000000000001</v>
      </c>
      <c r="M107" s="238">
        <f t="shared" si="40"/>
        <v>6.9442815249266863</v>
      </c>
      <c r="N107" s="263">
        <v>0.34100000000000003</v>
      </c>
    </row>
    <row r="108" spans="1:19">
      <c r="A108" s="234" t="s">
        <v>86</v>
      </c>
      <c r="B108" s="504"/>
      <c r="C108" s="504"/>
      <c r="D108" s="504"/>
      <c r="E108" s="570">
        <v>0</v>
      </c>
      <c r="F108" s="250" t="s">
        <v>42</v>
      </c>
      <c r="G108" s="575">
        <v>0</v>
      </c>
      <c r="H108" s="350">
        <v>0</v>
      </c>
      <c r="I108" s="352" t="s">
        <v>42</v>
      </c>
      <c r="J108" s="249">
        <v>0</v>
      </c>
      <c r="K108" s="238"/>
      <c r="L108" s="249">
        <v>0</v>
      </c>
      <c r="M108" s="238">
        <f t="shared" si="40"/>
        <v>-1</v>
      </c>
      <c r="N108" s="249">
        <v>-8.8629999999999995</v>
      </c>
    </row>
    <row r="109" spans="1:19" ht="20.399999999999999">
      <c r="A109" s="234" t="s">
        <v>87</v>
      </c>
      <c r="B109" s="504"/>
      <c r="C109" s="504"/>
      <c r="D109" s="504"/>
      <c r="E109" s="573">
        <v>-100.55</v>
      </c>
      <c r="F109" s="342">
        <f t="shared" si="33"/>
        <v>-0.43677750310789754</v>
      </c>
      <c r="G109" s="574">
        <v>-69.983000000000004</v>
      </c>
      <c r="H109" s="350">
        <v>-70.17</v>
      </c>
      <c r="I109" s="352">
        <f t="shared" ref="I109:I118" si="41">IF((+H109/J109)&lt;0,"n.m.",IF(H109&lt;0,(+H109/J109-1)*-1,(+H109/J109-1)))</f>
        <v>-0.24062942008486554</v>
      </c>
      <c r="J109" s="249">
        <v>-56.56</v>
      </c>
      <c r="K109" s="238">
        <f t="shared" si="40"/>
        <v>1.85326577358228E-2</v>
      </c>
      <c r="L109" s="263">
        <v>-57.628</v>
      </c>
      <c r="M109" s="238">
        <f t="shared" si="40"/>
        <v>-0.52741922658962603</v>
      </c>
      <c r="N109" s="263">
        <v>-37.728999999999999</v>
      </c>
    </row>
    <row r="110" spans="1:19" s="3" customFormat="1" ht="20.399999999999999">
      <c r="A110" s="229" t="s">
        <v>88</v>
      </c>
      <c r="B110" s="504"/>
      <c r="C110" s="504"/>
      <c r="D110" s="504"/>
      <c r="E110" s="571">
        <f>SUM(E103:E109)</f>
        <v>-198.85</v>
      </c>
      <c r="F110" s="231">
        <f t="shared" si="33"/>
        <v>0.52920425219594203</v>
      </c>
      <c r="G110" s="571">
        <f>SUM(G103:G109)</f>
        <v>-422.37000000000006</v>
      </c>
      <c r="H110" s="310">
        <f t="shared" ref="H110" si="42">SUM(H103:H109)</f>
        <v>-564.17999999999995</v>
      </c>
      <c r="I110" s="353">
        <f t="shared" si="41"/>
        <v>-3.7994895789025938</v>
      </c>
      <c r="J110" s="270">
        <f>SUM(J103:J109)</f>
        <v>-117.55000000000001</v>
      </c>
      <c r="K110" s="232">
        <f t="shared" si="40"/>
        <v>0.17464753131494692</v>
      </c>
      <c r="L110" s="270">
        <f>-142.424</f>
        <v>-142.42400000000001</v>
      </c>
      <c r="M110" s="232">
        <f t="shared" si="40"/>
        <v>-20.951911220715168</v>
      </c>
      <c r="N110" s="270">
        <v>-6.4879999999999995</v>
      </c>
      <c r="O110" s="6"/>
      <c r="P110" s="6"/>
      <c r="Q110" s="6"/>
      <c r="R110" s="6"/>
      <c r="S110" s="6"/>
    </row>
    <row r="111" spans="1:19" s="3" customFormat="1" ht="20.399999999999999">
      <c r="A111" s="229" t="s">
        <v>89</v>
      </c>
      <c r="B111" s="503"/>
      <c r="C111" s="503"/>
      <c r="D111" s="503"/>
      <c r="E111" s="559">
        <f>E96+E102+E110</f>
        <v>-525.48999999999762</v>
      </c>
      <c r="F111" s="231">
        <f t="shared" si="33"/>
        <v>0.57455232013057733</v>
      </c>
      <c r="G111" s="559">
        <f>G96+G102+G110</f>
        <v>-1235.1459999999995</v>
      </c>
      <c r="H111" s="308">
        <f>H96+H102+H110</f>
        <v>-734.44000000000187</v>
      </c>
      <c r="I111" s="352" t="str">
        <f t="shared" si="41"/>
        <v>n.m.</v>
      </c>
      <c r="J111" s="261">
        <f>J96+J102+J110</f>
        <v>802.58999999999764</v>
      </c>
      <c r="K111" s="232">
        <f t="shared" si="40"/>
        <v>2.5262406361898804</v>
      </c>
      <c r="L111" s="261">
        <f>L96+L102+L110</f>
        <v>227.60499999999999</v>
      </c>
      <c r="M111" s="232">
        <f t="shared" si="40"/>
        <v>-0.35854475151200871</v>
      </c>
      <c r="N111" s="261">
        <v>354.82599999999996</v>
      </c>
      <c r="O111" s="6"/>
      <c r="P111" s="6"/>
      <c r="Q111" s="6"/>
      <c r="R111" s="6"/>
      <c r="S111" s="6"/>
    </row>
    <row r="112" spans="1:19" ht="20.399999999999999">
      <c r="A112" s="234" t="s">
        <v>90</v>
      </c>
      <c r="B112" s="503"/>
      <c r="C112" s="503"/>
      <c r="D112" s="503"/>
      <c r="E112" s="573">
        <f>H115</f>
        <v>1997.571999999996</v>
      </c>
      <c r="F112" s="236">
        <f t="shared" si="33"/>
        <v>-0.26738750448353776</v>
      </c>
      <c r="G112" s="320">
        <f>J115</f>
        <v>2726.641999999998</v>
      </c>
      <c r="H112" s="309">
        <f>J115</f>
        <v>2726.641999999998</v>
      </c>
      <c r="I112" s="352">
        <f t="shared" si="41"/>
        <v>0.43052566522668334</v>
      </c>
      <c r="J112" s="263">
        <f>L115</f>
        <v>1906.0420000000001</v>
      </c>
      <c r="K112" s="238">
        <f t="shared" si="40"/>
        <v>0.13138362913278323</v>
      </c>
      <c r="L112" s="263">
        <f>N115</f>
        <v>1684.7</v>
      </c>
      <c r="M112" s="238">
        <f t="shared" si="40"/>
        <v>0.24731058603681455</v>
      </c>
      <c r="N112" s="263">
        <v>1350.6659999999999</v>
      </c>
    </row>
    <row r="113" spans="1:19" ht="30.6">
      <c r="A113" s="234" t="s">
        <v>91</v>
      </c>
      <c r="B113" s="504"/>
      <c r="C113" s="504"/>
      <c r="D113" s="504"/>
      <c r="E113" s="573">
        <v>1.65</v>
      </c>
      <c r="F113" s="236">
        <f t="shared" si="33"/>
        <v>-0.64916011056772271</v>
      </c>
      <c r="G113" s="574">
        <v>4.7030000000000003</v>
      </c>
      <c r="H113" s="351">
        <v>5.37</v>
      </c>
      <c r="I113" s="352">
        <f t="shared" si="41"/>
        <v>-5.9544658493870362E-2</v>
      </c>
      <c r="J113" s="263">
        <v>5.71</v>
      </c>
      <c r="K113" s="237" t="str">
        <f t="shared" si="40"/>
        <v>n.m.</v>
      </c>
      <c r="L113" s="263">
        <v>-15.55</v>
      </c>
      <c r="M113" s="238">
        <f t="shared" si="40"/>
        <v>0.12733598967394344</v>
      </c>
      <c r="N113" s="263">
        <v>-17.818999999999999</v>
      </c>
    </row>
    <row r="114" spans="1:19" ht="20.399999999999999">
      <c r="A114" s="234" t="s">
        <v>92</v>
      </c>
      <c r="B114" s="504"/>
      <c r="C114" s="504"/>
      <c r="D114" s="504"/>
      <c r="E114" s="573">
        <v>0.63</v>
      </c>
      <c r="F114" s="236">
        <f t="shared" si="33"/>
        <v>-0.65479452054794518</v>
      </c>
      <c r="G114" s="574">
        <v>1.825</v>
      </c>
      <c r="H114" s="351">
        <v>0</v>
      </c>
      <c r="I114" s="352">
        <f t="shared" si="41"/>
        <v>-1</v>
      </c>
      <c r="J114" s="263">
        <v>12.3</v>
      </c>
      <c r="K114" s="237">
        <f t="shared" si="40"/>
        <v>0.32443200172283837</v>
      </c>
      <c r="L114" s="263">
        <v>9.2870000000000008</v>
      </c>
      <c r="M114" s="237" t="str">
        <f t="shared" si="40"/>
        <v>n.m.</v>
      </c>
      <c r="N114" s="263">
        <v>-2.9820000000000002</v>
      </c>
    </row>
    <row r="115" spans="1:19" s="3" customFormat="1" ht="20.399999999999999">
      <c r="A115" s="229" t="s">
        <v>93</v>
      </c>
      <c r="B115" s="504"/>
      <c r="C115" s="504"/>
      <c r="D115" s="504"/>
      <c r="E115" s="559">
        <f>E111+E112+E113+E114</f>
        <v>1474.3619999999987</v>
      </c>
      <c r="F115" s="231">
        <f t="shared" si="33"/>
        <v>-1.5795474571835832E-2</v>
      </c>
      <c r="G115" s="261">
        <f>G111+G112+G113+G114</f>
        <v>1498.0239999999985</v>
      </c>
      <c r="H115" s="308">
        <f t="shared" ref="H115" si="43">H111+H112+H113+H114</f>
        <v>1997.571999999996</v>
      </c>
      <c r="I115" s="353">
        <f t="shared" si="41"/>
        <v>-0.26738750448353776</v>
      </c>
      <c r="J115" s="261">
        <f>J111+J112+J113+J114</f>
        <v>2726.641999999998</v>
      </c>
      <c r="K115" s="232">
        <f t="shared" si="40"/>
        <v>0.43052566522668334</v>
      </c>
      <c r="L115" s="261">
        <f>L111+L112+L113+L114</f>
        <v>1906.0420000000001</v>
      </c>
      <c r="M115" s="232">
        <f t="shared" si="40"/>
        <v>0.13138362913278323</v>
      </c>
      <c r="N115" s="261">
        <v>1684.7</v>
      </c>
      <c r="O115" s="6"/>
      <c r="P115" s="6"/>
      <c r="Q115" s="6"/>
      <c r="R115" s="6"/>
      <c r="S115" s="6"/>
    </row>
    <row r="116" spans="1:19">
      <c r="A116" s="234" t="s">
        <v>94</v>
      </c>
      <c r="B116" s="503"/>
      <c r="C116" s="503"/>
      <c r="D116" s="503"/>
      <c r="E116" s="573">
        <v>38.700000000000003</v>
      </c>
      <c r="F116" s="563">
        <f t="shared" si="33"/>
        <v>-0.13827655310621234</v>
      </c>
      <c r="G116" s="574">
        <v>44.91</v>
      </c>
      <c r="H116" s="354">
        <v>49.47</v>
      </c>
      <c r="I116" s="352">
        <f t="shared" si="41"/>
        <v>-0.26584945981241836</v>
      </c>
      <c r="J116" s="273">
        <v>67.384</v>
      </c>
      <c r="K116" s="238">
        <f t="shared" si="40"/>
        <v>8.1362133709920625E-2</v>
      </c>
      <c r="L116" s="273">
        <v>62.314</v>
      </c>
      <c r="M116" s="238">
        <f t="shared" si="40"/>
        <v>-3.9697950377562075E-2</v>
      </c>
      <c r="N116" s="273">
        <v>64.89</v>
      </c>
    </row>
    <row r="117" spans="1:19">
      <c r="A117" s="234" t="s">
        <v>95</v>
      </c>
      <c r="B117" s="504"/>
      <c r="C117" s="504"/>
      <c r="D117" s="504"/>
      <c r="E117" s="573">
        <v>23.39</v>
      </c>
      <c r="F117" s="563">
        <f t="shared" si="33"/>
        <v>-4.2570609905853374E-2</v>
      </c>
      <c r="G117" s="574">
        <v>24.43</v>
      </c>
      <c r="H117" s="354">
        <v>37.32</v>
      </c>
      <c r="I117" s="352">
        <f t="shared" si="41"/>
        <v>-0.23970174795257304</v>
      </c>
      <c r="J117" s="273">
        <v>49.085999999999999</v>
      </c>
      <c r="K117" s="238">
        <f t="shared" si="40"/>
        <v>-3.459533877470744E-2</v>
      </c>
      <c r="L117" s="273">
        <v>50.844999999999999</v>
      </c>
      <c r="M117" s="238">
        <f t="shared" si="40"/>
        <v>0.13729393607265084</v>
      </c>
      <c r="N117" s="273">
        <v>44.707000000000001</v>
      </c>
    </row>
    <row r="118" spans="1:19">
      <c r="A118" s="234" t="s">
        <v>96</v>
      </c>
      <c r="B118" s="504"/>
      <c r="C118" s="504"/>
      <c r="D118" s="504"/>
      <c r="E118" s="573">
        <v>14.72</v>
      </c>
      <c r="F118" s="563">
        <f t="shared" si="33"/>
        <v>-0.932467770794146</v>
      </c>
      <c r="G118" s="574">
        <v>217.97</v>
      </c>
      <c r="H118" s="354">
        <v>274.57</v>
      </c>
      <c r="I118" s="352">
        <f t="shared" si="41"/>
        <v>1.7172772796548106</v>
      </c>
      <c r="J118" s="273">
        <v>101.04600000000001</v>
      </c>
      <c r="K118" s="238">
        <f t="shared" si="40"/>
        <v>0.11225343430785495</v>
      </c>
      <c r="L118" s="273">
        <v>90.847999999999999</v>
      </c>
      <c r="M118" s="238">
        <f t="shared" si="40"/>
        <v>0.35729759610356604</v>
      </c>
      <c r="N118" s="273">
        <v>66.933000000000007</v>
      </c>
    </row>
    <row r="119" spans="1:19" s="26" customFormat="1">
      <c r="A119" s="229" t="s">
        <v>97</v>
      </c>
      <c r="B119" s="504"/>
      <c r="C119" s="504"/>
      <c r="D119" s="504"/>
      <c r="E119" s="311">
        <f>-E19/E18</f>
        <v>0.38572662322367202</v>
      </c>
      <c r="F119" s="275"/>
      <c r="G119" s="311">
        <f>-G19/G18</f>
        <v>0.35485854858548471</v>
      </c>
      <c r="H119" s="311">
        <f>-H19/H18</f>
        <v>0.33037304395317502</v>
      </c>
      <c r="I119" s="352"/>
      <c r="J119" s="274">
        <f>-J19/J18</f>
        <v>0.42363085086223534</v>
      </c>
      <c r="K119" s="275"/>
      <c r="L119" s="274">
        <f>-L19/L18</f>
        <v>0.42328205757799298</v>
      </c>
      <c r="M119" s="275"/>
      <c r="N119" s="274">
        <v>0.32071395347826287</v>
      </c>
      <c r="O119" s="6"/>
      <c r="P119" s="6"/>
      <c r="Q119" s="6"/>
      <c r="R119" s="6"/>
      <c r="S119" s="6"/>
    </row>
    <row r="120" spans="1:19">
      <c r="A120" s="234"/>
      <c r="B120" s="503"/>
      <c r="C120" s="503"/>
      <c r="D120" s="503"/>
      <c r="E120" s="309"/>
      <c r="F120" s="254"/>
      <c r="G120" s="254"/>
      <c r="H120" s="253"/>
      <c r="I120" s="352"/>
      <c r="J120" s="253"/>
      <c r="K120" s="254"/>
      <c r="L120" s="263"/>
      <c r="M120" s="254"/>
      <c r="N120" s="253"/>
    </row>
    <row r="121" spans="1:19" s="3" customFormat="1">
      <c r="A121" s="229"/>
      <c r="B121" s="504"/>
      <c r="C121" s="504"/>
      <c r="D121" s="504"/>
      <c r="E121" s="246"/>
      <c r="F121" s="240"/>
      <c r="G121" s="240"/>
      <c r="H121" s="246"/>
      <c r="I121" s="352"/>
      <c r="J121" s="246"/>
      <c r="K121" s="240"/>
      <c r="L121" s="246"/>
      <c r="M121" s="240"/>
      <c r="N121" s="246"/>
      <c r="O121" s="6"/>
      <c r="P121" s="6"/>
      <c r="Q121" s="6"/>
      <c r="R121" s="6"/>
      <c r="S121" s="6"/>
    </row>
    <row r="122" spans="1:19" s="3" customFormat="1">
      <c r="A122" s="229" t="s">
        <v>98</v>
      </c>
      <c r="B122" s="503"/>
      <c r="C122" s="503"/>
      <c r="D122" s="503"/>
      <c r="E122" s="261">
        <f>-E98-E97-E101</f>
        <v>357.46</v>
      </c>
      <c r="F122" s="230"/>
      <c r="G122" s="261">
        <f>-G98-G97-G101</f>
        <v>390.36800000000005</v>
      </c>
      <c r="H122" s="308">
        <f>-H98-H97-H101</f>
        <v>609.49</v>
      </c>
      <c r="I122" s="353">
        <f>IF((+H122/J122)&lt;0,"n.m.",IF(H122&lt;0,(+H122/J122-1)*-1,(+H122/J122-1)))</f>
        <v>0.43362186573834482</v>
      </c>
      <c r="J122" s="261">
        <f>-J98-J97-J101</f>
        <v>425.14000000000004</v>
      </c>
      <c r="K122" s="231">
        <f>(J122-L122)/L122</f>
        <v>-3.8964112248507017E-3</v>
      </c>
      <c r="L122" s="261">
        <f>-L98-L97-L101</f>
        <v>426.803</v>
      </c>
      <c r="M122" s="231">
        <f>(L122-N122)/N122</f>
        <v>1.4203019775394047E-2</v>
      </c>
      <c r="N122" s="261">
        <v>420.82600000000002</v>
      </c>
      <c r="O122" s="6"/>
      <c r="P122" s="6"/>
      <c r="Q122" s="6"/>
      <c r="R122" s="6"/>
      <c r="S122" s="6"/>
    </row>
    <row r="123" spans="1:19">
      <c r="A123" s="234"/>
      <c r="B123" s="503"/>
      <c r="C123" s="503"/>
      <c r="D123" s="503"/>
      <c r="E123" s="253"/>
      <c r="F123" s="254"/>
      <c r="G123" s="254"/>
      <c r="H123" s="253"/>
      <c r="I123" s="253"/>
      <c r="J123" s="253"/>
      <c r="K123" s="254"/>
      <c r="L123" s="253"/>
      <c r="M123" s="254"/>
      <c r="N123" s="253"/>
    </row>
    <row r="124" spans="1:19" s="3" customFormat="1">
      <c r="A124" s="3" t="s">
        <v>99</v>
      </c>
      <c r="B124" s="504"/>
      <c r="C124" s="504"/>
      <c r="D124" s="504"/>
      <c r="E124" s="20"/>
      <c r="F124" s="16"/>
      <c r="G124" s="16"/>
      <c r="H124" s="20"/>
      <c r="I124" s="20"/>
      <c r="J124" s="20"/>
      <c r="K124" s="35"/>
      <c r="L124" s="34"/>
      <c r="M124" s="35"/>
      <c r="N124" s="20"/>
      <c r="O124" s="6"/>
      <c r="P124" s="6"/>
      <c r="Q124" s="6"/>
      <c r="R124" s="6"/>
      <c r="S124" s="6"/>
    </row>
    <row r="125" spans="1:19" s="3" customFormat="1">
      <c r="A125" s="9" t="s">
        <v>100</v>
      </c>
      <c r="B125" s="506"/>
      <c r="C125" s="506"/>
      <c r="D125" s="506"/>
      <c r="E125" s="27">
        <v>29579</v>
      </c>
      <c r="F125" s="200">
        <f t="shared" ref="F125:F152" si="44">IF((+E125/G125)&lt;0,"n.m.",IF(E125&lt;0,(+E125/G125-1)*-1,(+E125/G125-1)))</f>
        <v>3.4013843249667941E-2</v>
      </c>
      <c r="G125" s="431">
        <v>28606</v>
      </c>
      <c r="H125" s="357">
        <v>28846</v>
      </c>
      <c r="I125" s="356">
        <f t="shared" ref="I125:I152" si="45">IF((+H125/J125)&lt;0,"n.m.",IF(H125&lt;0,(+H125/J125-1)*-1,(+H125/J125-1)))</f>
        <v>-4.9672300793377477E-3</v>
      </c>
      <c r="J125" s="27">
        <v>28990</v>
      </c>
      <c r="K125" s="10">
        <f>IF((+J125/L125)&lt;0,"n.m.",IF(J125&lt;0,(+J125/L125-1)*-1,(+J125/L125-1)))</f>
        <v>5.2230409059562222E-2</v>
      </c>
      <c r="L125" s="218">
        <v>27551</v>
      </c>
      <c r="M125" s="10">
        <f>IF((+L125/N125)&lt;0,"n.m.",IF(L125&lt;0,(+L125/N125-1)*-1,(+L125/N125-1)))</f>
        <v>1.5143699336772398E-2</v>
      </c>
      <c r="N125" s="27">
        <v>27140</v>
      </c>
      <c r="O125" s="6"/>
      <c r="P125" s="6"/>
      <c r="Q125" s="6"/>
      <c r="R125" s="6"/>
      <c r="S125" s="6"/>
    </row>
    <row r="126" spans="1:19" s="3" customFormat="1">
      <c r="A126" s="9" t="s">
        <v>101</v>
      </c>
      <c r="B126" s="503"/>
      <c r="C126" s="503"/>
      <c r="D126" s="503"/>
      <c r="E126" s="27">
        <v>10440</v>
      </c>
      <c r="F126" s="200">
        <f t="shared" si="44"/>
        <v>2.2627093740816839E-2</v>
      </c>
      <c r="G126" s="431">
        <v>10209</v>
      </c>
      <c r="H126" s="357">
        <v>10314</v>
      </c>
      <c r="I126" s="356">
        <f t="shared" si="45"/>
        <v>-3.09298279528325E-3</v>
      </c>
      <c r="J126" s="27">
        <v>10346</v>
      </c>
      <c r="K126" s="10">
        <f t="shared" ref="K126:M146" si="46">IF((+J126/L126)&lt;0,"n.m.",IF(J126&lt;0,(+J126/L126-1)*-1,(+J126/L126-1)))</f>
        <v>4.9290060851926887E-2</v>
      </c>
      <c r="L126" s="218">
        <v>9860</v>
      </c>
      <c r="M126" s="10">
        <f t="shared" si="46"/>
        <v>1.7019082001031416E-2</v>
      </c>
      <c r="N126" s="27">
        <v>9695</v>
      </c>
      <c r="O126" s="6"/>
      <c r="P126" s="6"/>
      <c r="Q126" s="6"/>
      <c r="R126" s="6"/>
      <c r="S126" s="6"/>
    </row>
    <row r="127" spans="1:19" s="3" customFormat="1">
      <c r="A127" s="15" t="s">
        <v>102</v>
      </c>
      <c r="B127" s="503"/>
      <c r="C127" s="503"/>
      <c r="D127" s="503"/>
      <c r="E127" s="27">
        <v>4700</v>
      </c>
      <c r="F127" s="200">
        <f t="shared" si="44"/>
        <v>3.524229074889873E-2</v>
      </c>
      <c r="G127" s="431">
        <v>4540</v>
      </c>
      <c r="H127" s="357">
        <v>4554</v>
      </c>
      <c r="I127" s="356">
        <f t="shared" si="45"/>
        <v>2.1763518061476361E-2</v>
      </c>
      <c r="J127" s="27">
        <v>4457</v>
      </c>
      <c r="K127" s="10">
        <f t="shared" si="46"/>
        <v>3.1235539102267396E-2</v>
      </c>
      <c r="L127" s="218">
        <v>4322</v>
      </c>
      <c r="M127" s="10">
        <f t="shared" si="46"/>
        <v>-0.12065106815869786</v>
      </c>
      <c r="N127" s="27">
        <v>4915</v>
      </c>
      <c r="O127" s="6"/>
      <c r="P127" s="6"/>
      <c r="Q127" s="6"/>
      <c r="R127" s="6"/>
      <c r="S127" s="6"/>
    </row>
    <row r="128" spans="1:19" s="3" customFormat="1">
      <c r="A128" s="15" t="s">
        <v>103</v>
      </c>
      <c r="B128" s="503"/>
      <c r="C128" s="503"/>
      <c r="D128" s="503"/>
      <c r="E128" s="27">
        <v>3628</v>
      </c>
      <c r="F128" s="200">
        <f t="shared" si="44"/>
        <v>-6.8436901177114651E-3</v>
      </c>
      <c r="G128" s="431">
        <v>3653</v>
      </c>
      <c r="H128" s="357">
        <v>3672</v>
      </c>
      <c r="I128" s="356">
        <f t="shared" si="45"/>
        <v>-5.4171180931744667E-3</v>
      </c>
      <c r="J128" s="27">
        <v>3692</v>
      </c>
      <c r="K128" s="10">
        <f t="shared" si="46"/>
        <v>1.067615658362997E-2</v>
      </c>
      <c r="L128" s="218">
        <v>3653</v>
      </c>
      <c r="M128" s="10">
        <f t="shared" si="46"/>
        <v>-3.7163943068002081E-2</v>
      </c>
      <c r="N128" s="27">
        <v>3794</v>
      </c>
      <c r="O128" s="6"/>
      <c r="P128" s="6"/>
      <c r="Q128" s="6"/>
      <c r="R128" s="6"/>
      <c r="S128" s="6"/>
    </row>
    <row r="129" spans="1:19">
      <c r="A129" s="15" t="s">
        <v>104</v>
      </c>
      <c r="B129" s="503"/>
      <c r="C129" s="503"/>
      <c r="D129" s="503"/>
      <c r="E129" s="27">
        <v>2710</v>
      </c>
      <c r="F129" s="200">
        <f t="shared" si="44"/>
        <v>4.3110084680523464E-2</v>
      </c>
      <c r="G129" s="431">
        <v>2598</v>
      </c>
      <c r="H129" s="357">
        <v>2595</v>
      </c>
      <c r="I129" s="356">
        <f t="shared" si="45"/>
        <v>-3.7462908011869467E-2</v>
      </c>
      <c r="J129" s="27">
        <v>2696</v>
      </c>
      <c r="K129" s="10">
        <f t="shared" si="46"/>
        <v>-7.3637702503681624E-3</v>
      </c>
      <c r="L129" s="218">
        <v>2716</v>
      </c>
      <c r="M129" s="10">
        <f t="shared" si="46"/>
        <v>7.8205637157602315E-2</v>
      </c>
      <c r="N129" s="27">
        <v>2519</v>
      </c>
    </row>
    <row r="130" spans="1:19">
      <c r="A130" s="15" t="s">
        <v>148</v>
      </c>
      <c r="B130" s="503"/>
      <c r="C130" s="503"/>
      <c r="D130" s="503"/>
      <c r="E130" s="27">
        <v>900</v>
      </c>
      <c r="F130" s="200">
        <f t="shared" si="44"/>
        <v>-0.20704845814977979</v>
      </c>
      <c r="G130" s="431">
        <v>1135</v>
      </c>
      <c r="H130" s="357">
        <v>1151</v>
      </c>
      <c r="I130" s="356">
        <f t="shared" si="45"/>
        <v>-0.16835260115606931</v>
      </c>
      <c r="J130" s="27">
        <v>1384</v>
      </c>
      <c r="K130" s="10">
        <f t="shared" si="46"/>
        <v>-0.29817444219066935</v>
      </c>
      <c r="L130" s="218">
        <v>1972</v>
      </c>
      <c r="M130" s="10">
        <f t="shared" si="46"/>
        <v>-0.23536254362155873</v>
      </c>
      <c r="N130" s="27">
        <v>2579</v>
      </c>
    </row>
    <row r="131" spans="1:19">
      <c r="A131" s="15" t="s">
        <v>105</v>
      </c>
      <c r="B131" s="503"/>
      <c r="C131" s="503"/>
      <c r="D131" s="503"/>
      <c r="E131" s="27">
        <v>1904</v>
      </c>
      <c r="F131" s="200">
        <f t="shared" si="44"/>
        <v>4.1575492341356712E-2</v>
      </c>
      <c r="G131" s="431">
        <v>1828</v>
      </c>
      <c r="H131" s="357">
        <v>1831</v>
      </c>
      <c r="I131" s="356">
        <f t="shared" si="45"/>
        <v>7.1507150715071077E-3</v>
      </c>
      <c r="J131" s="27">
        <v>1818</v>
      </c>
      <c r="K131" s="10">
        <f t="shared" si="46"/>
        <v>1.6778523489932917E-2</v>
      </c>
      <c r="L131" s="218">
        <v>1788</v>
      </c>
      <c r="M131" s="10">
        <f t="shared" si="46"/>
        <v>-2.0273972602739776E-2</v>
      </c>
      <c r="N131" s="27">
        <v>1825</v>
      </c>
    </row>
    <row r="132" spans="1:19">
      <c r="A132" s="15" t="s">
        <v>106</v>
      </c>
      <c r="B132" s="503"/>
      <c r="C132" s="503"/>
      <c r="D132" s="503"/>
      <c r="E132" s="27">
        <v>1359</v>
      </c>
      <c r="F132" s="200">
        <f t="shared" si="44"/>
        <v>3.5823170731707377E-2</v>
      </c>
      <c r="G132" s="431">
        <v>1312</v>
      </c>
      <c r="H132" s="357">
        <v>1323</v>
      </c>
      <c r="I132" s="356">
        <f t="shared" si="45"/>
        <v>4.2553191489361764E-2</v>
      </c>
      <c r="J132" s="27">
        <v>1269</v>
      </c>
      <c r="K132" s="10">
        <f t="shared" si="46"/>
        <v>-1.1682242990654235E-2</v>
      </c>
      <c r="L132" s="218">
        <v>1284</v>
      </c>
      <c r="M132" s="10">
        <f t="shared" si="46"/>
        <v>-0.14854111405835546</v>
      </c>
      <c r="N132" s="27">
        <v>1508</v>
      </c>
    </row>
    <row r="133" spans="1:19">
      <c r="A133" s="15" t="s">
        <v>107</v>
      </c>
      <c r="B133" s="503"/>
      <c r="C133" s="503"/>
      <c r="D133" s="503"/>
      <c r="E133" s="27">
        <v>819</v>
      </c>
      <c r="F133" s="200">
        <f t="shared" si="44"/>
        <v>0.19912152269399708</v>
      </c>
      <c r="G133" s="431">
        <v>683</v>
      </c>
      <c r="H133" s="357">
        <v>705</v>
      </c>
      <c r="I133" s="356">
        <f t="shared" si="45"/>
        <v>1.7316017316017396E-2</v>
      </c>
      <c r="J133" s="27">
        <v>693</v>
      </c>
      <c r="K133" s="10">
        <f t="shared" si="46"/>
        <v>-6.4777327935222617E-2</v>
      </c>
      <c r="L133" s="218">
        <v>741</v>
      </c>
      <c r="M133" s="10">
        <f t="shared" si="46"/>
        <v>-7.7210460772104583E-2</v>
      </c>
      <c r="N133" s="27">
        <v>803</v>
      </c>
    </row>
    <row r="134" spans="1:19">
      <c r="A134" s="15" t="s">
        <v>108</v>
      </c>
      <c r="B134" s="503"/>
      <c r="C134" s="503"/>
      <c r="D134" s="503"/>
      <c r="E134" s="27">
        <v>215</v>
      </c>
      <c r="F134" s="200">
        <f t="shared" si="44"/>
        <v>1.8957345971563955E-2</v>
      </c>
      <c r="G134" s="431">
        <v>211</v>
      </c>
      <c r="H134" s="357">
        <v>214</v>
      </c>
      <c r="I134" s="356">
        <f t="shared" si="45"/>
        <v>-1.3824884792626779E-2</v>
      </c>
      <c r="J134" s="27">
        <v>217</v>
      </c>
      <c r="K134" s="10">
        <f t="shared" si="46"/>
        <v>0.16042780748663099</v>
      </c>
      <c r="L134" s="218">
        <v>187</v>
      </c>
      <c r="M134" s="10">
        <f t="shared" si="46"/>
        <v>1.08108108108107E-2</v>
      </c>
      <c r="N134" s="27">
        <v>185</v>
      </c>
    </row>
    <row r="135" spans="1:19">
      <c r="A135" s="15" t="s">
        <v>109</v>
      </c>
      <c r="B135" s="503"/>
      <c r="C135" s="503"/>
      <c r="D135" s="503"/>
      <c r="E135" s="27">
        <v>996</v>
      </c>
      <c r="F135" s="200">
        <f t="shared" si="44"/>
        <v>0.14220183486238525</v>
      </c>
      <c r="G135" s="431">
        <v>872</v>
      </c>
      <c r="H135" s="357">
        <v>880</v>
      </c>
      <c r="I135" s="356">
        <f t="shared" si="45"/>
        <v>0.23422159887798033</v>
      </c>
      <c r="J135" s="27">
        <v>713</v>
      </c>
      <c r="K135" s="10">
        <f t="shared" si="46"/>
        <v>8.6890243902439046E-2</v>
      </c>
      <c r="L135" s="218">
        <v>656</v>
      </c>
      <c r="M135" s="10">
        <f t="shared" si="46"/>
        <v>1.8633540372670732E-2</v>
      </c>
      <c r="N135" s="27">
        <v>644</v>
      </c>
    </row>
    <row r="136" spans="1:19">
      <c r="A136" s="15" t="s">
        <v>110</v>
      </c>
      <c r="B136" s="503"/>
      <c r="C136" s="503"/>
      <c r="D136" s="503"/>
      <c r="E136" s="27">
        <v>340</v>
      </c>
      <c r="F136" s="200">
        <f t="shared" si="44"/>
        <v>-1.1627906976744207E-2</v>
      </c>
      <c r="G136" s="431">
        <v>344</v>
      </c>
      <c r="H136" s="357">
        <v>342</v>
      </c>
      <c r="I136" s="356">
        <f t="shared" si="45"/>
        <v>5.8823529411764497E-3</v>
      </c>
      <c r="J136" s="27">
        <v>340</v>
      </c>
      <c r="K136" s="10">
        <f t="shared" si="46"/>
        <v>0.1371237458193979</v>
      </c>
      <c r="L136" s="218">
        <v>299</v>
      </c>
      <c r="M136" s="10">
        <f t="shared" si="46"/>
        <v>0.32888888888888879</v>
      </c>
      <c r="N136" s="27">
        <v>225</v>
      </c>
    </row>
    <row r="137" spans="1:19">
      <c r="A137" s="15" t="s">
        <v>111</v>
      </c>
      <c r="B137" s="503"/>
      <c r="C137" s="503"/>
      <c r="D137" s="503"/>
      <c r="E137" s="27">
        <v>1080</v>
      </c>
      <c r="F137" s="200">
        <f t="shared" si="44"/>
        <v>-0.1339214113873296</v>
      </c>
      <c r="G137" s="431">
        <v>1247</v>
      </c>
      <c r="H137" s="357">
        <v>1224</v>
      </c>
      <c r="I137" s="356">
        <f t="shared" si="45"/>
        <v>-9.1314031180400934E-2</v>
      </c>
      <c r="J137" s="27">
        <v>1347</v>
      </c>
      <c r="K137" s="10">
        <f t="shared" si="46"/>
        <v>-0.11556139198949444</v>
      </c>
      <c r="L137" s="218">
        <v>1523</v>
      </c>
      <c r="M137" s="10">
        <f t="shared" si="46"/>
        <v>-0.11504938988959912</v>
      </c>
      <c r="N137" s="27">
        <v>1721</v>
      </c>
    </row>
    <row r="138" spans="1:19">
      <c r="A138" s="9" t="s">
        <v>112</v>
      </c>
      <c r="B138" s="503"/>
      <c r="C138" s="503"/>
      <c r="D138" s="503"/>
      <c r="E138" s="29">
        <v>638</v>
      </c>
      <c r="F138" s="200">
        <f t="shared" si="44"/>
        <v>1.7543859649122862E-2</v>
      </c>
      <c r="G138" s="529">
        <v>627</v>
      </c>
      <c r="H138" s="358">
        <v>634</v>
      </c>
      <c r="I138" s="356">
        <f t="shared" si="45"/>
        <v>-9.9431818181818232E-2</v>
      </c>
      <c r="J138" s="29">
        <v>704</v>
      </c>
      <c r="K138" s="10">
        <f t="shared" si="46"/>
        <v>-0.12655086848635233</v>
      </c>
      <c r="L138" s="218">
        <v>806</v>
      </c>
      <c r="M138" s="10">
        <f t="shared" si="46"/>
        <v>-0.18668012108980825</v>
      </c>
      <c r="N138" s="29">
        <v>991</v>
      </c>
    </row>
    <row r="139" spans="1:19">
      <c r="A139" s="9" t="s">
        <v>113</v>
      </c>
      <c r="B139" s="503"/>
      <c r="C139" s="503"/>
      <c r="D139" s="503"/>
      <c r="E139" s="27">
        <v>409</v>
      </c>
      <c r="F139" s="200">
        <f t="shared" si="44"/>
        <v>-5.7603686635944729E-2</v>
      </c>
      <c r="G139" s="431">
        <v>434</v>
      </c>
      <c r="H139" s="357">
        <v>432</v>
      </c>
      <c r="I139" s="356">
        <f t="shared" si="45"/>
        <v>-0.11111111111111116</v>
      </c>
      <c r="J139" s="27">
        <v>486</v>
      </c>
      <c r="K139" s="10">
        <f t="shared" si="46"/>
        <v>-0.19269102990033227</v>
      </c>
      <c r="L139" s="218">
        <v>602</v>
      </c>
      <c r="M139" s="10">
        <f t="shared" si="46"/>
        <v>-0.17307692307692313</v>
      </c>
      <c r="N139" s="27">
        <v>728</v>
      </c>
    </row>
    <row r="140" spans="1:19" s="3" customFormat="1">
      <c r="A140" s="9" t="s">
        <v>114</v>
      </c>
      <c r="B140" s="503"/>
      <c r="C140" s="503"/>
      <c r="D140" s="503"/>
      <c r="E140" s="27">
        <v>200</v>
      </c>
      <c r="F140" s="200">
        <f t="shared" si="44"/>
        <v>-0.24242424242424243</v>
      </c>
      <c r="G140" s="431">
        <v>264</v>
      </c>
      <c r="H140" s="357">
        <v>257</v>
      </c>
      <c r="I140" s="356">
        <f t="shared" si="45"/>
        <v>-0.2614942528735632</v>
      </c>
      <c r="J140" s="27">
        <v>348</v>
      </c>
      <c r="K140" s="10">
        <f t="shared" si="46"/>
        <v>-2.2471910112359605E-2</v>
      </c>
      <c r="L140" s="218">
        <v>356</v>
      </c>
      <c r="M140" s="10">
        <f t="shared" si="46"/>
        <v>0.29454545454545444</v>
      </c>
      <c r="N140" s="27">
        <v>275</v>
      </c>
      <c r="O140" s="6"/>
      <c r="P140" s="6"/>
      <c r="Q140" s="6"/>
      <c r="R140" s="6"/>
      <c r="S140" s="6"/>
    </row>
    <row r="141" spans="1:19">
      <c r="A141" s="9" t="s">
        <v>115</v>
      </c>
      <c r="B141" s="503"/>
      <c r="C141" s="503"/>
      <c r="D141" s="503"/>
      <c r="E141" s="27">
        <v>380</v>
      </c>
      <c r="F141" s="200">
        <f t="shared" si="44"/>
        <v>-0.25196850393700787</v>
      </c>
      <c r="G141" s="431">
        <v>508</v>
      </c>
      <c r="H141" s="357">
        <v>492</v>
      </c>
      <c r="I141" s="356">
        <f t="shared" si="45"/>
        <v>-4.4660194174757306E-2</v>
      </c>
      <c r="J141" s="27">
        <v>515</v>
      </c>
      <c r="K141" s="10">
        <f t="shared" si="46"/>
        <v>-9.330985915492962E-2</v>
      </c>
      <c r="L141" s="218">
        <v>568</v>
      </c>
      <c r="M141" s="10">
        <f t="shared" si="46"/>
        <v>1.3089430894308944</v>
      </c>
      <c r="N141" s="27">
        <v>246</v>
      </c>
    </row>
    <row r="142" spans="1:19">
      <c r="A142" s="9" t="s">
        <v>116</v>
      </c>
      <c r="B142" s="503"/>
      <c r="C142" s="503"/>
      <c r="D142" s="503"/>
      <c r="E142" s="27">
        <v>1264</v>
      </c>
      <c r="F142" s="200">
        <f t="shared" si="44"/>
        <v>0.3404029692470838</v>
      </c>
      <c r="G142" s="431">
        <v>943</v>
      </c>
      <c r="H142" s="357">
        <v>990</v>
      </c>
      <c r="I142" s="356">
        <f t="shared" si="45"/>
        <v>5.2072263549415521E-2</v>
      </c>
      <c r="J142" s="27">
        <v>941</v>
      </c>
      <c r="K142" s="10">
        <f t="shared" si="46"/>
        <v>-6.27490039840638E-2</v>
      </c>
      <c r="L142" s="218">
        <v>1004</v>
      </c>
      <c r="M142" s="10">
        <f t="shared" si="46"/>
        <v>0.13063063063063063</v>
      </c>
      <c r="N142" s="27">
        <v>888</v>
      </c>
    </row>
    <row r="143" spans="1:19">
      <c r="A143" s="9" t="s">
        <v>117</v>
      </c>
      <c r="B143" s="503"/>
      <c r="C143" s="503"/>
      <c r="D143" s="503"/>
      <c r="E143" s="27">
        <v>3878</v>
      </c>
      <c r="F143" s="200">
        <f t="shared" si="44"/>
        <v>-0.18649045521292218</v>
      </c>
      <c r="G143" s="431">
        <v>4767</v>
      </c>
      <c r="H143" s="357">
        <v>4636</v>
      </c>
      <c r="I143" s="356">
        <f t="shared" si="45"/>
        <v>-0.22513789069028911</v>
      </c>
      <c r="J143" s="27">
        <v>5983</v>
      </c>
      <c r="K143" s="10">
        <f t="shared" si="46"/>
        <v>-0.11125965537730242</v>
      </c>
      <c r="L143" s="218">
        <v>6732</v>
      </c>
      <c r="M143" s="10">
        <f t="shared" si="46"/>
        <v>4.5828802237066979E-2</v>
      </c>
      <c r="N143" s="27">
        <v>6437</v>
      </c>
    </row>
    <row r="144" spans="1:19">
      <c r="A144" s="9" t="s">
        <v>118</v>
      </c>
      <c r="B144" s="503"/>
      <c r="C144" s="503"/>
      <c r="D144" s="503"/>
      <c r="E144" s="27">
        <v>5246</v>
      </c>
      <c r="F144" s="200">
        <f t="shared" si="44"/>
        <v>6.5393988627132416E-2</v>
      </c>
      <c r="G144" s="431">
        <v>4924</v>
      </c>
      <c r="H144" s="357">
        <v>5007</v>
      </c>
      <c r="I144" s="356">
        <f t="shared" si="45"/>
        <v>0.19384835479256091</v>
      </c>
      <c r="J144" s="27">
        <v>4194</v>
      </c>
      <c r="K144" s="10">
        <f t="shared" si="46"/>
        <v>0.34293948126801155</v>
      </c>
      <c r="L144" s="27">
        <v>3123</v>
      </c>
      <c r="M144" s="10">
        <f t="shared" si="46"/>
        <v>0.19243986254295531</v>
      </c>
      <c r="N144" s="27">
        <v>2619</v>
      </c>
    </row>
    <row r="145" spans="1:19">
      <c r="A145" s="9" t="s">
        <v>119</v>
      </c>
      <c r="B145" s="503"/>
      <c r="C145" s="503"/>
      <c r="D145" s="503"/>
      <c r="E145" s="32">
        <v>1139</v>
      </c>
      <c r="F145" s="200">
        <f t="shared" si="44"/>
        <v>0.22473118279569881</v>
      </c>
      <c r="G145" s="432">
        <v>930</v>
      </c>
      <c r="H145" s="359">
        <v>1010</v>
      </c>
      <c r="I145" s="356">
        <f t="shared" si="45"/>
        <v>-0.23600605143721631</v>
      </c>
      <c r="J145" s="32">
        <v>1322</v>
      </c>
      <c r="K145" s="10">
        <f t="shared" si="46"/>
        <v>-0.45974662852472414</v>
      </c>
      <c r="L145" s="32">
        <v>2447</v>
      </c>
      <c r="M145" s="10">
        <f t="shared" si="46"/>
        <v>-7.5207860922146597E-2</v>
      </c>
      <c r="N145" s="32">
        <v>2646</v>
      </c>
    </row>
    <row r="146" spans="1:19">
      <c r="A146" s="9" t="s">
        <v>120</v>
      </c>
      <c r="E146" s="32">
        <v>755</v>
      </c>
      <c r="F146" s="200">
        <f t="shared" si="44"/>
        <v>8.7896253602305574E-2</v>
      </c>
      <c r="G146" s="432">
        <v>694</v>
      </c>
      <c r="H146" s="359">
        <v>730</v>
      </c>
      <c r="I146" s="356">
        <f t="shared" si="45"/>
        <v>-0.15116279069767447</v>
      </c>
      <c r="J146" s="32">
        <v>860</v>
      </c>
      <c r="K146" s="10">
        <f t="shared" si="46"/>
        <v>0.2011173184357542</v>
      </c>
      <c r="L146" s="32">
        <v>716</v>
      </c>
      <c r="M146" s="10">
        <f t="shared" si="46"/>
        <v>-1.3947001394699621E-3</v>
      </c>
      <c r="N146" s="32">
        <v>717</v>
      </c>
    </row>
    <row r="147" spans="1:19">
      <c r="A147" s="21" t="s">
        <v>100</v>
      </c>
      <c r="E147" s="530">
        <f>E125</f>
        <v>29579</v>
      </c>
      <c r="F147" s="200">
        <f t="shared" si="44"/>
        <v>3.4013843249667941E-2</v>
      </c>
      <c r="G147" s="530">
        <f>G125</f>
        <v>28606</v>
      </c>
      <c r="H147" s="282">
        <f>H125</f>
        <v>28846</v>
      </c>
      <c r="I147" s="356">
        <f t="shared" si="45"/>
        <v>-4.9672300793377477E-3</v>
      </c>
      <c r="J147" s="33">
        <f>J125</f>
        <v>28990</v>
      </c>
      <c r="K147" s="10">
        <f t="shared" ref="K147:M152" si="47">IF((+J147/L147)&lt;0,"n.m.",IF(J147&lt;0,(+J147/L147-1)*-1,(+J147/L147-1)))</f>
        <v>5.2230409059562222E-2</v>
      </c>
      <c r="L147" s="33">
        <f>L125</f>
        <v>27551</v>
      </c>
      <c r="M147" s="10">
        <f t="shared" si="47"/>
        <v>1.5143699336772398E-2</v>
      </c>
      <c r="N147" s="33">
        <v>27140</v>
      </c>
    </row>
    <row r="148" spans="1:19">
      <c r="A148" s="21" t="s">
        <v>101</v>
      </c>
      <c r="B148" s="508"/>
      <c r="C148" s="508"/>
      <c r="D148" s="508"/>
      <c r="E148" s="33">
        <f>E126</f>
        <v>10440</v>
      </c>
      <c r="F148" s="200">
        <f t="shared" si="44"/>
        <v>2.2627093740816839E-2</v>
      </c>
      <c r="G148" s="530">
        <f>G126</f>
        <v>10209</v>
      </c>
      <c r="H148" s="282">
        <f>H126</f>
        <v>10314</v>
      </c>
      <c r="I148" s="356">
        <f t="shared" si="45"/>
        <v>-3.09298279528325E-3</v>
      </c>
      <c r="J148" s="33">
        <f>J126</f>
        <v>10346</v>
      </c>
      <c r="K148" s="10">
        <f t="shared" si="47"/>
        <v>4.9290060851926887E-2</v>
      </c>
      <c r="L148" s="33">
        <f>L126</f>
        <v>9860</v>
      </c>
      <c r="M148" s="10">
        <f t="shared" si="47"/>
        <v>1.7019082001031416E-2</v>
      </c>
      <c r="N148" s="33">
        <v>9695</v>
      </c>
    </row>
    <row r="149" spans="1:19" s="3" customFormat="1">
      <c r="A149" s="21" t="s">
        <v>121</v>
      </c>
      <c r="B149" s="508"/>
      <c r="C149" s="508"/>
      <c r="D149" s="508"/>
      <c r="E149" s="29">
        <f>E127+E128+E129+E130+E131+E132+E133+E134+E135+E136</f>
        <v>17571</v>
      </c>
      <c r="F149" s="200">
        <f t="shared" si="44"/>
        <v>2.2997205402887744E-2</v>
      </c>
      <c r="G149" s="529">
        <f>G127+G128+G129+G130+G131+G132+G133+G134+G135+G136</f>
        <v>17176</v>
      </c>
      <c r="H149" s="281">
        <f>H127+H128+H129+H130+H131+H132+H133+H134+H135+H136</f>
        <v>17267</v>
      </c>
      <c r="I149" s="356">
        <f t="shared" si="45"/>
        <v>-6.9448463452748133E-4</v>
      </c>
      <c r="J149" s="29">
        <f>J127+J128+J129+J130+J131+J132+J133+J134+J135+J136</f>
        <v>17279</v>
      </c>
      <c r="K149" s="10">
        <f t="shared" si="47"/>
        <v>-1.9241684640708412E-2</v>
      </c>
      <c r="L149" s="29">
        <f>L127+L128+L129+L130+L131+L132+L133+L134+L135+L136</f>
        <v>17618</v>
      </c>
      <c r="M149" s="10">
        <f t="shared" si="47"/>
        <v>-7.2590409011949242E-2</v>
      </c>
      <c r="N149" s="29">
        <v>18997</v>
      </c>
      <c r="O149" s="6"/>
      <c r="P149" s="6"/>
      <c r="Q149" s="6"/>
      <c r="R149" s="6"/>
      <c r="S149" s="6"/>
    </row>
    <row r="150" spans="1:19" s="3" customFormat="1">
      <c r="A150" s="21" t="s">
        <v>122</v>
      </c>
      <c r="B150" s="508"/>
      <c r="C150" s="508"/>
      <c r="D150" s="508"/>
      <c r="E150" s="29">
        <f>E137+E138+E139+E140+E141+E142</f>
        <v>3971</v>
      </c>
      <c r="F150" s="200">
        <f t="shared" si="44"/>
        <v>-1.2925677355207554E-2</v>
      </c>
      <c r="G150" s="529">
        <f>G137+G138+G139+G140+G141+G142</f>
        <v>4023</v>
      </c>
      <c r="H150" s="281">
        <f>H137+H138+H139+H140+H141+H142</f>
        <v>4029</v>
      </c>
      <c r="I150" s="356">
        <f t="shared" si="45"/>
        <v>-7.1872840359364254E-2</v>
      </c>
      <c r="J150" s="29">
        <f>J137+J138+J139+J140+J141+J142</f>
        <v>4341</v>
      </c>
      <c r="K150" s="10">
        <f t="shared" si="47"/>
        <v>-0.10660629759209717</v>
      </c>
      <c r="L150" s="29">
        <f>L137+L138+L139+L140+L141+L142</f>
        <v>4859</v>
      </c>
      <c r="M150" s="10">
        <f t="shared" si="47"/>
        <v>2.0622808826562533E-3</v>
      </c>
      <c r="N150" s="29">
        <v>4849</v>
      </c>
      <c r="O150" s="6"/>
      <c r="P150" s="6"/>
      <c r="Q150" s="6"/>
      <c r="R150" s="6"/>
      <c r="S150" s="6"/>
    </row>
    <row r="151" spans="1:19">
      <c r="A151" s="21" t="s">
        <v>123</v>
      </c>
      <c r="B151" s="508"/>
      <c r="C151" s="508"/>
      <c r="D151" s="508"/>
      <c r="E151" s="29">
        <f>E143+E144+E145+E146</f>
        <v>11018</v>
      </c>
      <c r="F151" s="200">
        <f t="shared" si="44"/>
        <v>-2.6248342907644773E-2</v>
      </c>
      <c r="G151" s="529">
        <f>G143+G144+G145+G146</f>
        <v>11315</v>
      </c>
      <c r="H151" s="281">
        <f>H143+H144+H145+H146</f>
        <v>11383</v>
      </c>
      <c r="I151" s="356">
        <f t="shared" si="45"/>
        <v>-7.8970790517032152E-2</v>
      </c>
      <c r="J151" s="29">
        <f>J143+J144+J145+J146</f>
        <v>12359</v>
      </c>
      <c r="K151" s="10">
        <f t="shared" si="47"/>
        <v>-5.0622215394069747E-2</v>
      </c>
      <c r="L151" s="29">
        <f>L143+L144+L145+L146</f>
        <v>13018</v>
      </c>
      <c r="M151" s="10">
        <f t="shared" si="47"/>
        <v>4.8232546903937523E-2</v>
      </c>
      <c r="N151" s="29">
        <v>12419</v>
      </c>
    </row>
    <row r="152" spans="1:19" s="3" customFormat="1">
      <c r="A152" s="3" t="s">
        <v>124</v>
      </c>
      <c r="B152" s="508"/>
      <c r="C152" s="508"/>
      <c r="D152" s="508"/>
      <c r="E152" s="34">
        <f>SUM(E147:E151)</f>
        <v>72579</v>
      </c>
      <c r="F152" s="216">
        <f t="shared" si="44"/>
        <v>1.7524429054101454E-2</v>
      </c>
      <c r="G152" s="531">
        <f>SUM(G147:G151)</f>
        <v>71329</v>
      </c>
      <c r="H152" s="283">
        <f>SUM(H147:H151)</f>
        <v>71839</v>
      </c>
      <c r="I152" s="355">
        <f t="shared" si="45"/>
        <v>-2.0132305803723605E-2</v>
      </c>
      <c r="J152" s="34">
        <f>SUM(J147:J151)</f>
        <v>73315</v>
      </c>
      <c r="K152" s="4">
        <f t="shared" si="47"/>
        <v>5.6099635146626969E-3</v>
      </c>
      <c r="L152" s="34">
        <f>SUM(L147:L151)</f>
        <v>72906</v>
      </c>
      <c r="M152" s="4">
        <f t="shared" si="47"/>
        <v>-2.653898768809837E-3</v>
      </c>
      <c r="N152" s="34">
        <v>73100</v>
      </c>
      <c r="O152" s="6"/>
      <c r="P152" s="6"/>
      <c r="Q152" s="6"/>
      <c r="R152" s="6"/>
      <c r="S152" s="6"/>
    </row>
    <row r="153" spans="1:19">
      <c r="B153" s="506"/>
      <c r="C153" s="506"/>
      <c r="D153" s="506"/>
      <c r="E153" s="36"/>
      <c r="F153" s="200"/>
      <c r="G153" s="36"/>
      <c r="H153" s="36"/>
      <c r="I153" s="360"/>
      <c r="J153" s="36"/>
      <c r="K153" s="11"/>
      <c r="L153" s="36"/>
      <c r="M153" s="11"/>
      <c r="N153" s="36"/>
    </row>
    <row r="154" spans="1:19">
      <c r="A154" s="9" t="s">
        <v>125</v>
      </c>
      <c r="B154" s="503"/>
      <c r="C154" s="503"/>
      <c r="D154" s="503"/>
      <c r="E154" s="433">
        <v>30419</v>
      </c>
      <c r="F154" s="200">
        <f>IF((+E154/G154)&lt;0,"n.m.",IF(E154&lt;0,(+E154/G154-1)*-1,(+E154/G154-1)))</f>
        <v>7.370018707422954E-2</v>
      </c>
      <c r="G154" s="362">
        <v>28331</v>
      </c>
      <c r="H154" s="362">
        <v>28458</v>
      </c>
      <c r="I154" s="361">
        <f>IF((+H154/J154)&lt;0,"n.m.",IF(H154&lt;0,(+H154/J154-1)*-1,(+H154/J154-1)))</f>
        <v>-3.2922387223311977E-3</v>
      </c>
      <c r="J154" s="37">
        <v>28552</v>
      </c>
      <c r="K154" s="11">
        <f>(J154-L154)/L154</f>
        <v>2.3846236597697853E-2</v>
      </c>
      <c r="L154" s="37">
        <v>27887</v>
      </c>
      <c r="M154" s="11">
        <f>(L154-N154)/N154</f>
        <v>-7.2621124203481541E-3</v>
      </c>
      <c r="N154" s="37">
        <v>28091</v>
      </c>
    </row>
    <row r="155" spans="1:19">
      <c r="A155" s="9" t="s">
        <v>126</v>
      </c>
      <c r="B155" s="503"/>
      <c r="C155" s="503"/>
      <c r="D155" s="503"/>
      <c r="E155" s="433">
        <v>42160</v>
      </c>
      <c r="F155" s="200">
        <f>IF((+E155/G155)&lt;0,"n.m.",IF(E155&lt;0,(+E155/G155-1)*-1,(+E155/G155-1)))</f>
        <v>-1.948927857109628E-2</v>
      </c>
      <c r="G155" s="362">
        <v>42998</v>
      </c>
      <c r="H155" s="362">
        <v>43381</v>
      </c>
      <c r="I155" s="361">
        <f>IF((+H155/J155)&lt;0,"n.m.",IF(H155&lt;0,(+H155/J155-1)*-1,(+H155/J155-1)))</f>
        <v>-3.087371266447736E-2</v>
      </c>
      <c r="J155" s="37">
        <v>44763</v>
      </c>
      <c r="K155" s="11">
        <f>(J155-L155)/L155</f>
        <v>-5.6864879273195758E-3</v>
      </c>
      <c r="L155" s="37">
        <v>45019</v>
      </c>
      <c r="M155" s="11">
        <f>(L155-N155)/N155</f>
        <v>2.2217778666488923E-4</v>
      </c>
      <c r="N155" s="37">
        <v>45009</v>
      </c>
    </row>
    <row r="156" spans="1:19">
      <c r="B156" s="503"/>
      <c r="C156" s="503"/>
      <c r="D156" s="503"/>
      <c r="E156" s="38"/>
      <c r="F156" s="39"/>
      <c r="G156" s="532"/>
      <c r="H156" s="219"/>
      <c r="I156" s="219"/>
      <c r="J156" s="219"/>
      <c r="K156" s="39"/>
      <c r="L156" s="38"/>
      <c r="M156" s="39"/>
      <c r="N156" s="38"/>
    </row>
    <row r="157" spans="1:19" s="3" customFormat="1">
      <c r="A157" s="3" t="s">
        <v>2</v>
      </c>
      <c r="B157" s="9"/>
      <c r="C157" s="9"/>
      <c r="D157" s="9"/>
      <c r="E157" s="16"/>
      <c r="F157" s="16"/>
      <c r="G157" s="533"/>
      <c r="H157" s="20"/>
      <c r="I157" s="20"/>
      <c r="J157" s="20"/>
      <c r="K157" s="16"/>
      <c r="L157" s="20"/>
      <c r="M157" s="16"/>
      <c r="N157" s="20"/>
      <c r="O157" s="6"/>
      <c r="P157" s="6"/>
      <c r="Q157" s="6"/>
      <c r="R157" s="6"/>
      <c r="S157" s="6"/>
    </row>
    <row r="158" spans="1:19" s="3" customFormat="1">
      <c r="A158" s="9" t="s">
        <v>100</v>
      </c>
      <c r="B158" s="514"/>
      <c r="C158" s="514"/>
      <c r="D158" s="514"/>
      <c r="E158" s="515">
        <v>4936.6400000000003</v>
      </c>
      <c r="F158" s="516">
        <f t="shared" ref="F158:F215" si="48">IF((+E158/G158)&lt;0,"n.m.",IF(E158&lt;0,(+E158/G158-1)*-1,(+E158/G158-1)))</f>
        <v>0.1043418541858212</v>
      </c>
      <c r="G158" s="434">
        <v>4470.21</v>
      </c>
      <c r="H158" s="366">
        <v>6269.9499999999989</v>
      </c>
      <c r="I158" s="364">
        <f t="shared" ref="I158:I185" si="49">IF((+H158/J158)&lt;0,"n.m.",IF(H158&lt;0,(+H158/J158-1)*-1,(+H158/J158-1)))</f>
        <v>2.2122373167989817E-3</v>
      </c>
      <c r="J158" s="40">
        <v>6256.11</v>
      </c>
      <c r="K158" s="10">
        <f t="shared" ref="K158:M179" si="50">IF((+J158/L158)&lt;0,"n.m.",IF(J158&lt;0,(+J158/L158-1)*-1,(+J158/L158-1)))</f>
        <v>2.8916383922477307E-2</v>
      </c>
      <c r="L158" s="40">
        <v>6080.29</v>
      </c>
      <c r="M158" s="10">
        <f t="shared" si="50"/>
        <v>5.0352317661142676E-2</v>
      </c>
      <c r="N158" s="40">
        <v>5788.81</v>
      </c>
      <c r="O158" s="6"/>
      <c r="P158" s="6"/>
      <c r="Q158" s="6"/>
      <c r="R158" s="6"/>
      <c r="S158" s="6"/>
    </row>
    <row r="159" spans="1:19" s="3" customFormat="1">
      <c r="A159" s="9" t="s">
        <v>101</v>
      </c>
      <c r="B159" s="508"/>
      <c r="C159" s="508"/>
      <c r="D159" s="508"/>
      <c r="E159" s="40">
        <v>1682.13</v>
      </c>
      <c r="F159" s="200">
        <f t="shared" si="48"/>
        <v>0.1120491326422679</v>
      </c>
      <c r="G159" s="434">
        <v>1512.6399999999999</v>
      </c>
      <c r="H159" s="366">
        <v>2098.6200000000003</v>
      </c>
      <c r="I159" s="364">
        <f t="shared" si="49"/>
        <v>4.7748854207231295E-2</v>
      </c>
      <c r="J159" s="40">
        <v>2002.98</v>
      </c>
      <c r="K159" s="10">
        <f t="shared" si="50"/>
        <v>-2.654075884894469E-2</v>
      </c>
      <c r="L159" s="40">
        <v>2057.59</v>
      </c>
      <c r="M159" s="10">
        <f t="shared" si="50"/>
        <v>3.8400201867272443E-2</v>
      </c>
      <c r="N159" s="40">
        <v>1981.5</v>
      </c>
      <c r="O159" s="6"/>
      <c r="P159" s="6"/>
      <c r="Q159" s="6"/>
      <c r="R159" s="6"/>
      <c r="S159" s="6"/>
    </row>
    <row r="160" spans="1:19" s="3" customFormat="1">
      <c r="A160" s="15" t="s">
        <v>102</v>
      </c>
      <c r="B160" s="508"/>
      <c r="C160" s="508"/>
      <c r="D160" s="508"/>
      <c r="E160" s="40">
        <v>577.32999999999993</v>
      </c>
      <c r="F160" s="200">
        <f t="shared" si="48"/>
        <v>3.5253823946061136E-2</v>
      </c>
      <c r="G160" s="434">
        <v>557.67000000000007</v>
      </c>
      <c r="H160" s="366">
        <v>773.7399999999999</v>
      </c>
      <c r="I160" s="364">
        <f t="shared" si="49"/>
        <v>-0.17753731025979003</v>
      </c>
      <c r="J160" s="40">
        <v>940.76</v>
      </c>
      <c r="K160" s="10">
        <f t="shared" si="50"/>
        <v>0.15173477632770971</v>
      </c>
      <c r="L160" s="40">
        <v>816.82</v>
      </c>
      <c r="M160" s="10">
        <f t="shared" si="50"/>
        <v>3.7495236885558114E-2</v>
      </c>
      <c r="N160" s="40">
        <v>787.30000000000007</v>
      </c>
      <c r="O160" s="6"/>
      <c r="P160" s="6"/>
      <c r="Q160" s="6"/>
      <c r="R160" s="6"/>
      <c r="S160" s="6"/>
    </row>
    <row r="161" spans="1:19" s="3" customFormat="1">
      <c r="A161" s="15" t="s">
        <v>103</v>
      </c>
      <c r="B161" s="508"/>
      <c r="C161" s="508"/>
      <c r="D161" s="508"/>
      <c r="E161" s="40">
        <v>435.03999999999996</v>
      </c>
      <c r="F161" s="200">
        <f t="shared" si="48"/>
        <v>-3.3802691778083815E-2</v>
      </c>
      <c r="G161" s="434">
        <v>450.26</v>
      </c>
      <c r="H161" s="366">
        <v>630.56000000000006</v>
      </c>
      <c r="I161" s="364">
        <f t="shared" si="49"/>
        <v>-0.17530735024849586</v>
      </c>
      <c r="J161" s="40">
        <v>764.6</v>
      </c>
      <c r="K161" s="10">
        <f t="shared" si="50"/>
        <v>0.23406178378901843</v>
      </c>
      <c r="L161" s="40">
        <v>619.58000000000004</v>
      </c>
      <c r="M161" s="10">
        <f t="shared" si="50"/>
        <v>-3.8904228585610712E-2</v>
      </c>
      <c r="N161" s="40">
        <v>644.65999999999985</v>
      </c>
      <c r="O161" s="6"/>
      <c r="P161" s="6"/>
      <c r="Q161" s="6"/>
      <c r="R161" s="6"/>
      <c r="S161" s="6"/>
    </row>
    <row r="162" spans="1:19">
      <c r="A162" s="15" t="s">
        <v>104</v>
      </c>
      <c r="B162" s="508"/>
      <c r="C162" s="508"/>
      <c r="D162" s="508"/>
      <c r="E162" s="40">
        <v>392.14000000000004</v>
      </c>
      <c r="F162" s="200">
        <f t="shared" si="48"/>
        <v>0.27574988613442653</v>
      </c>
      <c r="G162" s="434">
        <v>307.38</v>
      </c>
      <c r="H162" s="366">
        <v>448.12</v>
      </c>
      <c r="I162" s="364">
        <f t="shared" si="49"/>
        <v>-0.24591929458486184</v>
      </c>
      <c r="J162" s="40">
        <v>594.26</v>
      </c>
      <c r="K162" s="10">
        <f t="shared" si="50"/>
        <v>9.1827735724259618E-2</v>
      </c>
      <c r="L162" s="40">
        <v>544.28</v>
      </c>
      <c r="M162" s="10">
        <f t="shared" si="50"/>
        <v>9.7471468322780863E-2</v>
      </c>
      <c r="N162" s="40">
        <v>495.94</v>
      </c>
    </row>
    <row r="163" spans="1:19">
      <c r="A163" s="15" t="s">
        <v>148</v>
      </c>
      <c r="B163" s="508"/>
      <c r="C163" s="508"/>
      <c r="D163" s="508"/>
      <c r="E163" s="40">
        <v>103.64999999999999</v>
      </c>
      <c r="F163" s="200">
        <f t="shared" si="48"/>
        <v>0.24669232619677639</v>
      </c>
      <c r="G163" s="434">
        <v>83.14</v>
      </c>
      <c r="H163" s="366">
        <v>138.86000000000001</v>
      </c>
      <c r="I163" s="364">
        <f t="shared" si="49"/>
        <v>-0.39728286818004244</v>
      </c>
      <c r="J163" s="40">
        <v>230.39</v>
      </c>
      <c r="K163" s="10">
        <f t="shared" si="50"/>
        <v>-0.23729599099546461</v>
      </c>
      <c r="L163" s="40">
        <v>302.07</v>
      </c>
      <c r="M163" s="10">
        <f t="shared" si="50"/>
        <v>-0.46183858898984509</v>
      </c>
      <c r="N163" s="40">
        <v>561.30000000000007</v>
      </c>
    </row>
    <row r="164" spans="1:19">
      <c r="A164" s="15" t="s">
        <v>105</v>
      </c>
      <c r="B164" s="508"/>
      <c r="C164" s="508"/>
      <c r="D164" s="508"/>
      <c r="E164" s="40">
        <v>400.03999999999996</v>
      </c>
      <c r="F164" s="200">
        <f t="shared" si="48"/>
        <v>0.20832452351466446</v>
      </c>
      <c r="G164" s="434">
        <v>331.07</v>
      </c>
      <c r="H164" s="366">
        <v>461.16</v>
      </c>
      <c r="I164" s="364">
        <f t="shared" si="49"/>
        <v>-0.35622748973950913</v>
      </c>
      <c r="J164" s="40">
        <v>716.34</v>
      </c>
      <c r="K164" s="10">
        <f t="shared" si="50"/>
        <v>0.67710064851450391</v>
      </c>
      <c r="L164" s="40">
        <v>427.13</v>
      </c>
      <c r="M164" s="10">
        <f t="shared" si="50"/>
        <v>0.25471476411491678</v>
      </c>
      <c r="N164" s="40">
        <v>340.42</v>
      </c>
    </row>
    <row r="165" spans="1:19">
      <c r="A165" s="15" t="s">
        <v>106</v>
      </c>
      <c r="B165" s="508"/>
      <c r="C165" s="508"/>
      <c r="D165" s="508"/>
      <c r="E165" s="40">
        <v>128.94</v>
      </c>
      <c r="F165" s="200">
        <f t="shared" si="48"/>
        <v>-0.32343372861790343</v>
      </c>
      <c r="G165" s="434">
        <v>190.58000000000004</v>
      </c>
      <c r="H165" s="366">
        <v>253.71</v>
      </c>
      <c r="I165" s="364">
        <f t="shared" si="49"/>
        <v>5.1734858848402121E-2</v>
      </c>
      <c r="J165" s="40">
        <v>241.23</v>
      </c>
      <c r="K165" s="10">
        <f t="shared" si="50"/>
        <v>0.33026359325024801</v>
      </c>
      <c r="L165" s="40">
        <v>181.34</v>
      </c>
      <c r="M165" s="10">
        <f t="shared" si="50"/>
        <v>-0.43653481651803749</v>
      </c>
      <c r="N165" s="40">
        <v>321.83000000000004</v>
      </c>
    </row>
    <row r="166" spans="1:19">
      <c r="A166" s="15" t="s">
        <v>107</v>
      </c>
      <c r="B166" s="508"/>
      <c r="C166" s="508"/>
      <c r="D166" s="508"/>
      <c r="E166" s="40">
        <v>79.94</v>
      </c>
      <c r="F166" s="200">
        <f t="shared" si="48"/>
        <v>0.60780370072405443</v>
      </c>
      <c r="G166" s="434">
        <v>49.720000000000006</v>
      </c>
      <c r="H166" s="366">
        <v>78.070000000000007</v>
      </c>
      <c r="I166" s="364">
        <f t="shared" si="49"/>
        <v>0.14741328630217509</v>
      </c>
      <c r="J166" s="40">
        <v>68.040000000000006</v>
      </c>
      <c r="K166" s="10">
        <f t="shared" si="50"/>
        <v>-0.43647507039920486</v>
      </c>
      <c r="L166" s="40">
        <v>120.74</v>
      </c>
      <c r="M166" s="10">
        <f t="shared" si="50"/>
        <v>-9.524166354439878E-2</v>
      </c>
      <c r="N166" s="40">
        <v>133.45000000000002</v>
      </c>
    </row>
    <row r="167" spans="1:19">
      <c r="A167" s="15" t="s">
        <v>108</v>
      </c>
      <c r="B167" s="508"/>
      <c r="C167" s="508"/>
      <c r="D167" s="508"/>
      <c r="E167" s="40">
        <v>34.54</v>
      </c>
      <c r="F167" s="200">
        <f t="shared" si="48"/>
        <v>-8.6243386243386344E-2</v>
      </c>
      <c r="G167" s="434">
        <v>37.800000000000004</v>
      </c>
      <c r="H167" s="366">
        <v>65.14</v>
      </c>
      <c r="I167" s="364">
        <f t="shared" si="49"/>
        <v>-0.33814265393212761</v>
      </c>
      <c r="J167" s="40">
        <v>98.42</v>
      </c>
      <c r="K167" s="10">
        <f t="shared" si="50"/>
        <v>0.44374358222091836</v>
      </c>
      <c r="L167" s="40">
        <v>68.17</v>
      </c>
      <c r="M167" s="10">
        <f t="shared" si="50"/>
        <v>1.1424332344213584E-2</v>
      </c>
      <c r="N167" s="40">
        <v>67.400000000000006</v>
      </c>
    </row>
    <row r="168" spans="1:19">
      <c r="A168" s="15" t="s">
        <v>109</v>
      </c>
      <c r="B168" s="508"/>
      <c r="C168" s="508"/>
      <c r="D168" s="508"/>
      <c r="E168" s="40">
        <v>87.22999999999999</v>
      </c>
      <c r="F168" s="200">
        <f t="shared" si="48"/>
        <v>0.40716244555573455</v>
      </c>
      <c r="G168" s="434">
        <v>61.99</v>
      </c>
      <c r="H168" s="366">
        <v>89.28</v>
      </c>
      <c r="I168" s="364">
        <f t="shared" si="49"/>
        <v>0.93163132842925145</v>
      </c>
      <c r="J168" s="40">
        <v>46.22</v>
      </c>
      <c r="K168" s="10">
        <f t="shared" si="50"/>
        <v>0.21759747102212845</v>
      </c>
      <c r="L168" s="40">
        <v>37.96</v>
      </c>
      <c r="M168" s="10">
        <f t="shared" si="50"/>
        <v>0.21433141394753696</v>
      </c>
      <c r="N168" s="40">
        <v>31.259999999999998</v>
      </c>
    </row>
    <row r="169" spans="1:19">
      <c r="A169" s="15" t="s">
        <v>110</v>
      </c>
      <c r="B169" s="508"/>
      <c r="C169" s="508"/>
      <c r="D169" s="508"/>
      <c r="E169" s="40">
        <v>30.04</v>
      </c>
      <c r="F169" s="200">
        <f t="shared" si="48"/>
        <v>0.64422550629447173</v>
      </c>
      <c r="G169" s="434">
        <v>18.27</v>
      </c>
      <c r="H169" s="366">
        <v>26.899999999999995</v>
      </c>
      <c r="I169" s="364">
        <f t="shared" si="49"/>
        <v>-0.23601249644987232</v>
      </c>
      <c r="J169" s="40">
        <v>35.21</v>
      </c>
      <c r="K169" s="10">
        <f t="shared" si="50"/>
        <v>-0.10452695829094605</v>
      </c>
      <c r="L169" s="40">
        <v>39.32</v>
      </c>
      <c r="M169" s="10">
        <f t="shared" si="50"/>
        <v>0.98887202832574572</v>
      </c>
      <c r="N169" s="40">
        <v>19.770000000000003</v>
      </c>
    </row>
    <row r="170" spans="1:19">
      <c r="A170" s="15" t="s">
        <v>111</v>
      </c>
      <c r="B170" s="508"/>
      <c r="C170" s="508"/>
      <c r="D170" s="508"/>
      <c r="E170" s="40">
        <v>239.20999999999998</v>
      </c>
      <c r="F170" s="200">
        <f t="shared" si="48"/>
        <v>-0.12390125988866119</v>
      </c>
      <c r="G170" s="434">
        <v>273.04000000000002</v>
      </c>
      <c r="H170" s="366">
        <v>378.34</v>
      </c>
      <c r="I170" s="364">
        <f t="shared" si="49"/>
        <v>0.10396545183974792</v>
      </c>
      <c r="J170" s="40">
        <v>342.71</v>
      </c>
      <c r="K170" s="10">
        <f t="shared" si="50"/>
        <v>-4.4444444444444398E-2</v>
      </c>
      <c r="L170" s="40">
        <v>358.65</v>
      </c>
      <c r="M170" s="10">
        <f t="shared" si="50"/>
        <v>-7.138418517943157E-2</v>
      </c>
      <c r="N170" s="40">
        <v>386.22</v>
      </c>
    </row>
    <row r="171" spans="1:19">
      <c r="A171" s="9" t="s">
        <v>112</v>
      </c>
      <c r="B171" s="508"/>
      <c r="C171" s="508"/>
      <c r="D171" s="508"/>
      <c r="E171" s="22">
        <v>215.70000000000002</v>
      </c>
      <c r="F171" s="200">
        <f t="shared" si="48"/>
        <v>-2.0257994186046457E-2</v>
      </c>
      <c r="G171" s="534">
        <v>220.16</v>
      </c>
      <c r="H171" s="365">
        <v>308.93</v>
      </c>
      <c r="I171" s="364">
        <f t="shared" si="49"/>
        <v>2.4066032419531203E-2</v>
      </c>
      <c r="J171" s="22">
        <v>301.67</v>
      </c>
      <c r="K171" s="10">
        <f t="shared" si="50"/>
        <v>-6.9120868948066683E-2</v>
      </c>
      <c r="L171" s="22">
        <v>324.07</v>
      </c>
      <c r="M171" s="10">
        <f t="shared" si="50"/>
        <v>-0.18913576540059052</v>
      </c>
      <c r="N171" s="22">
        <v>399.66</v>
      </c>
    </row>
    <row r="172" spans="1:19">
      <c r="A172" s="9" t="s">
        <v>113</v>
      </c>
      <c r="B172" s="507"/>
      <c r="C172" s="507"/>
      <c r="D172" s="507"/>
      <c r="E172" s="40">
        <v>118.75</v>
      </c>
      <c r="F172" s="200">
        <f t="shared" si="48"/>
        <v>-4.0248929119857668E-2</v>
      </c>
      <c r="G172" s="434">
        <v>123.72999999999999</v>
      </c>
      <c r="H172" s="366">
        <v>179.07</v>
      </c>
      <c r="I172" s="364">
        <f t="shared" si="49"/>
        <v>-0.25294117647058822</v>
      </c>
      <c r="J172" s="40">
        <v>239.7</v>
      </c>
      <c r="K172" s="10">
        <f t="shared" si="50"/>
        <v>-0.11491027250572339</v>
      </c>
      <c r="L172" s="40">
        <v>270.82</v>
      </c>
      <c r="M172" s="10">
        <f t="shared" si="50"/>
        <v>-0.14085400672546156</v>
      </c>
      <c r="N172" s="40">
        <v>315.21999999999997</v>
      </c>
    </row>
    <row r="173" spans="1:19" s="3" customFormat="1">
      <c r="A173" s="9" t="s">
        <v>114</v>
      </c>
      <c r="B173" s="508"/>
      <c r="C173" s="508"/>
      <c r="D173" s="508"/>
      <c r="E173" s="40">
        <v>46.79</v>
      </c>
      <c r="F173" s="200">
        <f t="shared" si="48"/>
        <v>-5.0142103126268767E-2</v>
      </c>
      <c r="G173" s="434">
        <v>49.26</v>
      </c>
      <c r="H173" s="366">
        <v>81.610000000000014</v>
      </c>
      <c r="I173" s="364">
        <f t="shared" si="49"/>
        <v>-0.5654419595314164</v>
      </c>
      <c r="J173" s="40">
        <v>187.8</v>
      </c>
      <c r="K173" s="10">
        <f t="shared" si="50"/>
        <v>4.8576214405360307E-2</v>
      </c>
      <c r="L173" s="40">
        <v>179.1</v>
      </c>
      <c r="M173" s="10">
        <f t="shared" si="50"/>
        <v>6.4044676806083611E-2</v>
      </c>
      <c r="N173" s="40">
        <v>168.32</v>
      </c>
      <c r="O173" s="6"/>
      <c r="P173" s="6"/>
      <c r="Q173" s="6"/>
      <c r="R173" s="6"/>
      <c r="S173" s="6"/>
    </row>
    <row r="174" spans="1:19">
      <c r="A174" s="9" t="s">
        <v>115</v>
      </c>
      <c r="B174" s="508"/>
      <c r="C174" s="508"/>
      <c r="D174" s="508"/>
      <c r="E174" s="40">
        <v>119.92</v>
      </c>
      <c r="F174" s="200">
        <f t="shared" si="48"/>
        <v>-0.3253445850914205</v>
      </c>
      <c r="G174" s="434">
        <v>177.75</v>
      </c>
      <c r="H174" s="366">
        <v>234.39000000000001</v>
      </c>
      <c r="I174" s="364">
        <f t="shared" si="49"/>
        <v>6.8907333090113099E-2</v>
      </c>
      <c r="J174" s="40">
        <v>219.28</v>
      </c>
      <c r="K174" s="10">
        <f t="shared" si="50"/>
        <v>0.11445415734905473</v>
      </c>
      <c r="L174" s="40">
        <v>196.76</v>
      </c>
      <c r="M174" s="10">
        <f t="shared" si="50"/>
        <v>0.29806043013590178</v>
      </c>
      <c r="N174" s="40">
        <v>151.58000000000001</v>
      </c>
    </row>
    <row r="175" spans="1:19">
      <c r="A175" s="9" t="s">
        <v>116</v>
      </c>
      <c r="B175" s="508"/>
      <c r="C175" s="508"/>
      <c r="D175" s="508"/>
      <c r="E175" s="40">
        <v>202.76000000000002</v>
      </c>
      <c r="F175" s="200">
        <f t="shared" si="48"/>
        <v>0.77766088023847102</v>
      </c>
      <c r="G175" s="434">
        <v>114.06</v>
      </c>
      <c r="H175" s="366">
        <v>150.47</v>
      </c>
      <c r="I175" s="364">
        <f t="shared" si="49"/>
        <v>-0.1014034040011943</v>
      </c>
      <c r="J175" s="40">
        <v>167.45</v>
      </c>
      <c r="K175" s="10">
        <f t="shared" si="50"/>
        <v>-1.5057937768366614E-2</v>
      </c>
      <c r="L175" s="40">
        <v>170.01</v>
      </c>
      <c r="M175" s="10">
        <f t="shared" si="50"/>
        <v>0.36302413212539064</v>
      </c>
      <c r="N175" s="40">
        <v>124.73</v>
      </c>
    </row>
    <row r="176" spans="1:19">
      <c r="A176" s="9" t="s">
        <v>117</v>
      </c>
      <c r="B176" s="508"/>
      <c r="C176" s="508"/>
      <c r="D176" s="508"/>
      <c r="E176" s="40">
        <v>170.63</v>
      </c>
      <c r="F176" s="200">
        <f t="shared" si="48"/>
        <v>-0.16102861638312527</v>
      </c>
      <c r="G176" s="434">
        <v>203.38000000000002</v>
      </c>
      <c r="H176" s="366">
        <v>266.64999999999998</v>
      </c>
      <c r="I176" s="364">
        <f t="shared" si="49"/>
        <v>-0.1521193042704061</v>
      </c>
      <c r="J176" s="40">
        <v>314.49</v>
      </c>
      <c r="K176" s="10">
        <f t="shared" si="50"/>
        <v>0.15778816772815962</v>
      </c>
      <c r="L176" s="40">
        <v>271.63</v>
      </c>
      <c r="M176" s="10">
        <f t="shared" si="50"/>
        <v>-0.15940459243671468</v>
      </c>
      <c r="N176" s="40">
        <v>323.14</v>
      </c>
    </row>
    <row r="177" spans="1:19">
      <c r="A177" s="9" t="s">
        <v>118</v>
      </c>
      <c r="B177" s="508"/>
      <c r="C177" s="508"/>
      <c r="D177" s="508"/>
      <c r="E177" s="40">
        <v>273.83</v>
      </c>
      <c r="F177" s="200">
        <f t="shared" si="48"/>
        <v>0.43164113556752248</v>
      </c>
      <c r="G177" s="434">
        <v>191.26999999999998</v>
      </c>
      <c r="H177" s="366">
        <v>348.35</v>
      </c>
      <c r="I177" s="364">
        <f t="shared" si="49"/>
        <v>0.12396347562352794</v>
      </c>
      <c r="J177" s="40">
        <v>309.93</v>
      </c>
      <c r="K177" s="10">
        <f t="shared" si="50"/>
        <v>0.21655675930287344</v>
      </c>
      <c r="L177" s="40">
        <v>254.76</v>
      </c>
      <c r="M177" s="10">
        <f t="shared" si="50"/>
        <v>-2.9818347994973071E-2</v>
      </c>
      <c r="N177" s="40">
        <v>262.58999999999997</v>
      </c>
    </row>
    <row r="178" spans="1:19">
      <c r="A178" s="9" t="s">
        <v>119</v>
      </c>
      <c r="B178" s="508"/>
      <c r="C178" s="508"/>
      <c r="D178" s="508"/>
      <c r="E178" s="41">
        <v>40.249999999999993</v>
      </c>
      <c r="F178" s="200">
        <f t="shared" si="48"/>
        <v>-0.25310818333642615</v>
      </c>
      <c r="G178" s="435">
        <v>53.89</v>
      </c>
      <c r="H178" s="367">
        <v>78.02</v>
      </c>
      <c r="I178" s="364">
        <f t="shared" si="49"/>
        <v>-0.35183185179031329</v>
      </c>
      <c r="J178" s="41">
        <v>120.37</v>
      </c>
      <c r="K178" s="10">
        <f t="shared" si="50"/>
        <v>-0.23816455696202532</v>
      </c>
      <c r="L178" s="41">
        <v>158</v>
      </c>
      <c r="M178" s="10">
        <f t="shared" si="50"/>
        <v>-4.1552926903245302E-2</v>
      </c>
      <c r="N178" s="41">
        <v>164.85</v>
      </c>
    </row>
    <row r="179" spans="1:19">
      <c r="A179" s="9" t="s">
        <v>120</v>
      </c>
      <c r="B179" s="508"/>
      <c r="C179" s="508"/>
      <c r="D179" s="508"/>
      <c r="E179" s="41">
        <v>67.56</v>
      </c>
      <c r="F179" s="200">
        <f t="shared" si="48"/>
        <v>-0.19369853204439658</v>
      </c>
      <c r="G179" s="435">
        <v>83.789999999999992</v>
      </c>
      <c r="H179" s="367">
        <v>131.09</v>
      </c>
      <c r="I179" s="364">
        <f t="shared" si="49"/>
        <v>0.42799564270152524</v>
      </c>
      <c r="J179" s="41">
        <v>91.8</v>
      </c>
      <c r="K179" s="10">
        <f t="shared" si="50"/>
        <v>5.6265101829478859E-2</v>
      </c>
      <c r="L179" s="41">
        <v>86.91</v>
      </c>
      <c r="M179" s="10">
        <f t="shared" si="50"/>
        <v>-0.15719550038789765</v>
      </c>
      <c r="N179" s="41">
        <v>103.12</v>
      </c>
    </row>
    <row r="180" spans="1:19">
      <c r="A180" s="201" t="s">
        <v>100</v>
      </c>
      <c r="E180" s="42">
        <f>E158</f>
        <v>4936.6400000000003</v>
      </c>
      <c r="F180" s="200">
        <f t="shared" si="48"/>
        <v>0.1043418541858212</v>
      </c>
      <c r="G180" s="535">
        <f>G158</f>
        <v>4470.21</v>
      </c>
      <c r="H180" s="303">
        <f>H158</f>
        <v>6269.9499999999989</v>
      </c>
      <c r="I180" s="364">
        <f t="shared" si="49"/>
        <v>2.2122373167989817E-3</v>
      </c>
      <c r="J180" s="220">
        <f>J158</f>
        <v>6256.11</v>
      </c>
      <c r="K180" s="10">
        <f t="shared" ref="K180:M185" si="51">IF((+J180/L180)&lt;0,"n.m.",IF(J180&lt;0,(+J180/L180-1)*-1,(+J180/L180-1)))</f>
        <v>2.8916383922477307E-2</v>
      </c>
      <c r="L180" s="42">
        <f>L158</f>
        <v>6080.29</v>
      </c>
      <c r="M180" s="10">
        <f t="shared" si="51"/>
        <v>5.0352317661142676E-2</v>
      </c>
      <c r="N180" s="42">
        <v>5788.81</v>
      </c>
    </row>
    <row r="181" spans="1:19">
      <c r="A181" s="201" t="s">
        <v>101</v>
      </c>
      <c r="B181" s="509"/>
      <c r="C181" s="509"/>
      <c r="D181" s="509"/>
      <c r="E181" s="42">
        <f>E159</f>
        <v>1682.13</v>
      </c>
      <c r="F181" s="200">
        <f t="shared" si="48"/>
        <v>0.1120491326422679</v>
      </c>
      <c r="G181" s="535">
        <f>G159</f>
        <v>1512.6399999999999</v>
      </c>
      <c r="H181" s="303">
        <f>H159</f>
        <v>2098.6200000000003</v>
      </c>
      <c r="I181" s="364">
        <f t="shared" si="49"/>
        <v>4.7748854207231295E-2</v>
      </c>
      <c r="J181" s="220">
        <f>J159</f>
        <v>2002.98</v>
      </c>
      <c r="K181" s="10">
        <f t="shared" si="51"/>
        <v>-2.654075884894469E-2</v>
      </c>
      <c r="L181" s="42">
        <f>L159</f>
        <v>2057.59</v>
      </c>
      <c r="M181" s="10">
        <f t="shared" si="51"/>
        <v>3.8400201867272443E-2</v>
      </c>
      <c r="N181" s="42">
        <v>1981.5</v>
      </c>
    </row>
    <row r="182" spans="1:19" s="3" customFormat="1">
      <c r="A182" s="201" t="s">
        <v>121</v>
      </c>
      <c r="B182" s="509"/>
      <c r="C182" s="509"/>
      <c r="D182" s="509"/>
      <c r="E182" s="22">
        <f>E160+E161+E162+E163+E164+E165+E166+E167+E168+E169</f>
        <v>2268.89</v>
      </c>
      <c r="F182" s="200">
        <f t="shared" si="48"/>
        <v>8.6695595532310321E-2</v>
      </c>
      <c r="G182" s="534">
        <f>G160+G161+G162+G163+G164+G165+G166+G167+G168+G169</f>
        <v>2087.8799999999997</v>
      </c>
      <c r="H182" s="280">
        <f>H160+H161+H162+H163+H164+H165+H166+H167+H168+H169</f>
        <v>2965.5400000000004</v>
      </c>
      <c r="I182" s="364">
        <f t="shared" si="49"/>
        <v>-0.20611328694916553</v>
      </c>
      <c r="J182" s="25">
        <f>J160+J161+J162+J163+J164+J165+J166+J167+J168+J169</f>
        <v>3735.47</v>
      </c>
      <c r="K182" s="10">
        <f t="shared" si="51"/>
        <v>0.18308043618028691</v>
      </c>
      <c r="L182" s="22">
        <f>L160+L161+L162+L163+L164+L165+L166+L167+L168+L169</f>
        <v>3157.4100000000003</v>
      </c>
      <c r="M182" s="10">
        <f t="shared" si="51"/>
        <v>-7.2258640801802998E-2</v>
      </c>
      <c r="N182" s="22">
        <v>3403.3300000000004</v>
      </c>
      <c r="O182" s="6"/>
      <c r="P182" s="6"/>
      <c r="Q182" s="6"/>
      <c r="R182" s="6"/>
      <c r="S182" s="6"/>
    </row>
    <row r="183" spans="1:19" s="3" customFormat="1">
      <c r="A183" s="201" t="s">
        <v>122</v>
      </c>
      <c r="B183" s="509"/>
      <c r="C183" s="509"/>
      <c r="D183" s="509"/>
      <c r="E183" s="22">
        <f>E170+E171+E172+E173+E174+E175</f>
        <v>943.12999999999988</v>
      </c>
      <c r="F183" s="200">
        <f t="shared" si="48"/>
        <v>-1.5521920668058575E-2</v>
      </c>
      <c r="G183" s="534">
        <f>G170+G171+G172+G173+G174+G175</f>
        <v>958</v>
      </c>
      <c r="H183" s="280">
        <f>H170+H171+H172+H173+H174+H175</f>
        <v>1332.81</v>
      </c>
      <c r="I183" s="364">
        <f t="shared" si="49"/>
        <v>-8.6246494950672159E-2</v>
      </c>
      <c r="J183" s="25">
        <f>J170+J171+J172+J173+J174+J175</f>
        <v>1458.61</v>
      </c>
      <c r="K183" s="10">
        <f t="shared" si="51"/>
        <v>-2.7210702876464765E-2</v>
      </c>
      <c r="L183" s="22">
        <f>L170+L171+L172+L173+L174+L175</f>
        <v>1499.4099999999999</v>
      </c>
      <c r="M183" s="10">
        <f t="shared" si="51"/>
        <v>-2.9966423631552885E-2</v>
      </c>
      <c r="N183" s="22">
        <v>1545.73</v>
      </c>
      <c r="O183" s="6"/>
      <c r="P183" s="6"/>
      <c r="Q183" s="6"/>
      <c r="R183" s="6"/>
      <c r="S183" s="6"/>
    </row>
    <row r="184" spans="1:19">
      <c r="A184" s="201" t="s">
        <v>123</v>
      </c>
      <c r="B184" s="509"/>
      <c r="C184" s="509"/>
      <c r="D184" s="509"/>
      <c r="E184" s="22">
        <f>E176+E177+E178+E179</f>
        <v>552.27</v>
      </c>
      <c r="F184" s="200">
        <f t="shared" si="48"/>
        <v>3.7457967801927561E-2</v>
      </c>
      <c r="G184" s="534">
        <f>G176+G177+G178+G179</f>
        <v>532.32999999999993</v>
      </c>
      <c r="H184" s="280">
        <f>H176+H177+H178+H179</f>
        <v>824.11</v>
      </c>
      <c r="I184" s="364">
        <f t="shared" si="49"/>
        <v>-1.4917701622060964E-2</v>
      </c>
      <c r="J184" s="25">
        <f>J176+J177+J178+J179</f>
        <v>836.59</v>
      </c>
      <c r="K184" s="10">
        <f t="shared" si="51"/>
        <v>8.4649293400752113E-2</v>
      </c>
      <c r="L184" s="22">
        <f>L176+L177+L178+L179</f>
        <v>771.3</v>
      </c>
      <c r="M184" s="10">
        <f t="shared" si="51"/>
        <v>-9.6521026121588527E-2</v>
      </c>
      <c r="N184" s="22">
        <v>853.7</v>
      </c>
    </row>
    <row r="185" spans="1:19" s="3" customFormat="1">
      <c r="A185" s="3" t="s">
        <v>127</v>
      </c>
      <c r="B185" s="509"/>
      <c r="C185" s="509"/>
      <c r="D185" s="509"/>
      <c r="E185" s="8">
        <f>SUM(E180:E184)</f>
        <v>10383.06</v>
      </c>
      <c r="F185" s="216">
        <f t="shared" si="48"/>
        <v>8.5973730946150351E-2</v>
      </c>
      <c r="G185" s="8">
        <f>SUM(G180:G184)</f>
        <v>9561.06</v>
      </c>
      <c r="H185" s="368">
        <f>SUM(H180:H184)</f>
        <v>13491.03</v>
      </c>
      <c r="I185" s="363">
        <f t="shared" si="49"/>
        <v>-5.5895270459405899E-2</v>
      </c>
      <c r="J185" s="221">
        <f>SUM(J180:J184)</f>
        <v>14289.76</v>
      </c>
      <c r="K185" s="4">
        <f t="shared" si="51"/>
        <v>5.3351024620374554E-2</v>
      </c>
      <c r="L185" s="8">
        <f>SUM(L180:L184)</f>
        <v>13566</v>
      </c>
      <c r="M185" s="4">
        <f t="shared" si="51"/>
        <v>-5.208843688274678E-4</v>
      </c>
      <c r="N185" s="8">
        <v>13573.070000000002</v>
      </c>
      <c r="O185" s="6"/>
      <c r="P185" s="6"/>
      <c r="Q185" s="6"/>
      <c r="R185" s="6"/>
      <c r="S185" s="6"/>
    </row>
    <row r="186" spans="1:19">
      <c r="B186" s="3"/>
      <c r="C186" s="3"/>
      <c r="D186" s="3"/>
      <c r="F186" s="200"/>
      <c r="K186" s="11"/>
      <c r="M186" s="11"/>
    </row>
    <row r="187" spans="1:19">
      <c r="A187" s="8" t="s">
        <v>3</v>
      </c>
      <c r="E187" s="5"/>
      <c r="F187" s="200"/>
      <c r="G187" s="5"/>
      <c r="H187" s="5"/>
      <c r="I187" s="5"/>
      <c r="J187" s="5"/>
      <c r="K187" s="11"/>
      <c r="L187" s="5"/>
      <c r="M187" s="11"/>
      <c r="N187" s="5"/>
    </row>
    <row r="188" spans="1:19" s="3" customFormat="1">
      <c r="A188" s="9" t="s">
        <v>100</v>
      </c>
      <c r="B188" s="8"/>
      <c r="C188" s="8"/>
      <c r="D188" s="8"/>
      <c r="E188" s="40">
        <v>6635.89</v>
      </c>
      <c r="F188" s="200">
        <f t="shared" si="48"/>
        <v>3.8124648985715437E-2</v>
      </c>
      <c r="G188" s="434">
        <v>6392.19</v>
      </c>
      <c r="H188" s="370">
        <v>6492.79</v>
      </c>
      <c r="I188" s="376">
        <f t="shared" ref="I188:I215" si="52">IF((+H188/J188)&lt;0,"n.m.",IF(H188&lt;0,(+H188/J188-1)*-1,(+H188/J188-1)))</f>
        <v>0.33153752132825831</v>
      </c>
      <c r="J188" s="40">
        <v>4876.16</v>
      </c>
      <c r="K188" s="200">
        <f t="shared" ref="K188:M215" si="53">IF((+J188/L188)&lt;0,"n.m.",IF(J188&lt;0,(+J188/L188-1)*-1,(+J188/L188-1)))</f>
        <v>-1.2519289264031008E-2</v>
      </c>
      <c r="L188" s="40">
        <v>4937.9799999999996</v>
      </c>
      <c r="M188" s="10">
        <f t="shared" si="53"/>
        <v>-2.2642794089122509E-2</v>
      </c>
      <c r="N188" s="40">
        <v>5052.38</v>
      </c>
      <c r="O188" s="6"/>
      <c r="P188" s="6"/>
      <c r="Q188" s="6"/>
      <c r="R188" s="6"/>
      <c r="S188" s="6"/>
    </row>
    <row r="189" spans="1:19" s="3" customFormat="1">
      <c r="A189" s="9" t="s">
        <v>101</v>
      </c>
      <c r="B189" s="508"/>
      <c r="C189" s="508"/>
      <c r="D189" s="508"/>
      <c r="E189" s="40">
        <v>2107.02</v>
      </c>
      <c r="F189" s="200">
        <f t="shared" si="48"/>
        <v>0.23563666645163917</v>
      </c>
      <c r="G189" s="434">
        <v>1705.2100000000003</v>
      </c>
      <c r="H189" s="370">
        <v>1856.37</v>
      </c>
      <c r="I189" s="376">
        <f t="shared" si="52"/>
        <v>7.113924342788569E-2</v>
      </c>
      <c r="J189" s="40">
        <v>1733.08</v>
      </c>
      <c r="K189" s="200">
        <f t="shared" si="53"/>
        <v>0.12413569436336513</v>
      </c>
      <c r="L189" s="40">
        <v>1541.7</v>
      </c>
      <c r="M189" s="10">
        <f t="shared" si="53"/>
        <v>2.5543803632009698E-2</v>
      </c>
      <c r="N189" s="40">
        <v>1503.3</v>
      </c>
      <c r="O189" s="6"/>
      <c r="P189" s="6"/>
      <c r="Q189" s="6"/>
      <c r="R189" s="6"/>
      <c r="S189" s="6"/>
    </row>
    <row r="190" spans="1:19" s="3" customFormat="1">
      <c r="A190" s="15" t="s">
        <v>102</v>
      </c>
      <c r="B190" s="508"/>
      <c r="C190" s="508"/>
      <c r="D190" s="508"/>
      <c r="E190" s="40">
        <v>1220.06</v>
      </c>
      <c r="F190" s="200">
        <f t="shared" si="48"/>
        <v>0.27026070298184224</v>
      </c>
      <c r="G190" s="434">
        <v>960.48</v>
      </c>
      <c r="H190" s="370">
        <v>872.87</v>
      </c>
      <c r="I190" s="376">
        <f t="shared" si="52"/>
        <v>2.8054884871326902E-2</v>
      </c>
      <c r="J190" s="40">
        <v>849.05</v>
      </c>
      <c r="K190" s="200">
        <f t="shared" si="53"/>
        <v>4.6502271866717404E-3</v>
      </c>
      <c r="L190" s="40">
        <v>845.12</v>
      </c>
      <c r="M190" s="10">
        <f t="shared" si="53"/>
        <v>0.39783985841644776</v>
      </c>
      <c r="N190" s="40">
        <v>604.58999999999992</v>
      </c>
      <c r="O190" s="6"/>
      <c r="P190" s="6"/>
      <c r="Q190" s="6"/>
      <c r="R190" s="6"/>
      <c r="S190" s="6"/>
    </row>
    <row r="191" spans="1:19" s="3" customFormat="1">
      <c r="A191" s="15" t="s">
        <v>103</v>
      </c>
      <c r="B191" s="508"/>
      <c r="C191" s="508"/>
      <c r="D191" s="508"/>
      <c r="E191" s="40">
        <v>367.87</v>
      </c>
      <c r="F191" s="200">
        <f t="shared" si="48"/>
        <v>4.8869500755566841E-2</v>
      </c>
      <c r="G191" s="434">
        <v>350.73</v>
      </c>
      <c r="H191" s="370">
        <v>287.02999999999997</v>
      </c>
      <c r="I191" s="376">
        <f t="shared" si="52"/>
        <v>-0.11248879131752276</v>
      </c>
      <c r="J191" s="40">
        <v>323.41000000000003</v>
      </c>
      <c r="K191" s="200">
        <f t="shared" si="53"/>
        <v>-6.9618250338022492E-2</v>
      </c>
      <c r="L191" s="40">
        <v>347.61</v>
      </c>
      <c r="M191" s="10">
        <f t="shared" si="53"/>
        <v>-4.5787696615333995E-2</v>
      </c>
      <c r="N191" s="40">
        <v>364.29</v>
      </c>
      <c r="O191" s="6"/>
      <c r="P191" s="6"/>
      <c r="Q191" s="6"/>
      <c r="R191" s="6"/>
      <c r="S191" s="6"/>
    </row>
    <row r="192" spans="1:19">
      <c r="A192" s="15" t="s">
        <v>104</v>
      </c>
      <c r="B192" s="508"/>
      <c r="C192" s="508"/>
      <c r="D192" s="508"/>
      <c r="E192" s="40">
        <v>723.67000000000007</v>
      </c>
      <c r="F192" s="200">
        <f t="shared" si="48"/>
        <v>1.3874830919468186</v>
      </c>
      <c r="G192" s="434">
        <v>303.10999999999996</v>
      </c>
      <c r="H192" s="370">
        <v>268.16000000000003</v>
      </c>
      <c r="I192" s="376">
        <f t="shared" si="52"/>
        <v>0.96195493122622189</v>
      </c>
      <c r="J192" s="40">
        <v>136.68</v>
      </c>
      <c r="K192" s="200">
        <f t="shared" si="53"/>
        <v>-0.7308972061979484</v>
      </c>
      <c r="L192" s="40">
        <v>507.91</v>
      </c>
      <c r="M192" s="10">
        <f t="shared" si="53"/>
        <v>-0.11357964362379791</v>
      </c>
      <c r="N192" s="40">
        <v>572.99</v>
      </c>
    </row>
    <row r="193" spans="1:19">
      <c r="A193" s="15" t="s">
        <v>148</v>
      </c>
      <c r="B193" s="508"/>
      <c r="C193" s="508"/>
      <c r="D193" s="508"/>
      <c r="E193" s="40">
        <v>222.57</v>
      </c>
      <c r="F193" s="200">
        <f t="shared" si="48"/>
        <v>-0.10087258624868722</v>
      </c>
      <c r="G193" s="434">
        <v>247.54000000000002</v>
      </c>
      <c r="H193" s="370">
        <v>241.21</v>
      </c>
      <c r="I193" s="376">
        <f t="shared" si="52"/>
        <v>-0.38121135938021089</v>
      </c>
      <c r="J193" s="40">
        <v>389.81</v>
      </c>
      <c r="K193" s="200">
        <f t="shared" si="53"/>
        <v>-0.46118652033284502</v>
      </c>
      <c r="L193" s="40">
        <v>723.46</v>
      </c>
      <c r="M193" s="10">
        <f t="shared" si="53"/>
        <v>1.2794757073539609</v>
      </c>
      <c r="N193" s="40">
        <v>317.38</v>
      </c>
    </row>
    <row r="194" spans="1:19">
      <c r="A194" s="15" t="s">
        <v>105</v>
      </c>
      <c r="B194" s="508"/>
      <c r="C194" s="508"/>
      <c r="D194" s="508"/>
      <c r="E194" s="40">
        <v>523.79</v>
      </c>
      <c r="F194" s="200">
        <f t="shared" si="48"/>
        <v>0.39606599323009695</v>
      </c>
      <c r="G194" s="434">
        <v>375.18999999999994</v>
      </c>
      <c r="H194" s="370">
        <v>515.04</v>
      </c>
      <c r="I194" s="376">
        <f t="shared" si="52"/>
        <v>0.4500408232213744</v>
      </c>
      <c r="J194" s="40">
        <v>355.19</v>
      </c>
      <c r="K194" s="200">
        <f t="shared" si="53"/>
        <v>-0.35805168986083491</v>
      </c>
      <c r="L194" s="40">
        <v>553.29999999999995</v>
      </c>
      <c r="M194" s="10">
        <f t="shared" si="53"/>
        <v>0.24292389253302171</v>
      </c>
      <c r="N194" s="40">
        <v>445.16</v>
      </c>
    </row>
    <row r="195" spans="1:19">
      <c r="A195" s="15" t="s">
        <v>106</v>
      </c>
      <c r="B195" s="508"/>
      <c r="C195" s="508"/>
      <c r="D195" s="508"/>
      <c r="E195" s="40">
        <v>226.70000000000002</v>
      </c>
      <c r="F195" s="200">
        <f t="shared" si="48"/>
        <v>-0.32968657599053808</v>
      </c>
      <c r="G195" s="434">
        <v>338.2</v>
      </c>
      <c r="H195" s="370">
        <v>271.38</v>
      </c>
      <c r="I195" s="376">
        <f t="shared" si="52"/>
        <v>-0.30939535830618892</v>
      </c>
      <c r="J195" s="40">
        <v>392.96</v>
      </c>
      <c r="K195" s="200">
        <f t="shared" si="53"/>
        <v>-0.21127212877845136</v>
      </c>
      <c r="L195" s="40">
        <v>498.22</v>
      </c>
      <c r="M195" s="10">
        <f t="shared" si="53"/>
        <v>0.61591852620653875</v>
      </c>
      <c r="N195" s="40">
        <v>308.32</v>
      </c>
    </row>
    <row r="196" spans="1:19">
      <c r="A196" s="15" t="s">
        <v>107</v>
      </c>
      <c r="B196" s="508"/>
      <c r="C196" s="508"/>
      <c r="D196" s="508"/>
      <c r="E196" s="40">
        <v>157.62</v>
      </c>
      <c r="F196" s="200">
        <f t="shared" si="48"/>
        <v>1.0739473684210528</v>
      </c>
      <c r="G196" s="434">
        <v>76</v>
      </c>
      <c r="H196" s="370">
        <v>105.97</v>
      </c>
      <c r="I196" s="376">
        <f t="shared" si="52"/>
        <v>0.934465133260314</v>
      </c>
      <c r="J196" s="40">
        <v>54.78</v>
      </c>
      <c r="K196" s="200">
        <f t="shared" si="53"/>
        <v>4.0851225536766123E-2</v>
      </c>
      <c r="L196" s="40">
        <v>52.63</v>
      </c>
      <c r="M196" s="10">
        <f t="shared" si="53"/>
        <v>-0.31265508684863519</v>
      </c>
      <c r="N196" s="40">
        <v>76.569999999999993</v>
      </c>
    </row>
    <row r="197" spans="1:19">
      <c r="A197" s="15" t="s">
        <v>108</v>
      </c>
      <c r="B197" s="508"/>
      <c r="C197" s="508"/>
      <c r="D197" s="508"/>
      <c r="E197" s="40">
        <v>48.89</v>
      </c>
      <c r="F197" s="200">
        <f t="shared" si="48"/>
        <v>-0.12052527432991544</v>
      </c>
      <c r="G197" s="434">
        <v>55.59</v>
      </c>
      <c r="H197" s="370">
        <v>50.68</v>
      </c>
      <c r="I197" s="376">
        <f t="shared" si="52"/>
        <v>-0.10633045318286016</v>
      </c>
      <c r="J197" s="40">
        <v>56.71</v>
      </c>
      <c r="K197" s="200">
        <f t="shared" si="53"/>
        <v>-0.49765258215962438</v>
      </c>
      <c r="L197" s="40">
        <v>112.89</v>
      </c>
      <c r="M197" s="10">
        <f t="shared" si="53"/>
        <v>-0.24950139609094546</v>
      </c>
      <c r="N197" s="40">
        <v>150.42000000000002</v>
      </c>
    </row>
    <row r="198" spans="1:19">
      <c r="A198" s="15" t="s">
        <v>109</v>
      </c>
      <c r="B198" s="508"/>
      <c r="C198" s="508"/>
      <c r="D198" s="508"/>
      <c r="E198" s="40">
        <v>73.849999999999994</v>
      </c>
      <c r="F198" s="200">
        <f t="shared" si="48"/>
        <v>-0.34778768877505972</v>
      </c>
      <c r="G198" s="434">
        <v>113.23</v>
      </c>
      <c r="H198" s="370">
        <v>83.07</v>
      </c>
      <c r="I198" s="376">
        <f t="shared" si="52"/>
        <v>-0.11354177782520547</v>
      </c>
      <c r="J198" s="40">
        <v>93.71</v>
      </c>
      <c r="K198" s="200">
        <f t="shared" si="53"/>
        <v>2.909470171047142</v>
      </c>
      <c r="L198" s="40">
        <v>23.97</v>
      </c>
      <c r="M198" s="10">
        <f t="shared" si="53"/>
        <v>0.11957029425502097</v>
      </c>
      <c r="N198" s="40">
        <v>21.41</v>
      </c>
    </row>
    <row r="199" spans="1:19">
      <c r="A199" s="15" t="s">
        <v>110</v>
      </c>
      <c r="B199" s="508"/>
      <c r="C199" s="508"/>
      <c r="D199" s="508"/>
      <c r="E199" s="40">
        <v>101.23</v>
      </c>
      <c r="F199" s="200">
        <f t="shared" si="48"/>
        <v>1.862029968900198</v>
      </c>
      <c r="G199" s="434">
        <v>35.369999999999997</v>
      </c>
      <c r="H199" s="370">
        <v>43.57</v>
      </c>
      <c r="I199" s="376">
        <f t="shared" si="52"/>
        <v>0.62756817332835269</v>
      </c>
      <c r="J199" s="40">
        <v>26.77</v>
      </c>
      <c r="K199" s="200">
        <f t="shared" si="53"/>
        <v>0.86550522648083628</v>
      </c>
      <c r="L199" s="40">
        <v>14.35</v>
      </c>
      <c r="M199" s="10">
        <f t="shared" si="53"/>
        <v>-0.58894299627613855</v>
      </c>
      <c r="N199" s="40">
        <v>34.909999999999997</v>
      </c>
    </row>
    <row r="200" spans="1:19">
      <c r="A200" s="15" t="s">
        <v>111</v>
      </c>
      <c r="B200" s="508"/>
      <c r="C200" s="508"/>
      <c r="D200" s="508"/>
      <c r="E200" s="40">
        <v>195.07999999999998</v>
      </c>
      <c r="F200" s="200">
        <f t="shared" si="48"/>
        <v>-0.33695873835905121</v>
      </c>
      <c r="G200" s="434">
        <v>294.22000000000003</v>
      </c>
      <c r="H200" s="370">
        <v>247.05</v>
      </c>
      <c r="I200" s="376">
        <f t="shared" si="52"/>
        <v>-0.19632400780741699</v>
      </c>
      <c r="J200" s="40">
        <v>307.39999999999998</v>
      </c>
      <c r="K200" s="200">
        <f t="shared" si="53"/>
        <v>0.81732190363582591</v>
      </c>
      <c r="L200" s="40">
        <v>169.15</v>
      </c>
      <c r="M200" s="10">
        <f t="shared" si="53"/>
        <v>-0.22140391254315306</v>
      </c>
      <c r="N200" s="40">
        <v>217.25</v>
      </c>
    </row>
    <row r="201" spans="1:19">
      <c r="A201" s="9" t="s">
        <v>112</v>
      </c>
      <c r="B201" s="508"/>
      <c r="C201" s="508"/>
      <c r="D201" s="508"/>
      <c r="E201" s="22">
        <v>583.18000000000006</v>
      </c>
      <c r="F201" s="200">
        <f t="shared" si="48"/>
        <v>0.28109485523483158</v>
      </c>
      <c r="G201" s="534">
        <v>455.22</v>
      </c>
      <c r="H201" s="369">
        <v>411.67</v>
      </c>
      <c r="I201" s="376">
        <f t="shared" si="52"/>
        <v>0.18496876888978431</v>
      </c>
      <c r="J201" s="22">
        <v>347.41</v>
      </c>
      <c r="K201" s="200">
        <f t="shared" si="53"/>
        <v>-0.12761469502548772</v>
      </c>
      <c r="L201" s="22">
        <v>398.23</v>
      </c>
      <c r="M201" s="10">
        <f t="shared" si="53"/>
        <v>0.13491407563623925</v>
      </c>
      <c r="N201" s="22">
        <v>350.89000000000004</v>
      </c>
    </row>
    <row r="202" spans="1:19">
      <c r="A202" s="9" t="s">
        <v>113</v>
      </c>
      <c r="B202" s="508"/>
      <c r="C202" s="508"/>
      <c r="D202" s="508"/>
      <c r="E202" s="40">
        <v>345.52000000000004</v>
      </c>
      <c r="F202" s="200">
        <f t="shared" si="48"/>
        <v>-9.426444374541243E-2</v>
      </c>
      <c r="G202" s="434">
        <v>381.47999999999996</v>
      </c>
      <c r="H202" s="370">
        <v>376.21</v>
      </c>
      <c r="I202" s="376">
        <f t="shared" si="52"/>
        <v>0.35507690091128485</v>
      </c>
      <c r="J202" s="40">
        <v>277.63</v>
      </c>
      <c r="K202" s="200">
        <f t="shared" si="53"/>
        <v>-0.10747122741593262</v>
      </c>
      <c r="L202" s="40">
        <v>311.06</v>
      </c>
      <c r="M202" s="10">
        <f t="shared" si="53"/>
        <v>0.15682993045483284</v>
      </c>
      <c r="N202" s="40">
        <v>268.89</v>
      </c>
    </row>
    <row r="203" spans="1:19" s="3" customFormat="1">
      <c r="A203" s="9" t="s">
        <v>114</v>
      </c>
      <c r="B203" s="508"/>
      <c r="C203" s="508"/>
      <c r="D203" s="508"/>
      <c r="E203" s="40">
        <v>284.29000000000002</v>
      </c>
      <c r="F203" s="200">
        <f t="shared" si="48"/>
        <v>-0.70854307419444129</v>
      </c>
      <c r="G203" s="434">
        <v>975.41</v>
      </c>
      <c r="H203" s="370">
        <v>963.25</v>
      </c>
      <c r="I203" s="376">
        <f t="shared" si="52"/>
        <v>-4.7663773159591138E-2</v>
      </c>
      <c r="J203" s="40">
        <v>1011.46</v>
      </c>
      <c r="K203" s="200">
        <f t="shared" si="53"/>
        <v>-0.1823282134195634</v>
      </c>
      <c r="L203" s="40">
        <v>1237</v>
      </c>
      <c r="M203" s="10">
        <f t="shared" si="53"/>
        <v>-1.4907781989615509E-2</v>
      </c>
      <c r="N203" s="40">
        <v>1255.72</v>
      </c>
      <c r="O203" s="6"/>
      <c r="P203" s="6"/>
      <c r="Q203" s="6"/>
      <c r="R203" s="6"/>
      <c r="S203" s="6"/>
    </row>
    <row r="204" spans="1:19">
      <c r="A204" s="9" t="s">
        <v>115</v>
      </c>
      <c r="B204" s="508"/>
      <c r="C204" s="508"/>
      <c r="D204" s="508"/>
      <c r="E204" s="40">
        <v>87.06</v>
      </c>
      <c r="F204" s="200">
        <f t="shared" si="48"/>
        <v>-0.5651131425146112</v>
      </c>
      <c r="G204" s="434">
        <v>200.19000000000003</v>
      </c>
      <c r="H204" s="370">
        <v>159.88999999999999</v>
      </c>
      <c r="I204" s="376">
        <f t="shared" si="52"/>
        <v>-0.50335466235944593</v>
      </c>
      <c r="J204" s="40">
        <v>321.94</v>
      </c>
      <c r="K204" s="200">
        <f t="shared" si="53"/>
        <v>-0.29391380633841424</v>
      </c>
      <c r="L204" s="40">
        <v>455.95</v>
      </c>
      <c r="M204" s="10">
        <f t="shared" si="53"/>
        <v>0.61033411033411045</v>
      </c>
      <c r="N204" s="40">
        <v>283.14</v>
      </c>
    </row>
    <row r="205" spans="1:19">
      <c r="A205" s="9" t="s">
        <v>116</v>
      </c>
      <c r="B205" s="508"/>
      <c r="C205" s="508"/>
      <c r="D205" s="508"/>
      <c r="E205" s="40">
        <v>262.74</v>
      </c>
      <c r="F205" s="200">
        <f t="shared" si="48"/>
        <v>-3.1658865588029217E-2</v>
      </c>
      <c r="G205" s="434">
        <v>271.33</v>
      </c>
      <c r="H205" s="370">
        <v>251.6</v>
      </c>
      <c r="I205" s="376">
        <f t="shared" si="52"/>
        <v>-4.8447486857531974E-2</v>
      </c>
      <c r="J205" s="40">
        <v>264.41000000000003</v>
      </c>
      <c r="K205" s="200">
        <f t="shared" si="53"/>
        <v>5.2465498232143748E-3</v>
      </c>
      <c r="L205" s="40">
        <v>263.02999999999997</v>
      </c>
      <c r="M205" s="10">
        <f t="shared" si="53"/>
        <v>0.52675876480148576</v>
      </c>
      <c r="N205" s="40">
        <v>172.28</v>
      </c>
    </row>
    <row r="206" spans="1:19">
      <c r="A206" s="9" t="s">
        <v>117</v>
      </c>
      <c r="B206" s="508"/>
      <c r="C206" s="508"/>
      <c r="D206" s="508"/>
      <c r="E206" s="40">
        <v>360.76</v>
      </c>
      <c r="F206" s="200">
        <f t="shared" si="48"/>
        <v>-8.5154942435461733E-2</v>
      </c>
      <c r="G206" s="434">
        <v>394.34</v>
      </c>
      <c r="H206" s="370">
        <v>403.35</v>
      </c>
      <c r="I206" s="376">
        <f t="shared" si="52"/>
        <v>-0.19444388967665904</v>
      </c>
      <c r="J206" s="40">
        <v>500.71</v>
      </c>
      <c r="K206" s="200">
        <f t="shared" si="53"/>
        <v>-4.6575394634118417E-2</v>
      </c>
      <c r="L206" s="40">
        <v>525.16999999999996</v>
      </c>
      <c r="M206" s="10">
        <f t="shared" si="53"/>
        <v>-0.10181289550196693</v>
      </c>
      <c r="N206" s="40">
        <v>584.70000000000005</v>
      </c>
    </row>
    <row r="207" spans="1:19">
      <c r="A207" s="9" t="s">
        <v>118</v>
      </c>
      <c r="B207" s="508"/>
      <c r="C207" s="508"/>
      <c r="D207" s="508"/>
      <c r="E207" s="40">
        <v>820.24</v>
      </c>
      <c r="F207" s="200">
        <f t="shared" si="48"/>
        <v>3.6467942075867565E-2</v>
      </c>
      <c r="G207" s="434">
        <v>791.38</v>
      </c>
      <c r="H207" s="370">
        <v>688.49</v>
      </c>
      <c r="I207" s="376">
        <f t="shared" si="52"/>
        <v>0.50832493537221235</v>
      </c>
      <c r="J207" s="40">
        <v>456.46</v>
      </c>
      <c r="K207" s="200">
        <f t="shared" si="53"/>
        <v>-0.21758656153582445</v>
      </c>
      <c r="L207" s="40">
        <v>583.4</v>
      </c>
      <c r="M207" s="10">
        <f t="shared" si="53"/>
        <v>-8.7981490745372648E-2</v>
      </c>
      <c r="N207" s="40">
        <v>639.67999999999995</v>
      </c>
    </row>
    <row r="208" spans="1:19">
      <c r="A208" s="9" t="s">
        <v>119</v>
      </c>
      <c r="B208" s="508"/>
      <c r="C208" s="508"/>
      <c r="D208" s="508"/>
      <c r="E208" s="41">
        <v>157.30000000000001</v>
      </c>
      <c r="F208" s="200">
        <f t="shared" si="48"/>
        <v>1.106602383822151</v>
      </c>
      <c r="G208" s="435">
        <v>74.67</v>
      </c>
      <c r="H208" s="371">
        <v>54.82</v>
      </c>
      <c r="I208" s="376">
        <f t="shared" si="52"/>
        <v>-0.40309233449477355</v>
      </c>
      <c r="J208" s="41">
        <v>91.84</v>
      </c>
      <c r="K208" s="200">
        <f t="shared" si="53"/>
        <v>-0.1461509854964671</v>
      </c>
      <c r="L208" s="41">
        <v>107.56</v>
      </c>
      <c r="M208" s="10">
        <f t="shared" si="53"/>
        <v>-0.19545216545740141</v>
      </c>
      <c r="N208" s="41">
        <v>133.69</v>
      </c>
    </row>
    <row r="209" spans="1:19">
      <c r="A209" s="9" t="s">
        <v>120</v>
      </c>
      <c r="E209" s="41">
        <v>532.93999999999994</v>
      </c>
      <c r="F209" s="200">
        <f t="shared" si="48"/>
        <v>1.6700400801603204</v>
      </c>
      <c r="G209" s="435">
        <v>199.6</v>
      </c>
      <c r="H209" s="371">
        <v>171.32</v>
      </c>
      <c r="I209" s="376">
        <f t="shared" si="52"/>
        <v>-0.35837609078311672</v>
      </c>
      <c r="J209" s="41">
        <v>267.01</v>
      </c>
      <c r="K209" s="200">
        <f t="shared" si="53"/>
        <v>0.37811612903225811</v>
      </c>
      <c r="L209" s="41">
        <v>193.75</v>
      </c>
      <c r="M209" s="10">
        <f t="shared" si="53"/>
        <v>0.73424633011099161</v>
      </c>
      <c r="N209" s="41">
        <v>111.72000000000001</v>
      </c>
    </row>
    <row r="210" spans="1:19">
      <c r="A210" s="21" t="s">
        <v>100</v>
      </c>
      <c r="E210" s="42">
        <f>E188</f>
        <v>6635.89</v>
      </c>
      <c r="F210" s="200">
        <f t="shared" si="48"/>
        <v>3.8124648985715437E-2</v>
      </c>
      <c r="G210" s="535">
        <f>G188</f>
        <v>6392.19</v>
      </c>
      <c r="H210" s="284">
        <f>H188</f>
        <v>6492.79</v>
      </c>
      <c r="I210" s="376">
        <f t="shared" si="52"/>
        <v>0.33153752132825831</v>
      </c>
      <c r="J210" s="42">
        <f>J188</f>
        <v>4876.16</v>
      </c>
      <c r="K210" s="200">
        <f t="shared" si="53"/>
        <v>-1.2519289264031008E-2</v>
      </c>
      <c r="L210" s="42">
        <f>L188</f>
        <v>4937.9799999999996</v>
      </c>
      <c r="M210" s="10">
        <f t="shared" si="53"/>
        <v>-2.2642794089122509E-2</v>
      </c>
      <c r="N210" s="42">
        <v>5052.38</v>
      </c>
    </row>
    <row r="211" spans="1:19">
      <c r="A211" s="21" t="s">
        <v>101</v>
      </c>
      <c r="B211" s="508"/>
      <c r="C211" s="508"/>
      <c r="D211" s="508"/>
      <c r="E211" s="42">
        <f>E189</f>
        <v>2107.02</v>
      </c>
      <c r="F211" s="200">
        <f t="shared" si="48"/>
        <v>0.23563666645163917</v>
      </c>
      <c r="G211" s="535">
        <f>G189</f>
        <v>1705.2100000000003</v>
      </c>
      <c r="H211" s="284">
        <f>H189</f>
        <v>1856.37</v>
      </c>
      <c r="I211" s="376">
        <f t="shared" si="52"/>
        <v>7.113924342788569E-2</v>
      </c>
      <c r="J211" s="42">
        <f>J189</f>
        <v>1733.08</v>
      </c>
      <c r="K211" s="200">
        <f t="shared" si="53"/>
        <v>0.12413569436336513</v>
      </c>
      <c r="L211" s="42">
        <f>L189</f>
        <v>1541.7</v>
      </c>
      <c r="M211" s="10">
        <f t="shared" si="53"/>
        <v>2.5543803632009698E-2</v>
      </c>
      <c r="N211" s="42">
        <v>1503.3</v>
      </c>
    </row>
    <row r="212" spans="1:19" s="3" customFormat="1">
      <c r="A212" s="21" t="s">
        <v>121</v>
      </c>
      <c r="B212" s="508"/>
      <c r="C212" s="508"/>
      <c r="D212" s="508"/>
      <c r="E212" s="22">
        <f>E190+E191+E192+E193+E194+E195+E196+E197+E198+E199</f>
        <v>3666.2499999999995</v>
      </c>
      <c r="F212" s="200">
        <f t="shared" si="48"/>
        <v>0.28395273583055514</v>
      </c>
      <c r="G212" s="534">
        <f>G190+G191+G192+G193+G194+G195+G196+G197+G198+G199</f>
        <v>2855.4399999999996</v>
      </c>
      <c r="H212" s="279">
        <f>H190+H191+H192+H193+H194+H195+H196+H197+H198+H199</f>
        <v>2738.9800000000005</v>
      </c>
      <c r="I212" s="376">
        <f t="shared" si="52"/>
        <v>2.2362237642167049E-2</v>
      </c>
      <c r="J212" s="22">
        <f>J190+J191+J192+J193+J194+J195+J196+J197+J198+J199</f>
        <v>2679.07</v>
      </c>
      <c r="K212" s="200">
        <f t="shared" si="53"/>
        <v>-0.27188500486484435</v>
      </c>
      <c r="L212" s="22">
        <f>L190+L191+L192+L193+L194+L195+L196+L197+L198+L199</f>
        <v>3679.4600000000005</v>
      </c>
      <c r="M212" s="10">
        <f t="shared" si="53"/>
        <v>0.27051421941685905</v>
      </c>
      <c r="N212" s="22">
        <v>2896.04</v>
      </c>
      <c r="O212" s="6"/>
      <c r="P212" s="6"/>
      <c r="Q212" s="6"/>
      <c r="R212" s="6"/>
      <c r="S212" s="6"/>
    </row>
    <row r="213" spans="1:19" s="3" customFormat="1">
      <c r="A213" s="21" t="s">
        <v>122</v>
      </c>
      <c r="B213" s="508"/>
      <c r="C213" s="508"/>
      <c r="D213" s="508"/>
      <c r="E213" s="22">
        <f>E200+E201+E202+E203+E204+E205</f>
        <v>1757.87</v>
      </c>
      <c r="F213" s="200">
        <f t="shared" si="48"/>
        <v>-0.31808677774114091</v>
      </c>
      <c r="G213" s="534">
        <f>G200+G201+G202+G203+G204+G205</f>
        <v>2577.85</v>
      </c>
      <c r="H213" s="279">
        <f>H200+H201+H202+H203+H204+H205</f>
        <v>2409.67</v>
      </c>
      <c r="I213" s="376">
        <f t="shared" si="52"/>
        <v>-4.7655370022725019E-2</v>
      </c>
      <c r="J213" s="22">
        <f>J200+J201+J202+J203+J204+J205</f>
        <v>2530.25</v>
      </c>
      <c r="K213" s="200">
        <f t="shared" si="53"/>
        <v>-0.1073129599706466</v>
      </c>
      <c r="L213" s="22">
        <f>L200+L201+L202+L203+L204+L205</f>
        <v>2834.42</v>
      </c>
      <c r="M213" s="10">
        <f t="shared" si="53"/>
        <v>0.11233551921575091</v>
      </c>
      <c r="N213" s="22">
        <v>2548.17</v>
      </c>
      <c r="O213" s="6"/>
      <c r="P213" s="6"/>
      <c r="Q213" s="6"/>
      <c r="R213" s="6"/>
      <c r="S213" s="6"/>
    </row>
    <row r="214" spans="1:19">
      <c r="A214" s="21" t="s">
        <v>123</v>
      </c>
      <c r="B214" s="508"/>
      <c r="C214" s="508"/>
      <c r="D214" s="508"/>
      <c r="E214" s="22">
        <f>E206+E207+E208+E209</f>
        <v>1871.2399999999998</v>
      </c>
      <c r="F214" s="200">
        <f t="shared" si="48"/>
        <v>0.28168001150692801</v>
      </c>
      <c r="G214" s="534">
        <f>G206+G207+G208+G209</f>
        <v>1459.99</v>
      </c>
      <c r="H214" s="279">
        <f>H206+H207+H208+H209</f>
        <v>1317.98</v>
      </c>
      <c r="I214" s="376">
        <f t="shared" si="52"/>
        <v>1.4893390677952478E-3</v>
      </c>
      <c r="J214" s="22">
        <f>J206+J207+J208+J209</f>
        <v>1316.02</v>
      </c>
      <c r="K214" s="200">
        <f t="shared" si="53"/>
        <v>-6.6573041677305822E-2</v>
      </c>
      <c r="L214" s="203">
        <f>L206+L207+L208+L209</f>
        <v>1409.8799999999999</v>
      </c>
      <c r="M214" s="10">
        <f t="shared" si="53"/>
        <v>-4.0760925030106532E-2</v>
      </c>
      <c r="N214" s="203">
        <v>1469.7900000000002</v>
      </c>
    </row>
    <row r="215" spans="1:19" s="3" customFormat="1">
      <c r="A215" s="43" t="s">
        <v>128</v>
      </c>
      <c r="B215" s="508"/>
      <c r="C215" s="508"/>
      <c r="D215" s="508"/>
      <c r="E215" s="44">
        <f>SUM(E210:E214)</f>
        <v>16038.269999999999</v>
      </c>
      <c r="F215" s="216">
        <f t="shared" si="48"/>
        <v>6.9882753817705368E-2</v>
      </c>
      <c r="G215" s="372">
        <f>SUM(G210:G214)</f>
        <v>14990.68</v>
      </c>
      <c r="H215" s="372">
        <f>SUM(H210:H214)</f>
        <v>14815.789999999999</v>
      </c>
      <c r="I215" s="377">
        <f t="shared" si="52"/>
        <v>0.1279987635691433</v>
      </c>
      <c r="J215" s="44">
        <f>SUM(J210:J214)</f>
        <v>13134.58</v>
      </c>
      <c r="K215" s="216">
        <f t="shared" si="53"/>
        <v>-8.8094233044328174E-2</v>
      </c>
      <c r="L215" s="44">
        <f>SUM(L210:L214)</f>
        <v>14403.439999999999</v>
      </c>
      <c r="M215" s="206">
        <f t="shared" si="53"/>
        <v>6.9323101959363198E-2</v>
      </c>
      <c r="N215" s="44">
        <v>13469.680000000002</v>
      </c>
      <c r="O215" s="6"/>
      <c r="P215" s="6"/>
      <c r="Q215" s="6"/>
      <c r="R215" s="6"/>
      <c r="S215" s="6"/>
    </row>
    <row r="216" spans="1:19" s="13" customFormat="1">
      <c r="B216" s="43"/>
      <c r="C216" s="43"/>
      <c r="D216" s="43"/>
      <c r="E216" s="45"/>
      <c r="F216" s="45"/>
      <c r="G216" s="45"/>
      <c r="H216" s="204"/>
      <c r="I216" s="204"/>
      <c r="J216" s="204"/>
      <c r="K216" s="204"/>
      <c r="L216" s="204"/>
      <c r="M216" s="205"/>
      <c r="N216" s="204"/>
    </row>
    <row r="217" spans="1:19" s="13" customFormat="1">
      <c r="E217" s="45"/>
      <c r="F217" s="45"/>
      <c r="G217" s="45"/>
      <c r="H217" s="45"/>
      <c r="I217" s="45"/>
      <c r="J217" s="45"/>
      <c r="K217" s="45"/>
      <c r="L217" s="45"/>
      <c r="M217" s="45"/>
      <c r="N217" s="45"/>
    </row>
    <row r="218" spans="1:19" s="13" customFormat="1">
      <c r="E218" s="45"/>
      <c r="F218" s="45"/>
      <c r="G218" s="45"/>
      <c r="H218" s="45"/>
      <c r="I218" s="45"/>
      <c r="J218" s="45"/>
      <c r="K218" s="45"/>
      <c r="L218" s="45"/>
      <c r="M218" s="45"/>
      <c r="N218" s="45"/>
    </row>
    <row r="219" spans="1:19" s="13" customFormat="1">
      <c r="E219" s="45"/>
      <c r="F219" s="45"/>
      <c r="G219" s="45"/>
      <c r="H219" s="45"/>
      <c r="I219" s="45"/>
      <c r="J219" s="45"/>
      <c r="K219" s="45"/>
      <c r="L219" s="45"/>
      <c r="M219" s="45"/>
      <c r="N219" s="45"/>
    </row>
    <row r="220" spans="1:19" s="13" customFormat="1">
      <c r="E220" s="45"/>
      <c r="F220" s="45"/>
      <c r="G220" s="45"/>
      <c r="H220" s="45"/>
      <c r="I220" s="45"/>
      <c r="J220" s="45"/>
      <c r="K220" s="45"/>
      <c r="L220" s="45"/>
      <c r="M220" s="45"/>
      <c r="N220" s="45"/>
    </row>
    <row r="221" spans="1:19" s="13" customFormat="1">
      <c r="E221" s="45"/>
      <c r="F221" s="45"/>
      <c r="G221" s="45"/>
      <c r="H221" s="45"/>
      <c r="I221" s="45"/>
      <c r="J221" s="45"/>
      <c r="K221" s="45"/>
      <c r="L221" s="45"/>
      <c r="M221" s="45"/>
      <c r="N221" s="45"/>
    </row>
    <row r="222" spans="1:19" s="13" customFormat="1">
      <c r="E222" s="45"/>
      <c r="F222" s="45"/>
      <c r="G222" s="45"/>
      <c r="H222" s="45"/>
      <c r="I222" s="45"/>
      <c r="J222" s="45"/>
      <c r="K222" s="45"/>
      <c r="L222" s="45"/>
      <c r="M222" s="45"/>
      <c r="N222" s="45"/>
    </row>
    <row r="223" spans="1:19" s="13" customFormat="1">
      <c r="E223" s="45"/>
      <c r="F223" s="45"/>
      <c r="G223" s="45"/>
      <c r="H223" s="45"/>
      <c r="I223" s="45"/>
      <c r="J223" s="45"/>
      <c r="K223" s="45"/>
      <c r="L223" s="45"/>
      <c r="M223" s="45"/>
      <c r="N223" s="45"/>
    </row>
    <row r="224" spans="1:19" s="13" customFormat="1">
      <c r="E224" s="45"/>
      <c r="F224" s="45"/>
      <c r="G224" s="45"/>
      <c r="H224" s="45"/>
      <c r="I224" s="45"/>
      <c r="J224" s="45"/>
      <c r="K224" s="45"/>
      <c r="L224" s="45"/>
      <c r="M224" s="45"/>
      <c r="N224" s="45"/>
    </row>
    <row r="225" spans="5:14" s="13" customFormat="1">
      <c r="E225" s="45"/>
      <c r="F225" s="45"/>
      <c r="G225" s="45"/>
      <c r="H225" s="45"/>
      <c r="I225" s="45"/>
      <c r="J225" s="45"/>
      <c r="K225" s="45"/>
      <c r="L225" s="45"/>
      <c r="M225" s="45"/>
      <c r="N225" s="45"/>
    </row>
    <row r="226" spans="5:14" s="13" customFormat="1">
      <c r="E226" s="45"/>
      <c r="F226" s="45"/>
      <c r="G226" s="45"/>
      <c r="H226" s="45"/>
      <c r="I226" s="45"/>
      <c r="J226" s="45"/>
      <c r="K226" s="45"/>
      <c r="L226" s="45"/>
      <c r="M226" s="45"/>
      <c r="N226" s="45"/>
    </row>
    <row r="227" spans="5:14" s="13" customFormat="1">
      <c r="E227" s="45"/>
      <c r="F227" s="45"/>
      <c r="G227" s="45"/>
      <c r="H227" s="45"/>
      <c r="I227" s="45"/>
      <c r="J227" s="45"/>
      <c r="K227" s="45"/>
      <c r="L227" s="45"/>
      <c r="M227" s="45"/>
      <c r="N227" s="45"/>
    </row>
    <row r="228" spans="5:14" s="13" customFormat="1">
      <c r="E228" s="45"/>
      <c r="F228" s="45"/>
      <c r="G228" s="45"/>
      <c r="H228" s="45"/>
      <c r="I228" s="45"/>
      <c r="J228" s="45"/>
      <c r="K228" s="45"/>
      <c r="L228" s="45"/>
      <c r="M228" s="45"/>
      <c r="N228" s="45"/>
    </row>
    <row r="229" spans="5:14" s="13" customFormat="1">
      <c r="E229" s="45"/>
      <c r="F229" s="45"/>
      <c r="G229" s="45"/>
      <c r="H229" s="45"/>
      <c r="I229" s="45"/>
      <c r="J229" s="45"/>
      <c r="K229" s="45"/>
      <c r="L229" s="45"/>
      <c r="M229" s="45"/>
      <c r="N229" s="45"/>
    </row>
    <row r="230" spans="5:14" s="13" customFormat="1">
      <c r="E230" s="45"/>
      <c r="F230" s="45"/>
      <c r="G230" s="45"/>
      <c r="H230" s="45"/>
      <c r="I230" s="45"/>
      <c r="J230" s="45"/>
      <c r="K230" s="45"/>
      <c r="L230" s="45"/>
      <c r="M230" s="45"/>
      <c r="N230" s="45"/>
    </row>
    <row r="231" spans="5:14" s="13" customFormat="1">
      <c r="E231" s="45"/>
      <c r="F231" s="45"/>
      <c r="G231" s="45"/>
      <c r="H231" s="45"/>
      <c r="I231" s="45"/>
      <c r="J231" s="45"/>
      <c r="K231" s="45"/>
      <c r="L231" s="45"/>
      <c r="M231" s="45"/>
      <c r="N231" s="45"/>
    </row>
    <row r="232" spans="5:14" s="13" customFormat="1">
      <c r="E232" s="45"/>
      <c r="F232" s="45"/>
      <c r="G232" s="45"/>
      <c r="H232" s="45"/>
      <c r="I232" s="45"/>
      <c r="J232" s="45"/>
      <c r="K232" s="45"/>
      <c r="L232" s="45"/>
      <c r="M232" s="45"/>
      <c r="N232" s="45"/>
    </row>
    <row r="233" spans="5:14" s="13" customFormat="1">
      <c r="E233" s="45"/>
      <c r="F233" s="45"/>
      <c r="G233" s="45"/>
      <c r="H233" s="45"/>
      <c r="I233" s="45"/>
      <c r="J233" s="45"/>
      <c r="K233" s="45"/>
      <c r="L233" s="45"/>
      <c r="M233" s="45"/>
      <c r="N233" s="45"/>
    </row>
    <row r="234" spans="5:14" s="13" customFormat="1">
      <c r="E234" s="45"/>
      <c r="F234" s="45"/>
      <c r="G234" s="45"/>
      <c r="H234" s="45"/>
      <c r="I234" s="45"/>
      <c r="J234" s="45"/>
      <c r="K234" s="45"/>
      <c r="L234" s="45"/>
      <c r="M234" s="45"/>
      <c r="N234" s="45"/>
    </row>
    <row r="235" spans="5:14" s="13" customFormat="1">
      <c r="E235" s="45"/>
      <c r="F235" s="45"/>
      <c r="G235" s="45"/>
      <c r="H235" s="45"/>
      <c r="I235" s="45"/>
      <c r="J235" s="45"/>
      <c r="K235" s="45"/>
      <c r="L235" s="45"/>
      <c r="M235" s="45"/>
      <c r="N235" s="45"/>
    </row>
    <row r="236" spans="5:14" s="13" customFormat="1">
      <c r="E236" s="45"/>
      <c r="F236" s="45"/>
      <c r="G236" s="45"/>
      <c r="H236" s="45"/>
      <c r="I236" s="45"/>
      <c r="J236" s="45"/>
      <c r="K236" s="45"/>
      <c r="L236" s="45"/>
      <c r="M236" s="45"/>
      <c r="N236" s="45"/>
    </row>
    <row r="237" spans="5:14" s="13" customFormat="1">
      <c r="E237" s="45"/>
      <c r="F237" s="45"/>
      <c r="G237" s="45"/>
      <c r="H237" s="45"/>
      <c r="I237" s="45"/>
      <c r="J237" s="45"/>
      <c r="K237" s="45"/>
      <c r="L237" s="45"/>
      <c r="M237" s="45"/>
      <c r="N237" s="45"/>
    </row>
    <row r="238" spans="5:14" s="13" customFormat="1">
      <c r="E238" s="45"/>
      <c r="F238" s="45"/>
      <c r="G238" s="45"/>
      <c r="H238" s="45"/>
      <c r="I238" s="45"/>
      <c r="J238" s="45"/>
      <c r="K238" s="45"/>
      <c r="L238" s="45"/>
      <c r="M238" s="45"/>
      <c r="N238" s="45"/>
    </row>
    <row r="239" spans="5:14" s="13" customFormat="1">
      <c r="E239" s="45"/>
      <c r="F239" s="45"/>
      <c r="G239" s="45"/>
      <c r="H239" s="45"/>
      <c r="I239" s="45"/>
      <c r="J239" s="45"/>
      <c r="K239" s="45"/>
      <c r="L239" s="45"/>
      <c r="M239" s="45"/>
      <c r="N239" s="45"/>
    </row>
    <row r="240" spans="5:14" s="13" customFormat="1">
      <c r="E240" s="45"/>
      <c r="F240" s="45"/>
      <c r="G240" s="45"/>
      <c r="H240" s="45"/>
      <c r="I240" s="45"/>
      <c r="J240" s="45"/>
      <c r="K240" s="45"/>
      <c r="L240" s="45"/>
      <c r="M240" s="45"/>
      <c r="N240" s="45"/>
    </row>
    <row r="241" spans="5:14" s="13" customFormat="1">
      <c r="E241" s="45"/>
      <c r="F241" s="45"/>
      <c r="G241" s="45"/>
      <c r="H241" s="45"/>
      <c r="I241" s="45"/>
      <c r="J241" s="45"/>
      <c r="K241" s="45"/>
      <c r="L241" s="45"/>
      <c r="M241" s="45"/>
      <c r="N241" s="45"/>
    </row>
    <row r="242" spans="5:14" s="13" customFormat="1">
      <c r="E242" s="45"/>
      <c r="F242" s="45"/>
      <c r="G242" s="45"/>
      <c r="H242" s="45"/>
      <c r="I242" s="45"/>
      <c r="J242" s="45"/>
      <c r="K242" s="45"/>
      <c r="L242" s="45"/>
      <c r="M242" s="45"/>
      <c r="N242" s="45"/>
    </row>
    <row r="243" spans="5:14" s="13" customFormat="1">
      <c r="E243" s="45"/>
      <c r="F243" s="45"/>
      <c r="G243" s="45"/>
      <c r="H243" s="45"/>
      <c r="I243" s="45"/>
      <c r="J243" s="45"/>
      <c r="K243" s="45"/>
      <c r="L243" s="45"/>
      <c r="M243" s="45"/>
      <c r="N243" s="45"/>
    </row>
    <row r="244" spans="5:14" s="13" customFormat="1">
      <c r="E244" s="45"/>
      <c r="F244" s="45"/>
      <c r="G244" s="45"/>
      <c r="H244" s="45"/>
      <c r="I244" s="45"/>
      <c r="J244" s="45"/>
      <c r="K244" s="45"/>
      <c r="L244" s="45"/>
      <c r="M244" s="45"/>
      <c r="N244" s="45"/>
    </row>
    <row r="245" spans="5:14" s="13" customFormat="1">
      <c r="E245" s="45"/>
      <c r="F245" s="45"/>
      <c r="G245" s="45"/>
      <c r="H245" s="45"/>
      <c r="I245" s="45"/>
      <c r="J245" s="45"/>
      <c r="K245" s="45"/>
      <c r="L245" s="45"/>
      <c r="M245" s="45"/>
      <c r="N245" s="45"/>
    </row>
    <row r="246" spans="5:14" s="13" customFormat="1">
      <c r="E246" s="45"/>
      <c r="F246" s="45"/>
      <c r="G246" s="45"/>
      <c r="H246" s="45"/>
      <c r="I246" s="45"/>
      <c r="J246" s="45"/>
      <c r="K246" s="45"/>
      <c r="L246" s="45"/>
      <c r="M246" s="45"/>
      <c r="N246" s="45"/>
    </row>
    <row r="247" spans="5:14" s="13" customFormat="1">
      <c r="E247" s="45"/>
      <c r="F247" s="45"/>
      <c r="G247" s="45"/>
      <c r="H247" s="45"/>
      <c r="I247" s="45"/>
      <c r="J247" s="45"/>
      <c r="K247" s="45"/>
      <c r="L247" s="45"/>
      <c r="M247" s="45"/>
      <c r="N247" s="45"/>
    </row>
    <row r="248" spans="5:14" s="13" customFormat="1">
      <c r="E248" s="45"/>
      <c r="F248" s="45"/>
      <c r="G248" s="45"/>
      <c r="H248" s="45"/>
      <c r="I248" s="45"/>
      <c r="J248" s="45"/>
      <c r="K248" s="45"/>
      <c r="L248" s="45"/>
      <c r="M248" s="45"/>
      <c r="N248" s="45"/>
    </row>
    <row r="249" spans="5:14" s="13" customFormat="1">
      <c r="E249" s="45"/>
      <c r="F249" s="45"/>
      <c r="G249" s="45"/>
      <c r="H249" s="45"/>
      <c r="I249" s="45"/>
      <c r="J249" s="45"/>
      <c r="K249" s="45"/>
      <c r="L249" s="45"/>
      <c r="M249" s="45"/>
      <c r="N249" s="45"/>
    </row>
    <row r="250" spans="5:14" s="13" customFormat="1">
      <c r="E250" s="45"/>
      <c r="F250" s="45"/>
      <c r="G250" s="45"/>
      <c r="H250" s="45"/>
      <c r="I250" s="45"/>
      <c r="J250" s="45"/>
      <c r="K250" s="45"/>
      <c r="L250" s="45"/>
      <c r="M250" s="45"/>
      <c r="N250" s="45"/>
    </row>
    <row r="251" spans="5:14" s="13" customFormat="1">
      <c r="E251" s="45"/>
      <c r="F251" s="45"/>
      <c r="G251" s="45"/>
      <c r="H251" s="45"/>
      <c r="I251" s="45"/>
      <c r="J251" s="45"/>
      <c r="K251" s="45"/>
      <c r="L251" s="45"/>
      <c r="M251" s="45"/>
      <c r="N251" s="45"/>
    </row>
    <row r="252" spans="5:14" s="13" customFormat="1">
      <c r="E252" s="45"/>
      <c r="F252" s="45"/>
      <c r="G252" s="45"/>
      <c r="H252" s="45"/>
      <c r="I252" s="45"/>
      <c r="J252" s="45"/>
      <c r="K252" s="45"/>
      <c r="L252" s="45"/>
      <c r="M252" s="45"/>
      <c r="N252" s="45"/>
    </row>
    <row r="253" spans="5:14" s="13" customFormat="1">
      <c r="E253" s="45"/>
      <c r="F253" s="45"/>
      <c r="G253" s="45"/>
      <c r="H253" s="45"/>
      <c r="I253" s="45"/>
      <c r="J253" s="45"/>
      <c r="K253" s="45"/>
      <c r="L253" s="45"/>
      <c r="M253" s="45"/>
      <c r="N253" s="45"/>
    </row>
    <row r="254" spans="5:14" s="13" customFormat="1">
      <c r="E254" s="45"/>
      <c r="F254" s="45"/>
      <c r="G254" s="45"/>
      <c r="H254" s="45"/>
      <c r="I254" s="45"/>
      <c r="J254" s="45"/>
      <c r="K254" s="45"/>
      <c r="L254" s="45"/>
      <c r="M254" s="45"/>
      <c r="N254" s="45"/>
    </row>
    <row r="255" spans="5:14" s="13" customFormat="1">
      <c r="E255" s="45"/>
      <c r="F255" s="45"/>
      <c r="G255" s="45"/>
      <c r="H255" s="45"/>
      <c r="I255" s="45"/>
      <c r="J255" s="45"/>
      <c r="K255" s="45"/>
      <c r="L255" s="45"/>
      <c r="M255" s="45"/>
      <c r="N255" s="45"/>
    </row>
    <row r="256" spans="5:14" s="13" customFormat="1">
      <c r="E256" s="45"/>
      <c r="F256" s="45"/>
      <c r="G256" s="45"/>
      <c r="H256" s="45"/>
      <c r="I256" s="45"/>
      <c r="J256" s="45"/>
      <c r="K256" s="45"/>
      <c r="L256" s="45"/>
      <c r="M256" s="45"/>
      <c r="N256" s="45"/>
    </row>
    <row r="257" spans="5:14" s="13" customFormat="1">
      <c r="E257" s="45"/>
      <c r="F257" s="45"/>
      <c r="G257" s="45"/>
      <c r="H257" s="45"/>
      <c r="I257" s="45"/>
      <c r="J257" s="45"/>
      <c r="K257" s="45"/>
      <c r="L257" s="45"/>
      <c r="M257" s="45"/>
      <c r="N257" s="45"/>
    </row>
    <row r="258" spans="5:14" s="13" customFormat="1">
      <c r="E258" s="45"/>
      <c r="F258" s="45"/>
      <c r="G258" s="45"/>
      <c r="H258" s="45"/>
      <c r="I258" s="45"/>
      <c r="J258" s="45"/>
      <c r="K258" s="45"/>
      <c r="L258" s="45"/>
      <c r="M258" s="45"/>
      <c r="N258" s="45"/>
    </row>
    <row r="259" spans="5:14" s="13" customFormat="1">
      <c r="E259" s="45"/>
      <c r="F259" s="45"/>
      <c r="G259" s="45"/>
      <c r="H259" s="45"/>
      <c r="I259" s="45"/>
      <c r="J259" s="45"/>
      <c r="K259" s="45"/>
      <c r="L259" s="45"/>
      <c r="M259" s="45"/>
      <c r="N259" s="45"/>
    </row>
    <row r="260" spans="5:14" s="13" customFormat="1">
      <c r="E260" s="45"/>
      <c r="F260" s="45"/>
      <c r="G260" s="45"/>
      <c r="H260" s="45"/>
      <c r="I260" s="45"/>
      <c r="J260" s="45"/>
      <c r="K260" s="45"/>
      <c r="L260" s="45"/>
      <c r="M260" s="45"/>
      <c r="N260" s="45"/>
    </row>
    <row r="261" spans="5:14" s="13" customFormat="1">
      <c r="E261" s="45"/>
      <c r="F261" s="45"/>
      <c r="G261" s="45"/>
      <c r="H261" s="45"/>
      <c r="I261" s="45"/>
      <c r="J261" s="45"/>
      <c r="K261" s="45"/>
      <c r="L261" s="45"/>
      <c r="M261" s="45"/>
      <c r="N261" s="45"/>
    </row>
    <row r="262" spans="5:14" s="13" customFormat="1">
      <c r="E262" s="45"/>
      <c r="F262" s="45"/>
      <c r="G262" s="45"/>
      <c r="H262" s="45"/>
      <c r="I262" s="45"/>
      <c r="J262" s="45"/>
      <c r="K262" s="45"/>
      <c r="L262" s="45"/>
      <c r="M262" s="45"/>
      <c r="N262" s="45"/>
    </row>
    <row r="263" spans="5:14" s="13" customFormat="1">
      <c r="E263" s="45"/>
      <c r="F263" s="45"/>
      <c r="G263" s="45"/>
      <c r="H263" s="45"/>
      <c r="I263" s="45"/>
      <c r="J263" s="45"/>
      <c r="K263" s="45"/>
      <c r="L263" s="45"/>
      <c r="M263" s="45"/>
      <c r="N263" s="45"/>
    </row>
    <row r="264" spans="5:14" s="13" customFormat="1">
      <c r="E264" s="45"/>
      <c r="F264" s="45"/>
      <c r="G264" s="45"/>
      <c r="H264" s="45"/>
      <c r="I264" s="45"/>
      <c r="J264" s="45"/>
      <c r="K264" s="45"/>
      <c r="L264" s="45"/>
      <c r="M264" s="45"/>
      <c r="N264" s="45"/>
    </row>
    <row r="265" spans="5:14" s="13" customFormat="1">
      <c r="E265" s="45"/>
      <c r="F265" s="45"/>
      <c r="G265" s="45"/>
      <c r="H265" s="45"/>
      <c r="I265" s="45"/>
      <c r="J265" s="45"/>
      <c r="K265" s="45"/>
      <c r="L265" s="45"/>
      <c r="M265" s="45"/>
      <c r="N265" s="45"/>
    </row>
    <row r="266" spans="5:14" s="13" customFormat="1">
      <c r="E266" s="45"/>
      <c r="F266" s="45"/>
      <c r="G266" s="45"/>
      <c r="H266" s="45"/>
      <c r="I266" s="45"/>
      <c r="J266" s="45"/>
      <c r="K266" s="45"/>
      <c r="L266" s="45"/>
      <c r="M266" s="45"/>
      <c r="N266" s="45"/>
    </row>
    <row r="267" spans="5:14" s="13" customFormat="1">
      <c r="E267" s="45"/>
      <c r="F267" s="45"/>
      <c r="G267" s="45"/>
      <c r="H267" s="45"/>
      <c r="I267" s="45"/>
      <c r="J267" s="45"/>
      <c r="K267" s="45"/>
      <c r="L267" s="45"/>
      <c r="M267" s="45"/>
      <c r="N267" s="45"/>
    </row>
    <row r="268" spans="5:14" s="13" customFormat="1">
      <c r="E268" s="45"/>
      <c r="F268" s="45"/>
      <c r="G268" s="45"/>
      <c r="H268" s="45"/>
      <c r="I268" s="45"/>
      <c r="J268" s="45"/>
      <c r="K268" s="45"/>
      <c r="L268" s="45"/>
      <c r="M268" s="45"/>
      <c r="N268" s="45"/>
    </row>
    <row r="269" spans="5:14" s="13" customFormat="1">
      <c r="E269" s="45"/>
      <c r="F269" s="45"/>
      <c r="G269" s="45"/>
      <c r="H269" s="45"/>
      <c r="I269" s="45"/>
      <c r="J269" s="45"/>
      <c r="K269" s="45"/>
      <c r="L269" s="45"/>
      <c r="M269" s="45"/>
      <c r="N269" s="45"/>
    </row>
    <row r="270" spans="5:14" s="13" customFormat="1">
      <c r="E270" s="45"/>
      <c r="F270" s="45"/>
      <c r="G270" s="45"/>
      <c r="H270" s="45"/>
      <c r="I270" s="45"/>
      <c r="J270" s="45"/>
      <c r="K270" s="45"/>
      <c r="L270" s="45"/>
      <c r="M270" s="45"/>
      <c r="N270" s="45"/>
    </row>
    <row r="271" spans="5:14" s="13" customFormat="1">
      <c r="E271" s="45"/>
      <c r="F271" s="45"/>
      <c r="G271" s="45"/>
      <c r="H271" s="45"/>
      <c r="I271" s="45"/>
      <c r="J271" s="45"/>
      <c r="K271" s="45"/>
      <c r="L271" s="45"/>
      <c r="M271" s="45"/>
      <c r="N271" s="45"/>
    </row>
    <row r="272" spans="5:14" s="13" customFormat="1">
      <c r="E272" s="45"/>
      <c r="F272" s="45"/>
      <c r="G272" s="45"/>
      <c r="H272" s="45"/>
      <c r="I272" s="45"/>
      <c r="J272" s="45"/>
      <c r="K272" s="45"/>
      <c r="L272" s="45"/>
      <c r="M272" s="45"/>
      <c r="N272" s="45"/>
    </row>
    <row r="273" spans="5:14" s="13" customFormat="1">
      <c r="E273" s="45"/>
      <c r="F273" s="45"/>
      <c r="G273" s="45"/>
      <c r="H273" s="45"/>
      <c r="I273" s="45"/>
      <c r="J273" s="45"/>
      <c r="K273" s="45"/>
      <c r="L273" s="45"/>
      <c r="M273" s="45"/>
      <c r="N273" s="45"/>
    </row>
    <row r="274" spans="5:14" s="13" customFormat="1">
      <c r="E274" s="45"/>
      <c r="F274" s="45"/>
      <c r="G274" s="45"/>
      <c r="H274" s="45"/>
      <c r="I274" s="45"/>
      <c r="J274" s="45"/>
      <c r="K274" s="45"/>
      <c r="L274" s="45"/>
      <c r="M274" s="45"/>
      <c r="N274" s="45"/>
    </row>
    <row r="275" spans="5:14" s="13" customFormat="1">
      <c r="E275" s="45"/>
      <c r="F275" s="45"/>
      <c r="G275" s="45"/>
      <c r="H275" s="45"/>
      <c r="I275" s="45"/>
      <c r="J275" s="45"/>
      <c r="K275" s="45"/>
      <c r="L275" s="45"/>
      <c r="M275" s="45"/>
      <c r="N275" s="45"/>
    </row>
    <row r="276" spans="5:14" s="13" customFormat="1">
      <c r="E276" s="45"/>
      <c r="F276" s="45"/>
      <c r="G276" s="45"/>
      <c r="H276" s="45"/>
      <c r="I276" s="45"/>
      <c r="J276" s="45"/>
      <c r="K276" s="45"/>
      <c r="L276" s="45"/>
      <c r="M276" s="45"/>
      <c r="N276" s="45"/>
    </row>
    <row r="277" spans="5:14" s="13" customFormat="1">
      <c r="E277" s="45"/>
      <c r="F277" s="45"/>
      <c r="G277" s="45"/>
      <c r="H277" s="45"/>
      <c r="I277" s="45"/>
      <c r="J277" s="45"/>
      <c r="K277" s="45"/>
      <c r="L277" s="45"/>
      <c r="M277" s="45"/>
      <c r="N277" s="45"/>
    </row>
    <row r="278" spans="5:14" s="13" customFormat="1">
      <c r="E278" s="45"/>
      <c r="F278" s="45"/>
      <c r="G278" s="45"/>
      <c r="H278" s="45"/>
      <c r="I278" s="45"/>
      <c r="J278" s="45"/>
      <c r="K278" s="45"/>
      <c r="L278" s="45"/>
      <c r="M278" s="45"/>
      <c r="N278" s="45"/>
    </row>
    <row r="279" spans="5:14" s="13" customFormat="1">
      <c r="E279" s="45"/>
      <c r="F279" s="45"/>
      <c r="G279" s="45"/>
      <c r="H279" s="45"/>
      <c r="I279" s="45"/>
      <c r="J279" s="45"/>
      <c r="K279" s="45"/>
      <c r="L279" s="45"/>
      <c r="M279" s="45"/>
      <c r="N279" s="45"/>
    </row>
    <row r="280" spans="5:14" s="13" customFormat="1">
      <c r="E280" s="45"/>
      <c r="F280" s="45"/>
      <c r="G280" s="45"/>
      <c r="H280" s="45"/>
      <c r="I280" s="45"/>
      <c r="J280" s="45"/>
      <c r="K280" s="45"/>
      <c r="L280" s="45"/>
      <c r="M280" s="45"/>
      <c r="N280" s="45"/>
    </row>
    <row r="281" spans="5:14" s="13" customFormat="1">
      <c r="E281" s="45"/>
      <c r="F281" s="45"/>
      <c r="G281" s="45"/>
      <c r="H281" s="45"/>
      <c r="I281" s="45"/>
      <c r="J281" s="45"/>
      <c r="K281" s="45"/>
      <c r="L281" s="45"/>
      <c r="M281" s="45"/>
      <c r="N281" s="45"/>
    </row>
    <row r="282" spans="5:14" s="13" customFormat="1">
      <c r="E282" s="45"/>
      <c r="F282" s="45"/>
      <c r="G282" s="45"/>
      <c r="H282" s="45"/>
      <c r="I282" s="45"/>
      <c r="J282" s="45"/>
      <c r="K282" s="45"/>
      <c r="L282" s="45"/>
      <c r="M282" s="45"/>
      <c r="N282" s="45"/>
    </row>
    <row r="283" spans="5:14" s="13" customFormat="1">
      <c r="E283" s="45"/>
      <c r="F283" s="45"/>
      <c r="G283" s="45"/>
      <c r="H283" s="45"/>
      <c r="I283" s="45"/>
      <c r="J283" s="45"/>
      <c r="K283" s="45"/>
      <c r="L283" s="45"/>
      <c r="M283" s="45"/>
      <c r="N283" s="45"/>
    </row>
    <row r="284" spans="5:14" s="13" customFormat="1">
      <c r="E284" s="45"/>
      <c r="F284" s="45"/>
      <c r="G284" s="45"/>
      <c r="H284" s="45"/>
      <c r="I284" s="45"/>
      <c r="J284" s="45"/>
      <c r="K284" s="45"/>
      <c r="L284" s="45"/>
      <c r="M284" s="45"/>
      <c r="N284" s="45"/>
    </row>
    <row r="285" spans="5:14" s="13" customFormat="1">
      <c r="E285" s="45"/>
      <c r="F285" s="45"/>
      <c r="G285" s="45"/>
      <c r="H285" s="45"/>
      <c r="I285" s="45"/>
      <c r="J285" s="45"/>
      <c r="K285" s="45"/>
      <c r="L285" s="45"/>
      <c r="M285" s="45"/>
      <c r="N285" s="45"/>
    </row>
    <row r="286" spans="5:14" s="13" customFormat="1">
      <c r="E286" s="45"/>
      <c r="F286" s="45"/>
      <c r="G286" s="45"/>
      <c r="H286" s="45"/>
      <c r="I286" s="45"/>
      <c r="J286" s="45"/>
      <c r="K286" s="45"/>
      <c r="L286" s="45"/>
      <c r="M286" s="45"/>
      <c r="N286" s="45"/>
    </row>
    <row r="287" spans="5:14" s="13" customFormat="1">
      <c r="E287" s="45"/>
      <c r="F287" s="45"/>
      <c r="G287" s="45"/>
      <c r="H287" s="45"/>
      <c r="I287" s="45"/>
      <c r="J287" s="45"/>
      <c r="K287" s="45"/>
      <c r="L287" s="45"/>
      <c r="M287" s="45"/>
      <c r="N287" s="45"/>
    </row>
    <row r="288" spans="5:14" s="13" customFormat="1">
      <c r="E288" s="45"/>
      <c r="F288" s="45"/>
      <c r="G288" s="45"/>
      <c r="H288" s="45"/>
      <c r="I288" s="45"/>
      <c r="J288" s="45"/>
      <c r="K288" s="45"/>
      <c r="L288" s="45"/>
      <c r="M288" s="45"/>
      <c r="N288" s="45"/>
    </row>
    <row r="289" spans="5:14" s="13" customFormat="1">
      <c r="E289" s="45"/>
      <c r="F289" s="45"/>
      <c r="G289" s="45"/>
      <c r="H289" s="45"/>
      <c r="I289" s="45"/>
      <c r="J289" s="45"/>
      <c r="K289" s="45"/>
      <c r="L289" s="45"/>
      <c r="M289" s="45"/>
      <c r="N289" s="45"/>
    </row>
    <row r="290" spans="5:14" s="13" customFormat="1">
      <c r="E290" s="45"/>
      <c r="F290" s="45"/>
      <c r="G290" s="45"/>
      <c r="H290" s="45"/>
      <c r="I290" s="45"/>
      <c r="J290" s="45"/>
      <c r="K290" s="45"/>
      <c r="L290" s="45"/>
      <c r="M290" s="45"/>
      <c r="N290" s="45"/>
    </row>
    <row r="291" spans="5:14" s="13" customFormat="1">
      <c r="E291" s="45"/>
      <c r="F291" s="45"/>
      <c r="G291" s="45"/>
      <c r="H291" s="45"/>
      <c r="I291" s="45"/>
      <c r="J291" s="45"/>
      <c r="K291" s="45"/>
      <c r="L291" s="45"/>
      <c r="M291" s="45"/>
      <c r="N291" s="45"/>
    </row>
    <row r="292" spans="5:14" s="13" customFormat="1">
      <c r="E292" s="45"/>
      <c r="F292" s="45"/>
      <c r="G292" s="45"/>
      <c r="H292" s="45"/>
      <c r="I292" s="45"/>
      <c r="J292" s="45"/>
      <c r="K292" s="45"/>
      <c r="L292" s="45"/>
      <c r="M292" s="45"/>
      <c r="N292" s="45"/>
    </row>
    <row r="293" spans="5:14" s="13" customFormat="1">
      <c r="E293" s="45"/>
      <c r="F293" s="45"/>
      <c r="G293" s="45"/>
      <c r="H293" s="45"/>
      <c r="I293" s="45"/>
      <c r="J293" s="45"/>
      <c r="K293" s="45"/>
      <c r="L293" s="45"/>
      <c r="M293" s="45"/>
      <c r="N293" s="45"/>
    </row>
    <row r="294" spans="5:14" s="13" customFormat="1">
      <c r="E294" s="45"/>
      <c r="F294" s="45"/>
      <c r="G294" s="45"/>
      <c r="H294" s="45"/>
      <c r="I294" s="45"/>
      <c r="J294" s="45"/>
      <c r="K294" s="45"/>
      <c r="L294" s="45"/>
      <c r="M294" s="45"/>
      <c r="N294" s="45"/>
    </row>
    <row r="295" spans="5:14" s="13" customFormat="1">
      <c r="E295" s="45"/>
      <c r="F295" s="45"/>
      <c r="G295" s="45"/>
      <c r="H295" s="45"/>
      <c r="I295" s="45"/>
      <c r="J295" s="45"/>
      <c r="K295" s="45"/>
      <c r="L295" s="45"/>
      <c r="M295" s="45"/>
      <c r="N295" s="45"/>
    </row>
    <row r="296" spans="5:14" s="13" customFormat="1">
      <c r="E296" s="45"/>
      <c r="F296" s="45"/>
      <c r="G296" s="45"/>
      <c r="H296" s="45"/>
      <c r="I296" s="45"/>
      <c r="J296" s="45"/>
      <c r="K296" s="45"/>
      <c r="L296" s="45"/>
      <c r="M296" s="45"/>
      <c r="N296" s="45"/>
    </row>
    <row r="297" spans="5:14" s="13" customFormat="1">
      <c r="E297" s="45"/>
      <c r="F297" s="45"/>
      <c r="G297" s="45"/>
      <c r="H297" s="45"/>
      <c r="I297" s="45"/>
      <c r="J297" s="45"/>
      <c r="K297" s="45"/>
      <c r="L297" s="45"/>
      <c r="M297" s="45"/>
      <c r="N297" s="45"/>
    </row>
    <row r="298" spans="5:14" s="13" customFormat="1">
      <c r="E298" s="45"/>
      <c r="F298" s="45"/>
      <c r="G298" s="45"/>
      <c r="H298" s="45"/>
      <c r="I298" s="45"/>
      <c r="J298" s="45"/>
      <c r="K298" s="45"/>
      <c r="L298" s="45"/>
      <c r="M298" s="45"/>
      <c r="N298" s="45"/>
    </row>
    <row r="299" spans="5:14" s="13" customFormat="1">
      <c r="E299" s="45"/>
      <c r="F299" s="45"/>
      <c r="G299" s="45"/>
      <c r="H299" s="45"/>
      <c r="I299" s="45"/>
      <c r="J299" s="45"/>
      <c r="K299" s="45"/>
      <c r="L299" s="45"/>
      <c r="M299" s="45"/>
      <c r="N299" s="45"/>
    </row>
    <row r="300" spans="5:14" s="13" customFormat="1">
      <c r="E300" s="45"/>
      <c r="F300" s="45"/>
      <c r="G300" s="45"/>
      <c r="H300" s="45"/>
      <c r="I300" s="45"/>
      <c r="J300" s="45"/>
      <c r="K300" s="45"/>
      <c r="L300" s="45"/>
      <c r="M300" s="45"/>
      <c r="N300" s="45"/>
    </row>
    <row r="301" spans="5:14" s="13" customFormat="1">
      <c r="E301" s="45"/>
      <c r="F301" s="45"/>
      <c r="G301" s="45"/>
      <c r="H301" s="45"/>
      <c r="I301" s="45"/>
      <c r="J301" s="45"/>
      <c r="K301" s="45"/>
      <c r="L301" s="45"/>
      <c r="M301" s="45"/>
      <c r="N301" s="45"/>
    </row>
    <row r="302" spans="5:14" s="13" customFormat="1">
      <c r="E302" s="45"/>
      <c r="F302" s="45"/>
      <c r="G302" s="45"/>
      <c r="H302" s="45"/>
      <c r="I302" s="45"/>
      <c r="J302" s="45"/>
      <c r="K302" s="45"/>
      <c r="L302" s="45"/>
      <c r="M302" s="45"/>
      <c r="N302" s="45"/>
    </row>
    <row r="303" spans="5:14" s="13" customFormat="1">
      <c r="E303" s="45"/>
      <c r="F303" s="45"/>
      <c r="G303" s="45"/>
      <c r="H303" s="45"/>
      <c r="I303" s="45"/>
      <c r="J303" s="45"/>
      <c r="K303" s="45"/>
      <c r="L303" s="45"/>
      <c r="M303" s="45"/>
      <c r="N303" s="45"/>
    </row>
    <row r="304" spans="5:14" s="13" customFormat="1">
      <c r="E304" s="45"/>
      <c r="F304" s="45"/>
      <c r="G304" s="45"/>
      <c r="H304" s="45"/>
      <c r="I304" s="45"/>
      <c r="J304" s="45"/>
      <c r="K304" s="45"/>
      <c r="L304" s="45"/>
      <c r="M304" s="45"/>
      <c r="N304" s="45"/>
    </row>
    <row r="305" spans="5:14" s="13" customFormat="1">
      <c r="E305" s="45"/>
      <c r="F305" s="45"/>
      <c r="G305" s="45"/>
      <c r="H305" s="45"/>
      <c r="I305" s="45"/>
      <c r="J305" s="45"/>
      <c r="K305" s="45"/>
      <c r="L305" s="45"/>
      <c r="M305" s="45"/>
      <c r="N305" s="45"/>
    </row>
    <row r="306" spans="5:14" s="13" customFormat="1">
      <c r="E306" s="45"/>
      <c r="F306" s="45"/>
      <c r="G306" s="45"/>
      <c r="H306" s="45"/>
      <c r="I306" s="45"/>
      <c r="J306" s="45"/>
      <c r="K306" s="45"/>
      <c r="L306" s="45"/>
      <c r="M306" s="45"/>
      <c r="N306" s="45"/>
    </row>
    <row r="307" spans="5:14" s="13" customFormat="1">
      <c r="E307" s="45"/>
      <c r="F307" s="45"/>
      <c r="G307" s="45"/>
      <c r="H307" s="45"/>
      <c r="I307" s="45"/>
      <c r="J307" s="45"/>
      <c r="K307" s="45"/>
      <c r="L307" s="45"/>
      <c r="M307" s="45"/>
      <c r="N307" s="45"/>
    </row>
    <row r="308" spans="5:14" s="13" customFormat="1">
      <c r="E308" s="45"/>
      <c r="F308" s="45"/>
      <c r="G308" s="45"/>
      <c r="H308" s="45"/>
      <c r="I308" s="45"/>
      <c r="J308" s="45"/>
      <c r="K308" s="45"/>
      <c r="L308" s="45"/>
      <c r="M308" s="45"/>
      <c r="N308" s="45"/>
    </row>
    <row r="309" spans="5:14" s="13" customFormat="1">
      <c r="E309" s="45"/>
      <c r="F309" s="45"/>
      <c r="G309" s="45"/>
      <c r="H309" s="45"/>
      <c r="I309" s="45"/>
      <c r="J309" s="45"/>
      <c r="K309" s="45"/>
      <c r="L309" s="45"/>
      <c r="M309" s="45"/>
      <c r="N309" s="45"/>
    </row>
    <row r="310" spans="5:14" s="13" customFormat="1">
      <c r="E310" s="45"/>
      <c r="F310" s="45"/>
      <c r="G310" s="45"/>
      <c r="H310" s="45"/>
      <c r="I310" s="45"/>
      <c r="J310" s="45"/>
      <c r="K310" s="45"/>
      <c r="L310" s="45"/>
      <c r="M310" s="45"/>
      <c r="N310" s="45"/>
    </row>
    <row r="311" spans="5:14" s="13" customFormat="1">
      <c r="E311" s="45"/>
      <c r="F311" s="45"/>
      <c r="G311" s="45"/>
      <c r="H311" s="45"/>
      <c r="I311" s="45"/>
      <c r="J311" s="45"/>
      <c r="K311" s="45"/>
      <c r="L311" s="45"/>
      <c r="M311" s="45"/>
      <c r="N311" s="45"/>
    </row>
    <row r="312" spans="5:14" s="13" customFormat="1">
      <c r="E312" s="45"/>
      <c r="F312" s="45"/>
      <c r="G312" s="45"/>
      <c r="H312" s="45"/>
      <c r="I312" s="45"/>
      <c r="J312" s="45"/>
      <c r="K312" s="45"/>
      <c r="L312" s="45"/>
      <c r="M312" s="45"/>
      <c r="N312" s="45"/>
    </row>
    <row r="313" spans="5:14" s="13" customFormat="1">
      <c r="E313" s="45"/>
      <c r="F313" s="45"/>
      <c r="G313" s="45"/>
      <c r="H313" s="45"/>
      <c r="I313" s="45"/>
      <c r="J313" s="45"/>
      <c r="K313" s="45"/>
      <c r="L313" s="45"/>
      <c r="M313" s="45"/>
      <c r="N313" s="45"/>
    </row>
    <row r="314" spans="5:14" s="13" customFormat="1">
      <c r="E314" s="45"/>
      <c r="F314" s="45"/>
      <c r="G314" s="45"/>
      <c r="H314" s="45"/>
      <c r="I314" s="45"/>
      <c r="J314" s="45"/>
      <c r="K314" s="45"/>
      <c r="L314" s="45"/>
      <c r="M314" s="45"/>
      <c r="N314" s="45"/>
    </row>
    <row r="315" spans="5:14" s="13" customFormat="1">
      <c r="E315" s="45"/>
      <c r="F315" s="45"/>
      <c r="G315" s="45"/>
      <c r="H315" s="45"/>
      <c r="I315" s="45"/>
      <c r="J315" s="45"/>
      <c r="K315" s="45"/>
      <c r="L315" s="45"/>
      <c r="M315" s="45"/>
      <c r="N315" s="45"/>
    </row>
    <row r="316" spans="5:14" s="13" customFormat="1">
      <c r="E316" s="45"/>
      <c r="F316" s="45"/>
      <c r="G316" s="45"/>
      <c r="H316" s="45"/>
      <c r="I316" s="45"/>
      <c r="J316" s="45"/>
      <c r="K316" s="45"/>
      <c r="L316" s="45"/>
      <c r="M316" s="45"/>
      <c r="N316" s="45"/>
    </row>
    <row r="317" spans="5:14" s="13" customFormat="1">
      <c r="E317" s="45"/>
      <c r="F317" s="45"/>
      <c r="G317" s="45"/>
      <c r="H317" s="45"/>
      <c r="I317" s="45"/>
      <c r="J317" s="45"/>
      <c r="K317" s="45"/>
      <c r="L317" s="45"/>
      <c r="M317" s="45"/>
      <c r="N317" s="45"/>
    </row>
    <row r="318" spans="5:14" s="13" customFormat="1">
      <c r="E318" s="45"/>
      <c r="F318" s="45"/>
      <c r="G318" s="45"/>
      <c r="H318" s="45"/>
      <c r="I318" s="45"/>
      <c r="J318" s="45"/>
      <c r="K318" s="45"/>
      <c r="L318" s="45"/>
      <c r="M318" s="45"/>
      <c r="N318" s="45"/>
    </row>
    <row r="319" spans="5:14" s="13" customFormat="1">
      <c r="E319" s="45"/>
      <c r="F319" s="45"/>
      <c r="G319" s="45"/>
      <c r="H319" s="45"/>
      <c r="I319" s="45"/>
      <c r="J319" s="45"/>
      <c r="K319" s="45"/>
      <c r="L319" s="45"/>
      <c r="M319" s="45"/>
      <c r="N319" s="45"/>
    </row>
    <row r="320" spans="5:14" s="13" customFormat="1">
      <c r="E320" s="45"/>
      <c r="F320" s="45"/>
      <c r="G320" s="45"/>
      <c r="H320" s="45"/>
      <c r="I320" s="45"/>
      <c r="J320" s="45"/>
      <c r="K320" s="45"/>
      <c r="L320" s="45"/>
      <c r="M320" s="45"/>
      <c r="N320" s="45"/>
    </row>
    <row r="321" spans="5:14" s="13" customFormat="1">
      <c r="E321" s="45"/>
      <c r="F321" s="45"/>
      <c r="G321" s="45"/>
      <c r="H321" s="45"/>
      <c r="I321" s="45"/>
      <c r="J321" s="45"/>
      <c r="K321" s="45"/>
      <c r="L321" s="45"/>
      <c r="M321" s="45"/>
      <c r="N321" s="45"/>
    </row>
    <row r="322" spans="5:14" s="13" customFormat="1">
      <c r="E322" s="45"/>
      <c r="F322" s="45"/>
      <c r="G322" s="45"/>
      <c r="H322" s="45"/>
      <c r="I322" s="45"/>
      <c r="J322" s="45"/>
      <c r="K322" s="45"/>
      <c r="L322" s="45"/>
      <c r="M322" s="45"/>
      <c r="N322" s="45"/>
    </row>
    <row r="323" spans="5:14" s="13" customFormat="1">
      <c r="E323" s="45"/>
      <c r="F323" s="45"/>
      <c r="G323" s="45"/>
      <c r="H323" s="45"/>
      <c r="I323" s="45"/>
      <c r="J323" s="45"/>
      <c r="K323" s="45"/>
      <c r="L323" s="45"/>
      <c r="M323" s="45"/>
      <c r="N323" s="45"/>
    </row>
    <row r="324" spans="5:14" s="13" customFormat="1">
      <c r="E324" s="45"/>
      <c r="F324" s="45"/>
      <c r="G324" s="45"/>
      <c r="H324" s="45"/>
      <c r="I324" s="45"/>
      <c r="J324" s="45"/>
      <c r="K324" s="45"/>
      <c r="L324" s="45"/>
      <c r="M324" s="45"/>
      <c r="N324" s="45"/>
    </row>
    <row r="325" spans="5:14" s="13" customFormat="1">
      <c r="E325" s="45"/>
      <c r="F325" s="45"/>
      <c r="G325" s="45"/>
      <c r="H325" s="45"/>
      <c r="I325" s="45"/>
      <c r="J325" s="45"/>
      <c r="K325" s="45"/>
      <c r="L325" s="45"/>
      <c r="M325" s="45"/>
      <c r="N325" s="45"/>
    </row>
    <row r="326" spans="5:14" s="13" customFormat="1">
      <c r="E326" s="45"/>
      <c r="F326" s="45"/>
      <c r="G326" s="45"/>
      <c r="H326" s="45"/>
      <c r="I326" s="45"/>
      <c r="J326" s="45"/>
      <c r="K326" s="45"/>
      <c r="L326" s="45"/>
      <c r="M326" s="45"/>
      <c r="N326" s="45"/>
    </row>
    <row r="327" spans="5:14" s="13" customFormat="1">
      <c r="E327" s="45"/>
      <c r="F327" s="45"/>
      <c r="G327" s="45"/>
      <c r="H327" s="45"/>
      <c r="I327" s="45"/>
      <c r="J327" s="45"/>
      <c r="K327" s="45"/>
      <c r="L327" s="45"/>
      <c r="M327" s="45"/>
      <c r="N327" s="45"/>
    </row>
    <row r="328" spans="5:14" s="13" customFormat="1">
      <c r="E328" s="45"/>
      <c r="F328" s="45"/>
      <c r="G328" s="45"/>
      <c r="H328" s="45"/>
      <c r="I328" s="45"/>
      <c r="J328" s="45"/>
      <c r="K328" s="45"/>
      <c r="L328" s="45"/>
      <c r="M328" s="45"/>
      <c r="N328" s="45"/>
    </row>
    <row r="329" spans="5:14" s="13" customFormat="1">
      <c r="E329" s="45"/>
      <c r="F329" s="45"/>
      <c r="G329" s="45"/>
      <c r="H329" s="45"/>
      <c r="I329" s="45"/>
      <c r="J329" s="45"/>
      <c r="K329" s="45"/>
      <c r="L329" s="45"/>
      <c r="M329" s="45"/>
      <c r="N329" s="45"/>
    </row>
    <row r="330" spans="5:14" s="13" customFormat="1">
      <c r="E330" s="45"/>
      <c r="F330" s="45"/>
      <c r="G330" s="45"/>
      <c r="H330" s="45"/>
      <c r="I330" s="45"/>
      <c r="J330" s="45"/>
      <c r="K330" s="45"/>
      <c r="L330" s="45"/>
      <c r="M330" s="45"/>
      <c r="N330" s="45"/>
    </row>
    <row r="331" spans="5:14" s="13" customFormat="1">
      <c r="E331" s="45"/>
      <c r="F331" s="45"/>
      <c r="G331" s="45"/>
      <c r="H331" s="45"/>
      <c r="I331" s="45"/>
      <c r="J331" s="45"/>
      <c r="K331" s="45"/>
      <c r="L331" s="45"/>
      <c r="M331" s="45"/>
      <c r="N331" s="45"/>
    </row>
    <row r="332" spans="5:14" s="13" customFormat="1">
      <c r="E332" s="45"/>
      <c r="F332" s="45"/>
      <c r="G332" s="45"/>
      <c r="H332" s="45"/>
      <c r="I332" s="45"/>
      <c r="J332" s="45"/>
      <c r="K332" s="45"/>
      <c r="L332" s="45"/>
      <c r="M332" s="45"/>
      <c r="N332" s="45"/>
    </row>
    <row r="333" spans="5:14" s="13" customFormat="1">
      <c r="E333" s="45"/>
      <c r="F333" s="45"/>
      <c r="G333" s="45"/>
      <c r="H333" s="45"/>
      <c r="I333" s="45"/>
      <c r="J333" s="45"/>
      <c r="K333" s="45"/>
      <c r="L333" s="45"/>
      <c r="M333" s="45"/>
      <c r="N333" s="45"/>
    </row>
    <row r="334" spans="5:14" s="13" customFormat="1">
      <c r="E334" s="45"/>
      <c r="F334" s="45"/>
      <c r="G334" s="45"/>
      <c r="H334" s="45"/>
      <c r="I334" s="45"/>
      <c r="J334" s="45"/>
      <c r="K334" s="45"/>
      <c r="L334" s="45"/>
      <c r="M334" s="45"/>
      <c r="N334" s="45"/>
    </row>
    <row r="335" spans="5:14" s="13" customFormat="1">
      <c r="E335" s="45"/>
      <c r="F335" s="45"/>
      <c r="G335" s="45"/>
      <c r="H335" s="45"/>
      <c r="I335" s="45"/>
      <c r="J335" s="45"/>
      <c r="K335" s="45"/>
      <c r="L335" s="45"/>
      <c r="M335" s="45"/>
      <c r="N335" s="45"/>
    </row>
    <row r="336" spans="5:14" s="13" customFormat="1">
      <c r="E336" s="45"/>
      <c r="F336" s="45"/>
      <c r="G336" s="45"/>
      <c r="H336" s="45"/>
      <c r="I336" s="45"/>
      <c r="J336" s="45"/>
      <c r="K336" s="45"/>
      <c r="L336" s="45"/>
      <c r="M336" s="45"/>
      <c r="N336" s="45"/>
    </row>
    <row r="337" spans="5:14" s="13" customFormat="1">
      <c r="E337" s="45"/>
      <c r="F337" s="45"/>
      <c r="G337" s="45"/>
      <c r="H337" s="45"/>
      <c r="I337" s="45"/>
      <c r="J337" s="45"/>
      <c r="K337" s="45"/>
      <c r="L337" s="45"/>
      <c r="M337" s="45"/>
      <c r="N337" s="45"/>
    </row>
    <row r="338" spans="5:14" s="13" customFormat="1">
      <c r="E338" s="45"/>
      <c r="F338" s="45"/>
      <c r="G338" s="45"/>
      <c r="H338" s="45"/>
      <c r="I338" s="45"/>
      <c r="J338" s="45"/>
      <c r="K338" s="45"/>
      <c r="L338" s="45"/>
      <c r="M338" s="45"/>
      <c r="N338" s="45"/>
    </row>
    <row r="339" spans="5:14" s="13" customFormat="1">
      <c r="E339" s="45"/>
      <c r="F339" s="45"/>
      <c r="G339" s="45"/>
      <c r="H339" s="45"/>
      <c r="I339" s="45"/>
      <c r="J339" s="45"/>
      <c r="K339" s="45"/>
      <c r="L339" s="45"/>
      <c r="M339" s="45"/>
      <c r="N339" s="45"/>
    </row>
    <row r="340" spans="5:14" s="13" customFormat="1">
      <c r="E340" s="45"/>
      <c r="F340" s="45"/>
      <c r="G340" s="45"/>
      <c r="H340" s="45"/>
      <c r="I340" s="45"/>
      <c r="J340" s="45"/>
      <c r="K340" s="45"/>
      <c r="L340" s="45"/>
      <c r="M340" s="45"/>
      <c r="N340" s="45"/>
    </row>
    <row r="341" spans="5:14" s="13" customFormat="1">
      <c r="E341" s="45"/>
      <c r="F341" s="45"/>
      <c r="G341" s="45"/>
      <c r="H341" s="45"/>
      <c r="I341" s="45"/>
      <c r="J341" s="45"/>
      <c r="K341" s="45"/>
      <c r="L341" s="45"/>
      <c r="M341" s="45"/>
      <c r="N341" s="45"/>
    </row>
    <row r="342" spans="5:14" s="13" customFormat="1">
      <c r="E342" s="45"/>
      <c r="F342" s="45"/>
      <c r="G342" s="45"/>
      <c r="H342" s="45"/>
      <c r="I342" s="45"/>
      <c r="J342" s="45"/>
      <c r="K342" s="45"/>
      <c r="L342" s="45"/>
      <c r="M342" s="45"/>
      <c r="N342" s="45"/>
    </row>
    <row r="343" spans="5:14" s="13" customFormat="1">
      <c r="E343" s="45"/>
      <c r="F343" s="45"/>
      <c r="G343" s="45"/>
      <c r="H343" s="45"/>
      <c r="I343" s="45"/>
      <c r="J343" s="45"/>
      <c r="K343" s="45"/>
      <c r="L343" s="45"/>
      <c r="M343" s="45"/>
      <c r="N343" s="45"/>
    </row>
    <row r="344" spans="5:14" s="13" customFormat="1">
      <c r="E344" s="45"/>
      <c r="F344" s="45"/>
      <c r="G344" s="45"/>
      <c r="H344" s="45"/>
      <c r="I344" s="45"/>
      <c r="J344" s="45"/>
      <c r="K344" s="45"/>
      <c r="L344" s="45"/>
      <c r="M344" s="45"/>
      <c r="N344" s="45"/>
    </row>
    <row r="345" spans="5:14" s="13" customFormat="1">
      <c r="E345" s="45"/>
      <c r="F345" s="45"/>
      <c r="G345" s="45"/>
      <c r="H345" s="45"/>
      <c r="I345" s="45"/>
      <c r="J345" s="45"/>
      <c r="K345" s="45"/>
      <c r="L345" s="45"/>
      <c r="M345" s="45"/>
      <c r="N345" s="45"/>
    </row>
    <row r="346" spans="5:14" s="13" customFormat="1">
      <c r="E346" s="45"/>
      <c r="F346" s="45"/>
      <c r="G346" s="45"/>
      <c r="H346" s="45"/>
      <c r="I346" s="45"/>
      <c r="J346" s="45"/>
      <c r="K346" s="45"/>
      <c r="L346" s="45"/>
      <c r="M346" s="45"/>
      <c r="N346" s="45"/>
    </row>
    <row r="347" spans="5:14" s="13" customFormat="1">
      <c r="E347" s="45"/>
      <c r="F347" s="45"/>
      <c r="G347" s="45"/>
      <c r="H347" s="45"/>
      <c r="I347" s="45"/>
      <c r="J347" s="45"/>
      <c r="K347" s="45"/>
      <c r="L347" s="45"/>
      <c r="M347" s="45"/>
      <c r="N347" s="45"/>
    </row>
    <row r="348" spans="5:14" s="13" customFormat="1">
      <c r="E348" s="45"/>
      <c r="F348" s="45"/>
      <c r="G348" s="45"/>
      <c r="H348" s="45"/>
      <c r="I348" s="45"/>
      <c r="J348" s="45"/>
      <c r="K348" s="45"/>
      <c r="L348" s="45"/>
      <c r="M348" s="45"/>
      <c r="N348" s="45"/>
    </row>
    <row r="349" spans="5:14" s="13" customFormat="1">
      <c r="E349" s="45"/>
      <c r="F349" s="45"/>
      <c r="G349" s="45"/>
      <c r="H349" s="45"/>
      <c r="I349" s="45"/>
      <c r="J349" s="45"/>
      <c r="K349" s="45"/>
      <c r="L349" s="45"/>
      <c r="M349" s="45"/>
      <c r="N349" s="45"/>
    </row>
    <row r="350" spans="5:14" s="13" customFormat="1">
      <c r="E350" s="45"/>
      <c r="F350" s="45"/>
      <c r="G350" s="45"/>
      <c r="H350" s="45"/>
      <c r="I350" s="45"/>
      <c r="J350" s="45"/>
      <c r="K350" s="45"/>
      <c r="L350" s="45"/>
      <c r="M350" s="45"/>
      <c r="N350" s="45"/>
    </row>
    <row r="351" spans="5:14" s="13" customFormat="1">
      <c r="E351" s="45"/>
      <c r="F351" s="45"/>
      <c r="G351" s="45"/>
      <c r="H351" s="45"/>
      <c r="I351" s="45"/>
      <c r="J351" s="45"/>
      <c r="K351" s="45"/>
      <c r="L351" s="45"/>
      <c r="M351" s="45"/>
      <c r="N351" s="45"/>
    </row>
    <row r="352" spans="5:14" s="13" customFormat="1">
      <c r="E352" s="45"/>
      <c r="F352" s="45"/>
      <c r="G352" s="45"/>
      <c r="H352" s="45"/>
      <c r="I352" s="45"/>
      <c r="J352" s="45"/>
      <c r="K352" s="45"/>
      <c r="L352" s="45"/>
      <c r="M352" s="45"/>
      <c r="N352" s="45"/>
    </row>
    <row r="353" spans="5:14" s="13" customFormat="1">
      <c r="E353" s="45"/>
      <c r="F353" s="45"/>
      <c r="G353" s="45"/>
      <c r="H353" s="45"/>
      <c r="I353" s="45"/>
      <c r="J353" s="45"/>
      <c r="K353" s="45"/>
      <c r="L353" s="45"/>
      <c r="M353" s="45"/>
      <c r="N353" s="45"/>
    </row>
    <row r="354" spans="5:14" s="13" customFormat="1">
      <c r="E354" s="45"/>
      <c r="F354" s="45"/>
      <c r="G354" s="45"/>
      <c r="H354" s="45"/>
      <c r="I354" s="45"/>
      <c r="J354" s="45"/>
      <c r="K354" s="45"/>
      <c r="L354" s="45"/>
      <c r="M354" s="45"/>
      <c r="N354" s="45"/>
    </row>
    <row r="355" spans="5:14" s="13" customFormat="1">
      <c r="E355" s="45"/>
      <c r="F355" s="45"/>
      <c r="G355" s="45"/>
      <c r="H355" s="45"/>
      <c r="I355" s="45"/>
      <c r="J355" s="45"/>
      <c r="K355" s="45"/>
      <c r="L355" s="45"/>
      <c r="M355" s="45"/>
      <c r="N355" s="45"/>
    </row>
    <row r="356" spans="5:14" s="13" customFormat="1">
      <c r="E356" s="45"/>
      <c r="F356" s="45"/>
      <c r="G356" s="45"/>
      <c r="H356" s="45"/>
      <c r="I356" s="45"/>
      <c r="J356" s="45"/>
      <c r="K356" s="45"/>
      <c r="L356" s="45"/>
      <c r="M356" s="45"/>
      <c r="N356" s="45"/>
    </row>
    <row r="357" spans="5:14" s="13" customFormat="1">
      <c r="E357" s="45"/>
      <c r="F357" s="45"/>
      <c r="G357" s="45"/>
      <c r="H357" s="45"/>
      <c r="I357" s="45"/>
      <c r="J357" s="45"/>
      <c r="K357" s="45"/>
      <c r="L357" s="45"/>
      <c r="M357" s="45"/>
      <c r="N357" s="45"/>
    </row>
    <row r="358" spans="5:14" s="13" customFormat="1">
      <c r="E358" s="45"/>
      <c r="F358" s="45"/>
      <c r="G358" s="45"/>
      <c r="H358" s="45"/>
      <c r="I358" s="45"/>
      <c r="J358" s="45"/>
      <c r="K358" s="45"/>
      <c r="L358" s="45"/>
      <c r="M358" s="45"/>
      <c r="N358" s="45"/>
    </row>
    <row r="359" spans="5:14" s="13" customFormat="1">
      <c r="E359" s="45"/>
      <c r="F359" s="45"/>
      <c r="G359" s="45"/>
      <c r="H359" s="45"/>
      <c r="I359" s="45"/>
      <c r="J359" s="45"/>
      <c r="K359" s="45"/>
      <c r="L359" s="45"/>
      <c r="M359" s="45"/>
      <c r="N359" s="45"/>
    </row>
    <row r="360" spans="5:14" s="13" customFormat="1">
      <c r="E360" s="45"/>
      <c r="F360" s="45"/>
      <c r="G360" s="45"/>
      <c r="H360" s="45"/>
      <c r="I360" s="45"/>
      <c r="J360" s="45"/>
      <c r="K360" s="45"/>
      <c r="L360" s="45"/>
      <c r="M360" s="45"/>
      <c r="N360" s="45"/>
    </row>
    <row r="361" spans="5:14" s="13" customFormat="1">
      <c r="E361" s="45"/>
      <c r="F361" s="45"/>
      <c r="G361" s="45"/>
      <c r="H361" s="45"/>
      <c r="I361" s="45"/>
      <c r="J361" s="45"/>
      <c r="K361" s="45"/>
      <c r="L361" s="45"/>
      <c r="M361" s="45"/>
      <c r="N361" s="45"/>
    </row>
    <row r="362" spans="5:14" s="13" customFormat="1">
      <c r="E362" s="45"/>
      <c r="F362" s="45"/>
      <c r="G362" s="45"/>
      <c r="H362" s="45"/>
      <c r="I362" s="45"/>
      <c r="J362" s="45"/>
      <c r="K362" s="45"/>
      <c r="L362" s="45"/>
      <c r="M362" s="45"/>
      <c r="N362" s="45"/>
    </row>
    <row r="363" spans="5:14" s="13" customFormat="1">
      <c r="E363" s="45"/>
      <c r="F363" s="45"/>
      <c r="G363" s="45"/>
      <c r="H363" s="45"/>
      <c r="I363" s="45"/>
      <c r="J363" s="45"/>
      <c r="K363" s="45"/>
      <c r="L363" s="45"/>
      <c r="M363" s="45"/>
      <c r="N363" s="45"/>
    </row>
    <row r="364" spans="5:14" s="13" customFormat="1">
      <c r="E364" s="45"/>
      <c r="F364" s="45"/>
      <c r="G364" s="45"/>
      <c r="H364" s="45"/>
      <c r="I364" s="45"/>
      <c r="J364" s="45"/>
      <c r="K364" s="45"/>
      <c r="L364" s="45"/>
      <c r="M364" s="45"/>
      <c r="N364" s="45"/>
    </row>
    <row r="365" spans="5:14" s="13" customFormat="1">
      <c r="E365" s="45"/>
      <c r="F365" s="45"/>
      <c r="G365" s="45"/>
      <c r="H365" s="45"/>
      <c r="I365" s="45"/>
      <c r="J365" s="45"/>
      <c r="K365" s="45"/>
      <c r="L365" s="45"/>
      <c r="M365" s="45"/>
      <c r="N365" s="45"/>
    </row>
    <row r="366" spans="5:14" s="13" customFormat="1">
      <c r="E366" s="45"/>
      <c r="F366" s="45"/>
      <c r="G366" s="45"/>
      <c r="H366" s="45"/>
      <c r="I366" s="45"/>
      <c r="J366" s="45"/>
      <c r="K366" s="45"/>
      <c r="L366" s="45"/>
      <c r="M366" s="45"/>
      <c r="N366" s="45"/>
    </row>
    <row r="367" spans="5:14" s="13" customFormat="1">
      <c r="E367" s="45"/>
      <c r="F367" s="45"/>
      <c r="G367" s="45"/>
      <c r="H367" s="45"/>
      <c r="I367" s="45"/>
      <c r="J367" s="45"/>
      <c r="K367" s="45"/>
      <c r="L367" s="45"/>
      <c r="M367" s="45"/>
      <c r="N367" s="45"/>
    </row>
    <row r="368" spans="5:14" s="13" customFormat="1">
      <c r="E368" s="45"/>
      <c r="F368" s="45"/>
      <c r="G368" s="45"/>
      <c r="H368" s="45"/>
      <c r="I368" s="45"/>
      <c r="J368" s="45"/>
      <c r="K368" s="45"/>
      <c r="L368" s="45"/>
      <c r="M368" s="45"/>
      <c r="N368" s="45"/>
    </row>
    <row r="369" spans="5:14" s="13" customFormat="1">
      <c r="E369" s="45"/>
      <c r="F369" s="45"/>
      <c r="G369" s="45"/>
      <c r="H369" s="45"/>
      <c r="I369" s="45"/>
      <c r="J369" s="45"/>
      <c r="K369" s="45"/>
      <c r="L369" s="45"/>
      <c r="M369" s="45"/>
      <c r="N369" s="45"/>
    </row>
    <row r="370" spans="5:14" s="13" customFormat="1">
      <c r="E370" s="45"/>
      <c r="F370" s="45"/>
      <c r="G370" s="45"/>
      <c r="H370" s="45"/>
      <c r="I370" s="45"/>
      <c r="J370" s="45"/>
      <c r="K370" s="45"/>
      <c r="L370" s="45"/>
      <c r="M370" s="45"/>
      <c r="N370" s="45"/>
    </row>
    <row r="371" spans="5:14" s="13" customFormat="1">
      <c r="E371" s="45"/>
      <c r="F371" s="45"/>
      <c r="G371" s="45"/>
      <c r="H371" s="45"/>
      <c r="I371" s="45"/>
      <c r="J371" s="45"/>
      <c r="K371" s="45"/>
      <c r="L371" s="45"/>
      <c r="M371" s="45"/>
      <c r="N371" s="45"/>
    </row>
    <row r="372" spans="5:14" s="13" customFormat="1">
      <c r="E372" s="45"/>
      <c r="F372" s="45"/>
      <c r="G372" s="45"/>
      <c r="H372" s="45"/>
      <c r="I372" s="45"/>
      <c r="J372" s="45"/>
      <c r="K372" s="45"/>
      <c r="L372" s="45"/>
      <c r="M372" s="45"/>
      <c r="N372" s="45"/>
    </row>
    <row r="373" spans="5:14" s="13" customFormat="1">
      <c r="E373" s="45"/>
      <c r="F373" s="45"/>
      <c r="G373" s="45"/>
      <c r="H373" s="45"/>
      <c r="I373" s="45"/>
      <c r="J373" s="45"/>
      <c r="K373" s="45"/>
      <c r="L373" s="45"/>
      <c r="M373" s="45"/>
      <c r="N373" s="45"/>
    </row>
    <row r="374" spans="5:14" s="13" customFormat="1">
      <c r="E374" s="45"/>
      <c r="F374" s="45"/>
      <c r="G374" s="45"/>
      <c r="H374" s="45"/>
      <c r="I374" s="45"/>
      <c r="J374" s="45"/>
      <c r="K374" s="45"/>
      <c r="L374" s="45"/>
      <c r="M374" s="45"/>
      <c r="N374" s="45"/>
    </row>
    <row r="375" spans="5:14" s="13" customFormat="1">
      <c r="E375" s="45"/>
      <c r="F375" s="45"/>
      <c r="G375" s="45"/>
      <c r="H375" s="45"/>
      <c r="I375" s="45"/>
      <c r="J375" s="45"/>
      <c r="K375" s="45"/>
      <c r="L375" s="45"/>
      <c r="M375" s="45"/>
      <c r="N375" s="45"/>
    </row>
    <row r="376" spans="5:14" s="13" customFormat="1">
      <c r="E376" s="45"/>
      <c r="F376" s="45"/>
      <c r="G376" s="45"/>
      <c r="H376" s="45"/>
      <c r="I376" s="45"/>
      <c r="J376" s="45"/>
      <c r="K376" s="45"/>
      <c r="L376" s="45"/>
      <c r="M376" s="45"/>
      <c r="N376" s="45"/>
    </row>
    <row r="377" spans="5:14" s="13" customFormat="1">
      <c r="E377" s="45"/>
      <c r="F377" s="45"/>
      <c r="G377" s="45"/>
      <c r="H377" s="45"/>
      <c r="I377" s="45"/>
      <c r="J377" s="45"/>
      <c r="K377" s="45"/>
      <c r="L377" s="45"/>
      <c r="M377" s="45"/>
      <c r="N377" s="45"/>
    </row>
    <row r="378" spans="5:14" s="13" customFormat="1">
      <c r="E378" s="45"/>
      <c r="F378" s="45"/>
      <c r="G378" s="45"/>
      <c r="H378" s="45"/>
      <c r="I378" s="45"/>
      <c r="J378" s="45"/>
      <c r="K378" s="45"/>
      <c r="L378" s="45"/>
      <c r="M378" s="45"/>
      <c r="N378" s="45"/>
    </row>
    <row r="379" spans="5:14" s="13" customFormat="1">
      <c r="E379" s="45"/>
      <c r="F379" s="45"/>
      <c r="G379" s="45"/>
      <c r="H379" s="45"/>
      <c r="I379" s="45"/>
      <c r="J379" s="45"/>
      <c r="K379" s="45"/>
      <c r="L379" s="45"/>
      <c r="M379" s="45"/>
      <c r="N379" s="45"/>
    </row>
    <row r="380" spans="5:14" s="13" customFormat="1">
      <c r="E380" s="45"/>
      <c r="F380" s="45"/>
      <c r="G380" s="45"/>
      <c r="H380" s="45"/>
      <c r="I380" s="45"/>
      <c r="J380" s="45"/>
      <c r="K380" s="45"/>
      <c r="L380" s="45"/>
      <c r="M380" s="45"/>
      <c r="N380" s="45"/>
    </row>
    <row r="381" spans="5:14" s="13" customFormat="1">
      <c r="E381" s="45"/>
      <c r="F381" s="45"/>
      <c r="G381" s="45"/>
      <c r="H381" s="45"/>
      <c r="I381" s="45"/>
      <c r="J381" s="45"/>
      <c r="K381" s="45"/>
      <c r="L381" s="45"/>
      <c r="M381" s="45"/>
      <c r="N381" s="45"/>
    </row>
    <row r="382" spans="5:14" s="13" customFormat="1">
      <c r="E382" s="45"/>
      <c r="F382" s="45"/>
      <c r="G382" s="45"/>
      <c r="H382" s="45"/>
      <c r="I382" s="45"/>
      <c r="J382" s="45"/>
      <c r="K382" s="45"/>
      <c r="L382" s="45"/>
      <c r="M382" s="45"/>
      <c r="N382" s="45"/>
    </row>
    <row r="383" spans="5:14" s="13" customFormat="1">
      <c r="E383" s="45"/>
      <c r="F383" s="45"/>
      <c r="G383" s="45"/>
      <c r="H383" s="45"/>
      <c r="I383" s="45"/>
      <c r="J383" s="45"/>
      <c r="K383" s="45"/>
      <c r="L383" s="45"/>
      <c r="M383" s="45"/>
      <c r="N383" s="45"/>
    </row>
    <row r="384" spans="5:14" s="13" customFormat="1">
      <c r="E384" s="45"/>
      <c r="F384" s="45"/>
      <c r="G384" s="45"/>
      <c r="H384" s="45"/>
      <c r="I384" s="45"/>
      <c r="J384" s="45"/>
      <c r="K384" s="45"/>
      <c r="L384" s="45"/>
      <c r="M384" s="45"/>
      <c r="N384" s="45"/>
    </row>
    <row r="385" spans="5:14" s="13" customFormat="1">
      <c r="E385" s="45"/>
      <c r="F385" s="45"/>
      <c r="G385" s="45"/>
      <c r="H385" s="45"/>
      <c r="I385" s="45"/>
      <c r="J385" s="45"/>
      <c r="K385" s="45"/>
      <c r="L385" s="45"/>
      <c r="M385" s="45"/>
      <c r="N385" s="45"/>
    </row>
    <row r="386" spans="5:14" s="13" customFormat="1">
      <c r="E386" s="45"/>
      <c r="F386" s="45"/>
      <c r="G386" s="45"/>
      <c r="H386" s="45"/>
      <c r="I386" s="45"/>
      <c r="J386" s="45"/>
      <c r="K386" s="45"/>
      <c r="L386" s="45"/>
      <c r="M386" s="45"/>
      <c r="N386" s="45"/>
    </row>
    <row r="387" spans="5:14" s="13" customFormat="1">
      <c r="E387" s="45"/>
      <c r="F387" s="45"/>
      <c r="G387" s="45"/>
      <c r="H387" s="45"/>
      <c r="I387" s="45"/>
      <c r="J387" s="45"/>
      <c r="K387" s="45"/>
      <c r="L387" s="45"/>
      <c r="M387" s="45"/>
      <c r="N387" s="45"/>
    </row>
    <row r="388" spans="5:14" s="13" customFormat="1">
      <c r="E388" s="45"/>
      <c r="F388" s="45"/>
      <c r="G388" s="45"/>
      <c r="H388" s="45"/>
      <c r="I388" s="45"/>
      <c r="J388" s="45"/>
      <c r="K388" s="45"/>
      <c r="L388" s="45"/>
      <c r="M388" s="45"/>
      <c r="N388" s="45"/>
    </row>
    <row r="389" spans="5:14" s="13" customFormat="1">
      <c r="E389" s="45"/>
      <c r="F389" s="45"/>
      <c r="G389" s="45"/>
      <c r="H389" s="45"/>
      <c r="I389" s="45"/>
      <c r="J389" s="45"/>
      <c r="K389" s="45"/>
      <c r="L389" s="45"/>
      <c r="M389" s="45"/>
      <c r="N389" s="45"/>
    </row>
    <row r="390" spans="5:14" s="13" customFormat="1">
      <c r="E390" s="45"/>
      <c r="F390" s="45"/>
      <c r="G390" s="45"/>
      <c r="H390" s="45"/>
      <c r="I390" s="45"/>
      <c r="J390" s="45"/>
      <c r="K390" s="45"/>
      <c r="L390" s="45"/>
      <c r="M390" s="45"/>
      <c r="N390" s="45"/>
    </row>
    <row r="391" spans="5:14" s="13" customFormat="1">
      <c r="E391" s="45"/>
      <c r="F391" s="45"/>
      <c r="G391" s="45"/>
      <c r="H391" s="45"/>
      <c r="I391" s="45"/>
      <c r="J391" s="45"/>
      <c r="K391" s="45"/>
      <c r="L391" s="45"/>
      <c r="M391" s="45"/>
      <c r="N391" s="45"/>
    </row>
    <row r="392" spans="5:14" s="13" customFormat="1">
      <c r="E392" s="45"/>
      <c r="F392" s="45"/>
      <c r="G392" s="45"/>
      <c r="H392" s="45"/>
      <c r="I392" s="45"/>
      <c r="J392" s="45"/>
      <c r="K392" s="45"/>
      <c r="L392" s="45"/>
      <c r="M392" s="45"/>
      <c r="N392" s="45"/>
    </row>
    <row r="393" spans="5:14" s="13" customFormat="1">
      <c r="E393" s="45"/>
      <c r="F393" s="45"/>
      <c r="G393" s="45"/>
      <c r="H393" s="45"/>
      <c r="I393" s="45"/>
      <c r="J393" s="45"/>
      <c r="K393" s="45"/>
      <c r="L393" s="45"/>
      <c r="M393" s="45"/>
      <c r="N393" s="45"/>
    </row>
    <row r="394" spans="5:14" s="13" customFormat="1">
      <c r="E394" s="45"/>
      <c r="F394" s="45"/>
      <c r="G394" s="45"/>
      <c r="H394" s="45"/>
      <c r="I394" s="45"/>
      <c r="J394" s="45"/>
      <c r="K394" s="45"/>
      <c r="L394" s="45"/>
      <c r="M394" s="45"/>
      <c r="N394" s="45"/>
    </row>
    <row r="395" spans="5:14" s="13" customFormat="1">
      <c r="E395" s="45"/>
      <c r="F395" s="45"/>
      <c r="G395" s="45"/>
      <c r="H395" s="45"/>
      <c r="I395" s="45"/>
      <c r="J395" s="45"/>
      <c r="K395" s="45"/>
      <c r="L395" s="45"/>
      <c r="M395" s="45"/>
      <c r="N395" s="45"/>
    </row>
    <row r="396" spans="5:14" s="13" customFormat="1">
      <c r="E396" s="45"/>
      <c r="F396" s="45"/>
      <c r="G396" s="45"/>
      <c r="H396" s="45"/>
      <c r="I396" s="45"/>
      <c r="J396" s="45"/>
      <c r="K396" s="45"/>
      <c r="L396" s="45"/>
      <c r="M396" s="45"/>
      <c r="N396" s="45"/>
    </row>
    <row r="397" spans="5:14" s="13" customFormat="1">
      <c r="E397" s="45"/>
      <c r="F397" s="45"/>
      <c r="G397" s="45"/>
      <c r="H397" s="45"/>
      <c r="I397" s="45"/>
      <c r="J397" s="45"/>
      <c r="K397" s="45"/>
      <c r="L397" s="45"/>
      <c r="M397" s="45"/>
      <c r="N397" s="45"/>
    </row>
    <row r="398" spans="5:14" s="13" customFormat="1">
      <c r="E398" s="45"/>
      <c r="F398" s="45"/>
      <c r="G398" s="45"/>
      <c r="H398" s="45"/>
      <c r="I398" s="45"/>
      <c r="J398" s="45"/>
      <c r="K398" s="45"/>
      <c r="L398" s="45"/>
      <c r="M398" s="45"/>
      <c r="N398" s="45"/>
    </row>
    <row r="399" spans="5:14" s="13" customFormat="1">
      <c r="E399" s="45"/>
      <c r="F399" s="45"/>
      <c r="G399" s="45"/>
      <c r="H399" s="45"/>
      <c r="I399" s="45"/>
      <c r="J399" s="45"/>
      <c r="K399" s="45"/>
      <c r="L399" s="45"/>
      <c r="M399" s="45"/>
      <c r="N399" s="45"/>
    </row>
    <row r="400" spans="5:14" s="13" customFormat="1">
      <c r="E400" s="45"/>
      <c r="F400" s="45"/>
      <c r="G400" s="45"/>
      <c r="H400" s="45"/>
      <c r="I400" s="45"/>
      <c r="J400" s="45"/>
      <c r="K400" s="45"/>
      <c r="L400" s="45"/>
      <c r="M400" s="45"/>
      <c r="N400" s="45"/>
    </row>
    <row r="401" spans="5:14" s="13" customFormat="1">
      <c r="E401" s="45"/>
      <c r="F401" s="45"/>
      <c r="G401" s="45"/>
      <c r="H401" s="45"/>
      <c r="I401" s="45"/>
      <c r="J401" s="45"/>
      <c r="K401" s="45"/>
      <c r="L401" s="45"/>
      <c r="M401" s="45"/>
      <c r="N401" s="45"/>
    </row>
    <row r="402" spans="5:14" s="13" customFormat="1">
      <c r="E402" s="45"/>
      <c r="F402" s="45"/>
      <c r="G402" s="45"/>
      <c r="H402" s="45"/>
      <c r="I402" s="45"/>
      <c r="J402" s="45"/>
      <c r="K402" s="45"/>
      <c r="L402" s="45"/>
      <c r="M402" s="45"/>
      <c r="N402" s="45"/>
    </row>
    <row r="403" spans="5:14" s="13" customFormat="1">
      <c r="E403" s="45"/>
      <c r="F403" s="45"/>
      <c r="G403" s="45"/>
      <c r="H403" s="45"/>
      <c r="I403" s="45"/>
      <c r="J403" s="45"/>
      <c r="K403" s="45"/>
      <c r="L403" s="45"/>
      <c r="M403" s="45"/>
      <c r="N403" s="45"/>
    </row>
    <row r="404" spans="5:14" s="13" customFormat="1">
      <c r="E404" s="45"/>
      <c r="F404" s="45"/>
      <c r="G404" s="45"/>
      <c r="H404" s="45"/>
      <c r="I404" s="45"/>
      <c r="J404" s="45"/>
      <c r="K404" s="45"/>
      <c r="L404" s="45"/>
      <c r="M404" s="45"/>
      <c r="N404" s="45"/>
    </row>
    <row r="405" spans="5:14" s="13" customFormat="1">
      <c r="E405" s="45"/>
      <c r="F405" s="45"/>
      <c r="G405" s="45"/>
      <c r="H405" s="45"/>
      <c r="I405" s="45"/>
      <c r="J405" s="45"/>
      <c r="K405" s="45"/>
      <c r="L405" s="45"/>
      <c r="M405" s="45"/>
      <c r="N405" s="45"/>
    </row>
    <row r="406" spans="5:14" s="13" customFormat="1">
      <c r="E406" s="45"/>
      <c r="F406" s="45"/>
      <c r="G406" s="45"/>
      <c r="H406" s="45"/>
      <c r="I406" s="45"/>
      <c r="J406" s="45"/>
      <c r="K406" s="45"/>
      <c r="L406" s="45"/>
      <c r="M406" s="45"/>
      <c r="N406" s="45"/>
    </row>
    <row r="407" spans="5:14" s="13" customFormat="1">
      <c r="E407" s="45"/>
      <c r="F407" s="45"/>
      <c r="G407" s="45"/>
      <c r="H407" s="45"/>
      <c r="I407" s="45"/>
      <c r="J407" s="45"/>
      <c r="K407" s="45"/>
      <c r="L407" s="45"/>
      <c r="M407" s="45"/>
      <c r="N407" s="45"/>
    </row>
    <row r="408" spans="5:14" s="13" customFormat="1">
      <c r="E408" s="45"/>
      <c r="F408" s="45"/>
      <c r="G408" s="45"/>
      <c r="H408" s="45"/>
      <c r="I408" s="45"/>
      <c r="J408" s="45"/>
      <c r="K408" s="45"/>
      <c r="L408" s="45"/>
      <c r="M408" s="45"/>
      <c r="N408" s="45"/>
    </row>
    <row r="409" spans="5:14" s="13" customFormat="1">
      <c r="E409" s="45"/>
      <c r="F409" s="45"/>
      <c r="G409" s="45"/>
      <c r="H409" s="45"/>
      <c r="I409" s="45"/>
      <c r="J409" s="45"/>
      <c r="K409" s="45"/>
      <c r="L409" s="45"/>
      <c r="M409" s="45"/>
      <c r="N409" s="45"/>
    </row>
    <row r="410" spans="5:14" s="13" customFormat="1">
      <c r="E410" s="45"/>
      <c r="F410" s="45"/>
      <c r="G410" s="45"/>
      <c r="H410" s="45"/>
      <c r="I410" s="45"/>
      <c r="J410" s="45"/>
      <c r="K410" s="45"/>
      <c r="L410" s="45"/>
      <c r="M410" s="45"/>
      <c r="N410" s="45"/>
    </row>
    <row r="411" spans="5:14" s="13" customFormat="1">
      <c r="E411" s="45"/>
      <c r="F411" s="45"/>
      <c r="G411" s="45"/>
      <c r="H411" s="45"/>
      <c r="I411" s="45"/>
      <c r="J411" s="45"/>
      <c r="K411" s="45"/>
      <c r="L411" s="45"/>
      <c r="M411" s="45"/>
      <c r="N411" s="45"/>
    </row>
    <row r="412" spans="5:14" s="13" customFormat="1">
      <c r="E412" s="45"/>
      <c r="F412" s="45"/>
      <c r="G412" s="45"/>
      <c r="H412" s="45"/>
      <c r="I412" s="45"/>
      <c r="J412" s="45"/>
      <c r="K412" s="45"/>
      <c r="L412" s="45"/>
      <c r="M412" s="45"/>
      <c r="N412" s="45"/>
    </row>
    <row r="413" spans="5:14" s="13" customFormat="1">
      <c r="E413" s="45"/>
      <c r="F413" s="45"/>
      <c r="G413" s="45"/>
      <c r="H413" s="45"/>
      <c r="I413" s="45"/>
      <c r="J413" s="45"/>
      <c r="K413" s="45"/>
      <c r="L413" s="45"/>
      <c r="M413" s="45"/>
      <c r="N413" s="45"/>
    </row>
    <row r="414" spans="5:14" s="13" customFormat="1">
      <c r="E414" s="45"/>
      <c r="F414" s="45"/>
      <c r="G414" s="45"/>
      <c r="H414" s="45"/>
      <c r="I414" s="45"/>
      <c r="J414" s="45"/>
      <c r="K414" s="45"/>
      <c r="L414" s="45"/>
      <c r="M414" s="45"/>
      <c r="N414" s="45"/>
    </row>
    <row r="415" spans="5:14" s="13" customFormat="1">
      <c r="E415" s="45"/>
      <c r="F415" s="45"/>
      <c r="G415" s="45"/>
      <c r="H415" s="45"/>
      <c r="I415" s="45"/>
      <c r="J415" s="45"/>
      <c r="K415" s="45"/>
      <c r="L415" s="45"/>
      <c r="M415" s="45"/>
      <c r="N415" s="45"/>
    </row>
    <row r="416" spans="5:14" s="13" customFormat="1">
      <c r="E416" s="45"/>
      <c r="F416" s="45"/>
      <c r="G416" s="45"/>
      <c r="H416" s="45"/>
      <c r="I416" s="45"/>
      <c r="J416" s="45"/>
      <c r="K416" s="45"/>
      <c r="L416" s="45"/>
      <c r="M416" s="45"/>
      <c r="N416" s="45"/>
    </row>
    <row r="417" spans="5:14" s="13" customFormat="1">
      <c r="E417" s="45"/>
      <c r="F417" s="45"/>
      <c r="G417" s="45"/>
      <c r="H417" s="45"/>
      <c r="I417" s="45"/>
      <c r="J417" s="45"/>
      <c r="K417" s="45"/>
      <c r="L417" s="45"/>
      <c r="M417" s="45"/>
      <c r="N417" s="45"/>
    </row>
    <row r="418" spans="5:14" s="13" customFormat="1">
      <c r="E418" s="45"/>
      <c r="F418" s="45"/>
      <c r="G418" s="45"/>
      <c r="H418" s="45"/>
      <c r="I418" s="45"/>
      <c r="J418" s="45"/>
      <c r="K418" s="45"/>
      <c r="L418" s="45"/>
      <c r="M418" s="45"/>
      <c r="N418" s="45"/>
    </row>
    <row r="419" spans="5:14" s="13" customFormat="1">
      <c r="E419" s="45"/>
      <c r="F419" s="45"/>
      <c r="G419" s="45"/>
      <c r="H419" s="45"/>
      <c r="I419" s="45"/>
      <c r="J419" s="45"/>
      <c r="K419" s="45"/>
      <c r="L419" s="45"/>
      <c r="M419" s="45"/>
      <c r="N419" s="45"/>
    </row>
    <row r="420" spans="5:14" s="13" customFormat="1">
      <c r="E420" s="45"/>
      <c r="F420" s="45"/>
      <c r="G420" s="45"/>
      <c r="H420" s="45"/>
      <c r="I420" s="45"/>
      <c r="J420" s="45"/>
      <c r="K420" s="45"/>
      <c r="L420" s="45"/>
      <c r="M420" s="45"/>
      <c r="N420" s="45"/>
    </row>
    <row r="421" spans="5:14" s="13" customFormat="1">
      <c r="E421" s="45"/>
      <c r="F421" s="45"/>
      <c r="G421" s="45"/>
      <c r="H421" s="45"/>
      <c r="I421" s="45"/>
      <c r="J421" s="45"/>
      <c r="K421" s="45"/>
      <c r="L421" s="45"/>
      <c r="M421" s="45"/>
      <c r="N421" s="45"/>
    </row>
    <row r="422" spans="5:14" s="13" customFormat="1">
      <c r="E422" s="45"/>
      <c r="F422" s="45"/>
      <c r="G422" s="45"/>
      <c r="H422" s="45"/>
      <c r="I422" s="45"/>
      <c r="J422" s="45"/>
      <c r="K422" s="45"/>
      <c r="L422" s="45"/>
      <c r="M422" s="45"/>
      <c r="N422" s="45"/>
    </row>
    <row r="423" spans="5:14" s="13" customFormat="1">
      <c r="E423" s="45"/>
      <c r="F423" s="45"/>
      <c r="G423" s="45"/>
      <c r="H423" s="45"/>
      <c r="I423" s="45"/>
      <c r="J423" s="45"/>
      <c r="K423" s="45"/>
      <c r="L423" s="45"/>
      <c r="M423" s="45"/>
      <c r="N423" s="45"/>
    </row>
    <row r="424" spans="5:14" s="13" customFormat="1">
      <c r="E424" s="45"/>
      <c r="F424" s="45"/>
      <c r="G424" s="45"/>
      <c r="H424" s="45"/>
      <c r="I424" s="45"/>
      <c r="J424" s="45"/>
      <c r="K424" s="45"/>
      <c r="L424" s="45"/>
      <c r="M424" s="45"/>
      <c r="N424" s="45"/>
    </row>
    <row r="425" spans="5:14" s="13" customFormat="1">
      <c r="E425" s="45"/>
      <c r="F425" s="45"/>
      <c r="G425" s="45"/>
      <c r="H425" s="45"/>
      <c r="I425" s="45"/>
      <c r="J425" s="45"/>
      <c r="K425" s="45"/>
      <c r="L425" s="45"/>
      <c r="M425" s="45"/>
      <c r="N425" s="45"/>
    </row>
    <row r="426" spans="5:14" s="13" customFormat="1">
      <c r="E426" s="45"/>
      <c r="F426" s="45"/>
      <c r="G426" s="45"/>
      <c r="H426" s="45"/>
      <c r="I426" s="45"/>
      <c r="J426" s="45"/>
      <c r="K426" s="45"/>
      <c r="L426" s="45"/>
      <c r="M426" s="45"/>
      <c r="N426" s="45"/>
    </row>
    <row r="427" spans="5:14" s="13" customFormat="1">
      <c r="E427" s="45"/>
      <c r="F427" s="45"/>
      <c r="G427" s="45"/>
      <c r="H427" s="45"/>
      <c r="I427" s="45"/>
      <c r="J427" s="45"/>
      <c r="K427" s="45"/>
      <c r="L427" s="45"/>
      <c r="M427" s="45"/>
      <c r="N427" s="45"/>
    </row>
    <row r="428" spans="5:14" s="13" customFormat="1">
      <c r="E428" s="45"/>
      <c r="F428" s="45"/>
      <c r="G428" s="45"/>
      <c r="H428" s="45"/>
      <c r="I428" s="45"/>
      <c r="J428" s="45"/>
      <c r="K428" s="45"/>
      <c r="L428" s="45"/>
      <c r="M428" s="45"/>
      <c r="N428" s="45"/>
    </row>
    <row r="429" spans="5:14" s="13" customFormat="1">
      <c r="E429" s="45"/>
      <c r="F429" s="45"/>
      <c r="G429" s="45"/>
      <c r="H429" s="45"/>
      <c r="I429" s="45"/>
      <c r="J429" s="45"/>
      <c r="K429" s="45"/>
      <c r="L429" s="45"/>
      <c r="M429" s="45"/>
      <c r="N429" s="45"/>
    </row>
    <row r="430" spans="5:14" s="13" customFormat="1">
      <c r="E430" s="45"/>
      <c r="F430" s="45"/>
      <c r="G430" s="45"/>
      <c r="H430" s="45"/>
      <c r="I430" s="45"/>
      <c r="J430" s="45"/>
      <c r="K430" s="45"/>
      <c r="L430" s="45"/>
      <c r="M430" s="45"/>
      <c r="N430" s="45"/>
    </row>
    <row r="431" spans="5:14" s="13" customFormat="1">
      <c r="E431" s="45"/>
      <c r="F431" s="45"/>
      <c r="G431" s="45"/>
      <c r="H431" s="45"/>
      <c r="I431" s="45"/>
      <c r="J431" s="45"/>
      <c r="K431" s="45"/>
      <c r="L431" s="45"/>
      <c r="M431" s="45"/>
      <c r="N431" s="45"/>
    </row>
    <row r="432" spans="5:14" s="13" customFormat="1">
      <c r="E432" s="45"/>
      <c r="F432" s="45"/>
      <c r="G432" s="45"/>
      <c r="H432" s="45"/>
      <c r="I432" s="45"/>
      <c r="J432" s="45"/>
      <c r="K432" s="45"/>
      <c r="L432" s="45"/>
      <c r="M432" s="45"/>
      <c r="N432" s="45"/>
    </row>
    <row r="433" spans="5:14" s="13" customFormat="1">
      <c r="E433" s="45"/>
      <c r="F433" s="45"/>
      <c r="G433" s="45"/>
      <c r="H433" s="45"/>
      <c r="I433" s="45"/>
      <c r="J433" s="45"/>
      <c r="K433" s="45"/>
      <c r="L433" s="45"/>
      <c r="M433" s="45"/>
      <c r="N433" s="45"/>
    </row>
    <row r="434" spans="5:14" s="13" customFormat="1">
      <c r="E434" s="45"/>
      <c r="F434" s="45"/>
      <c r="G434" s="45"/>
      <c r="H434" s="45"/>
      <c r="I434" s="45"/>
      <c r="J434" s="45"/>
      <c r="K434" s="45"/>
      <c r="L434" s="45"/>
      <c r="M434" s="45"/>
      <c r="N434" s="45"/>
    </row>
    <row r="435" spans="5:14" s="13" customFormat="1">
      <c r="E435" s="45"/>
      <c r="F435" s="45"/>
      <c r="G435" s="45"/>
      <c r="H435" s="45"/>
      <c r="I435" s="45"/>
      <c r="J435" s="45"/>
      <c r="K435" s="45"/>
      <c r="L435" s="45"/>
      <c r="M435" s="45"/>
      <c r="N435" s="45"/>
    </row>
    <row r="436" spans="5:14" s="13" customFormat="1">
      <c r="E436" s="45"/>
      <c r="F436" s="45"/>
      <c r="G436" s="45"/>
      <c r="H436" s="45"/>
      <c r="I436" s="45"/>
      <c r="J436" s="45"/>
      <c r="K436" s="45"/>
      <c r="L436" s="45"/>
      <c r="M436" s="45"/>
      <c r="N436" s="45"/>
    </row>
    <row r="437" spans="5:14" s="13" customFormat="1">
      <c r="E437" s="45"/>
      <c r="F437" s="45"/>
      <c r="G437" s="45"/>
      <c r="H437" s="45"/>
      <c r="I437" s="45"/>
      <c r="J437" s="45"/>
      <c r="K437" s="45"/>
      <c r="L437" s="45"/>
      <c r="M437" s="45"/>
      <c r="N437" s="45"/>
    </row>
    <row r="438" spans="5:14" s="13" customFormat="1">
      <c r="E438" s="45"/>
      <c r="F438" s="45"/>
      <c r="G438" s="45"/>
      <c r="H438" s="45"/>
      <c r="I438" s="45"/>
      <c r="J438" s="45"/>
      <c r="K438" s="45"/>
      <c r="L438" s="45"/>
      <c r="M438" s="45"/>
      <c r="N438" s="45"/>
    </row>
    <row r="439" spans="5:14" s="13" customFormat="1">
      <c r="E439" s="45"/>
      <c r="F439" s="45"/>
      <c r="G439" s="45"/>
      <c r="H439" s="45"/>
      <c r="I439" s="45"/>
      <c r="J439" s="45"/>
      <c r="K439" s="45"/>
      <c r="L439" s="45"/>
      <c r="M439" s="45"/>
      <c r="N439" s="45"/>
    </row>
    <row r="440" spans="5:14" s="13" customFormat="1">
      <c r="E440" s="45"/>
      <c r="F440" s="45"/>
      <c r="G440" s="45"/>
      <c r="H440" s="45"/>
      <c r="I440" s="45"/>
      <c r="J440" s="45"/>
      <c r="K440" s="45"/>
      <c r="L440" s="45"/>
      <c r="M440" s="45"/>
      <c r="N440" s="45"/>
    </row>
    <row r="441" spans="5:14" s="13" customFormat="1">
      <c r="E441" s="45"/>
      <c r="F441" s="45"/>
      <c r="G441" s="45"/>
      <c r="H441" s="45"/>
      <c r="I441" s="45"/>
      <c r="J441" s="45"/>
      <c r="K441" s="45"/>
      <c r="L441" s="45"/>
      <c r="M441" s="45"/>
      <c r="N441" s="45"/>
    </row>
    <row r="442" spans="5:14" s="13" customFormat="1">
      <c r="E442" s="45"/>
      <c r="F442" s="45"/>
      <c r="G442" s="45"/>
      <c r="H442" s="45"/>
      <c r="I442" s="45"/>
      <c r="J442" s="45"/>
      <c r="K442" s="45"/>
      <c r="L442" s="45"/>
      <c r="M442" s="45"/>
      <c r="N442" s="45"/>
    </row>
    <row r="443" spans="5:14" s="13" customFormat="1">
      <c r="E443" s="45"/>
      <c r="F443" s="45"/>
      <c r="G443" s="45"/>
      <c r="H443" s="45"/>
      <c r="I443" s="45"/>
      <c r="J443" s="45"/>
      <c r="K443" s="45"/>
      <c r="L443" s="45"/>
      <c r="M443" s="45"/>
      <c r="N443" s="45"/>
    </row>
    <row r="444" spans="5:14" s="13" customFormat="1">
      <c r="E444" s="45"/>
      <c r="F444" s="45"/>
      <c r="G444" s="45"/>
      <c r="H444" s="45"/>
      <c r="I444" s="45"/>
      <c r="J444" s="45"/>
      <c r="K444" s="45"/>
      <c r="L444" s="45"/>
      <c r="M444" s="45"/>
      <c r="N444" s="45"/>
    </row>
    <row r="445" spans="5:14" s="13" customFormat="1">
      <c r="E445" s="45"/>
      <c r="F445" s="45"/>
      <c r="G445" s="45"/>
      <c r="H445" s="45"/>
      <c r="I445" s="45"/>
      <c r="J445" s="45"/>
      <c r="K445" s="45"/>
      <c r="L445" s="45"/>
      <c r="M445" s="45"/>
      <c r="N445" s="45"/>
    </row>
    <row r="446" spans="5:14" s="13" customFormat="1">
      <c r="E446" s="45"/>
      <c r="F446" s="45"/>
      <c r="G446" s="45"/>
      <c r="H446" s="45"/>
      <c r="I446" s="45"/>
      <c r="J446" s="45"/>
      <c r="K446" s="45"/>
      <c r="L446" s="45"/>
      <c r="M446" s="45"/>
      <c r="N446" s="45"/>
    </row>
    <row r="447" spans="5:14" s="13" customFormat="1">
      <c r="E447" s="45"/>
      <c r="F447" s="45"/>
      <c r="G447" s="45"/>
      <c r="H447" s="45"/>
      <c r="I447" s="45"/>
      <c r="J447" s="45"/>
      <c r="K447" s="45"/>
      <c r="L447" s="45"/>
      <c r="M447" s="45"/>
      <c r="N447" s="45"/>
    </row>
    <row r="448" spans="5:14" s="13" customFormat="1">
      <c r="E448" s="45"/>
      <c r="F448" s="45"/>
      <c r="G448" s="45"/>
      <c r="H448" s="45"/>
      <c r="I448" s="45"/>
      <c r="J448" s="45"/>
      <c r="K448" s="45"/>
      <c r="L448" s="45"/>
      <c r="M448" s="45"/>
      <c r="N448" s="45"/>
    </row>
    <row r="449" spans="5:14" s="13" customFormat="1">
      <c r="E449" s="45"/>
      <c r="F449" s="45"/>
      <c r="G449" s="45"/>
      <c r="H449" s="45"/>
      <c r="I449" s="45"/>
      <c r="J449" s="45"/>
      <c r="K449" s="45"/>
      <c r="L449" s="45"/>
      <c r="M449" s="45"/>
      <c r="N449" s="45"/>
    </row>
    <row r="450" spans="5:14" s="13" customFormat="1">
      <c r="E450" s="45"/>
      <c r="F450" s="45"/>
      <c r="G450" s="45"/>
      <c r="H450" s="45"/>
      <c r="I450" s="45"/>
      <c r="J450" s="45"/>
      <c r="K450" s="45"/>
      <c r="L450" s="45"/>
      <c r="M450" s="45"/>
      <c r="N450" s="45"/>
    </row>
    <row r="451" spans="5:14" s="13" customFormat="1">
      <c r="E451" s="45"/>
      <c r="F451" s="45"/>
      <c r="G451" s="45"/>
      <c r="H451" s="45"/>
      <c r="I451" s="45"/>
      <c r="J451" s="45"/>
      <c r="K451" s="45"/>
      <c r="L451" s="45"/>
      <c r="M451" s="45"/>
      <c r="N451" s="45"/>
    </row>
    <row r="452" spans="5:14" s="13" customFormat="1">
      <c r="E452" s="45"/>
      <c r="F452" s="45"/>
      <c r="G452" s="45"/>
      <c r="H452" s="45"/>
      <c r="I452" s="45"/>
      <c r="J452" s="45"/>
      <c r="K452" s="45"/>
      <c r="L452" s="45"/>
      <c r="M452" s="45"/>
      <c r="N452" s="45"/>
    </row>
    <row r="453" spans="5:14" s="13" customFormat="1">
      <c r="E453" s="45"/>
      <c r="F453" s="45"/>
      <c r="G453" s="45"/>
      <c r="H453" s="45"/>
      <c r="I453" s="45"/>
      <c r="J453" s="45"/>
      <c r="K453" s="45"/>
      <c r="L453" s="45"/>
      <c r="M453" s="45"/>
      <c r="N453" s="45"/>
    </row>
    <row r="454" spans="5:14" s="13" customFormat="1">
      <c r="E454" s="45"/>
      <c r="F454" s="45"/>
      <c r="G454" s="45"/>
      <c r="H454" s="45"/>
      <c r="I454" s="45"/>
      <c r="J454" s="45"/>
      <c r="K454" s="45"/>
      <c r="L454" s="45"/>
      <c r="M454" s="45"/>
      <c r="N454" s="45"/>
    </row>
    <row r="455" spans="5:14" s="13" customFormat="1">
      <c r="E455" s="45"/>
      <c r="F455" s="45"/>
      <c r="G455" s="45"/>
      <c r="H455" s="45"/>
      <c r="I455" s="45"/>
      <c r="J455" s="45"/>
      <c r="K455" s="45"/>
      <c r="L455" s="45"/>
      <c r="M455" s="45"/>
      <c r="N455" s="45"/>
    </row>
    <row r="456" spans="5:14" s="13" customFormat="1">
      <c r="E456" s="45"/>
      <c r="F456" s="45"/>
      <c r="G456" s="45"/>
      <c r="H456" s="45"/>
      <c r="I456" s="45"/>
      <c r="J456" s="45"/>
      <c r="K456" s="45"/>
      <c r="L456" s="45"/>
      <c r="M456" s="45"/>
      <c r="N456" s="45"/>
    </row>
    <row r="457" spans="5:14" s="13" customFormat="1">
      <c r="E457" s="45"/>
      <c r="F457" s="45"/>
      <c r="G457" s="45"/>
      <c r="H457" s="45"/>
      <c r="I457" s="45"/>
      <c r="J457" s="45"/>
      <c r="K457" s="45"/>
      <c r="L457" s="45"/>
      <c r="M457" s="45"/>
      <c r="N457" s="45"/>
    </row>
    <row r="458" spans="5:14" s="13" customFormat="1">
      <c r="E458" s="45"/>
      <c r="F458" s="45"/>
      <c r="G458" s="45"/>
      <c r="H458" s="45"/>
      <c r="I458" s="45"/>
      <c r="J458" s="45"/>
      <c r="K458" s="45"/>
      <c r="L458" s="45"/>
      <c r="M458" s="45"/>
      <c r="N458" s="45"/>
    </row>
    <row r="459" spans="5:14" s="13" customFormat="1">
      <c r="E459" s="45"/>
      <c r="F459" s="45"/>
      <c r="G459" s="45"/>
      <c r="H459" s="45"/>
      <c r="I459" s="45"/>
      <c r="J459" s="45"/>
      <c r="K459" s="45"/>
      <c r="L459" s="45"/>
      <c r="M459" s="45"/>
      <c r="N459" s="45"/>
    </row>
    <row r="460" spans="5:14" s="13" customFormat="1">
      <c r="E460" s="45"/>
      <c r="F460" s="45"/>
      <c r="G460" s="45"/>
      <c r="H460" s="45"/>
      <c r="I460" s="45"/>
      <c r="J460" s="45"/>
      <c r="K460" s="45"/>
      <c r="L460" s="45"/>
      <c r="M460" s="45"/>
      <c r="N460" s="45"/>
    </row>
    <row r="461" spans="5:14" s="13" customFormat="1">
      <c r="E461" s="45"/>
      <c r="F461" s="45"/>
      <c r="G461" s="45"/>
      <c r="H461" s="45"/>
      <c r="I461" s="45"/>
      <c r="J461" s="45"/>
      <c r="K461" s="45"/>
      <c r="L461" s="45"/>
      <c r="M461" s="45"/>
      <c r="N461" s="45"/>
    </row>
    <row r="462" spans="5:14" s="13" customFormat="1">
      <c r="E462" s="45"/>
      <c r="F462" s="45"/>
      <c r="G462" s="45"/>
      <c r="H462" s="45"/>
      <c r="I462" s="45"/>
      <c r="J462" s="45"/>
      <c r="K462" s="45"/>
      <c r="L462" s="45"/>
      <c r="M462" s="45"/>
      <c r="N462" s="45"/>
    </row>
    <row r="463" spans="5:14" s="13" customFormat="1">
      <c r="E463" s="45"/>
      <c r="F463" s="45"/>
      <c r="G463" s="45"/>
      <c r="H463" s="45"/>
      <c r="I463" s="45"/>
      <c r="J463" s="45"/>
      <c r="K463" s="45"/>
      <c r="L463" s="45"/>
      <c r="M463" s="45"/>
      <c r="N463" s="45"/>
    </row>
    <row r="464" spans="5:14" s="13" customFormat="1">
      <c r="E464" s="45"/>
      <c r="F464" s="45"/>
      <c r="G464" s="45"/>
      <c r="H464" s="45"/>
      <c r="I464" s="45"/>
      <c r="J464" s="45"/>
      <c r="K464" s="45"/>
      <c r="L464" s="45"/>
      <c r="M464" s="45"/>
      <c r="N464" s="45"/>
    </row>
    <row r="465" spans="5:14" s="13" customFormat="1">
      <c r="E465" s="45"/>
      <c r="F465" s="45"/>
      <c r="G465" s="45"/>
      <c r="H465" s="45"/>
      <c r="I465" s="45"/>
      <c r="J465" s="45"/>
      <c r="K465" s="45"/>
      <c r="L465" s="45"/>
      <c r="M465" s="45"/>
      <c r="N465" s="45"/>
    </row>
    <row r="466" spans="5:14" s="13" customFormat="1">
      <c r="E466" s="45"/>
      <c r="F466" s="45"/>
      <c r="G466" s="45"/>
      <c r="H466" s="45"/>
      <c r="I466" s="45"/>
      <c r="J466" s="45"/>
      <c r="K466" s="45"/>
      <c r="L466" s="45"/>
      <c r="M466" s="45"/>
      <c r="N466" s="45"/>
    </row>
    <row r="467" spans="5:14" s="13" customFormat="1">
      <c r="E467" s="45"/>
      <c r="F467" s="45"/>
      <c r="G467" s="45"/>
      <c r="H467" s="45"/>
      <c r="I467" s="45"/>
      <c r="J467" s="45"/>
      <c r="K467" s="45"/>
      <c r="L467" s="45"/>
      <c r="M467" s="45"/>
      <c r="N467" s="45"/>
    </row>
    <row r="468" spans="5:14" s="13" customFormat="1">
      <c r="E468" s="45"/>
      <c r="F468" s="45"/>
      <c r="G468" s="45"/>
      <c r="H468" s="45"/>
      <c r="I468" s="45"/>
      <c r="J468" s="45"/>
      <c r="K468" s="45"/>
      <c r="L468" s="45"/>
      <c r="M468" s="45"/>
      <c r="N468" s="45"/>
    </row>
    <row r="469" spans="5:14" s="13" customFormat="1">
      <c r="E469" s="45"/>
      <c r="F469" s="45"/>
      <c r="G469" s="45"/>
      <c r="H469" s="45"/>
      <c r="I469" s="45"/>
      <c r="J469" s="45"/>
      <c r="K469" s="45"/>
      <c r="L469" s="45"/>
      <c r="M469" s="45"/>
      <c r="N469" s="45"/>
    </row>
    <row r="470" spans="5:14" s="13" customFormat="1">
      <c r="E470" s="45"/>
      <c r="F470" s="45"/>
      <c r="G470" s="45"/>
      <c r="H470" s="45"/>
      <c r="I470" s="45"/>
      <c r="J470" s="45"/>
      <c r="K470" s="45"/>
      <c r="L470" s="45"/>
      <c r="M470" s="45"/>
      <c r="N470" s="45"/>
    </row>
    <row r="471" spans="5:14" s="13" customFormat="1">
      <c r="E471" s="45"/>
      <c r="F471" s="45"/>
      <c r="G471" s="45"/>
      <c r="H471" s="45"/>
      <c r="I471" s="45"/>
      <c r="J471" s="45"/>
      <c r="K471" s="45"/>
      <c r="L471" s="45"/>
      <c r="M471" s="45"/>
      <c r="N471" s="45"/>
    </row>
    <row r="472" spans="5:14" s="13" customFormat="1">
      <c r="E472" s="45"/>
      <c r="F472" s="45"/>
      <c r="G472" s="45"/>
      <c r="H472" s="45"/>
      <c r="I472" s="45"/>
      <c r="J472" s="45"/>
      <c r="K472" s="45"/>
      <c r="L472" s="45"/>
      <c r="M472" s="45"/>
      <c r="N472" s="45"/>
    </row>
    <row r="473" spans="5:14" s="13" customFormat="1">
      <c r="E473" s="45"/>
      <c r="F473" s="45"/>
      <c r="G473" s="45"/>
      <c r="H473" s="45"/>
      <c r="I473" s="45"/>
      <c r="J473" s="45"/>
      <c r="K473" s="45"/>
      <c r="L473" s="45"/>
      <c r="M473" s="45"/>
      <c r="N473" s="45"/>
    </row>
    <row r="474" spans="5:14" s="13" customFormat="1">
      <c r="E474" s="45"/>
      <c r="F474" s="45"/>
      <c r="G474" s="45"/>
      <c r="H474" s="45"/>
      <c r="I474" s="45"/>
      <c r="J474" s="45"/>
      <c r="K474" s="45"/>
      <c r="L474" s="45"/>
      <c r="M474" s="45"/>
      <c r="N474" s="45"/>
    </row>
    <row r="475" spans="5:14" s="13" customFormat="1">
      <c r="E475" s="45"/>
      <c r="F475" s="45"/>
      <c r="G475" s="45"/>
      <c r="H475" s="45"/>
      <c r="I475" s="45"/>
      <c r="J475" s="45"/>
      <c r="K475" s="45"/>
      <c r="L475" s="45"/>
      <c r="M475" s="45"/>
      <c r="N475" s="45"/>
    </row>
    <row r="476" spans="5:14" s="13" customFormat="1">
      <c r="E476" s="45"/>
      <c r="F476" s="45"/>
      <c r="G476" s="45"/>
      <c r="H476" s="45"/>
      <c r="I476" s="45"/>
      <c r="J476" s="45"/>
      <c r="K476" s="45"/>
      <c r="L476" s="45"/>
      <c r="M476" s="45"/>
      <c r="N476" s="45"/>
    </row>
    <row r="477" spans="5:14" s="13" customFormat="1">
      <c r="E477" s="45"/>
      <c r="F477" s="45"/>
      <c r="G477" s="45"/>
      <c r="H477" s="45"/>
      <c r="I477" s="45"/>
      <c r="J477" s="45"/>
      <c r="K477" s="45"/>
      <c r="L477" s="45"/>
      <c r="M477" s="45"/>
      <c r="N477" s="45"/>
    </row>
    <row r="478" spans="5:14" s="13" customFormat="1">
      <c r="E478" s="45"/>
      <c r="F478" s="45"/>
      <c r="G478" s="45"/>
      <c r="H478" s="45"/>
      <c r="I478" s="45"/>
      <c r="J478" s="45"/>
      <c r="K478" s="45"/>
      <c r="L478" s="45"/>
      <c r="M478" s="45"/>
      <c r="N478" s="45"/>
    </row>
    <row r="479" spans="5:14" s="13" customFormat="1">
      <c r="E479" s="45"/>
      <c r="F479" s="45"/>
      <c r="G479" s="45"/>
      <c r="H479" s="45"/>
      <c r="I479" s="45"/>
      <c r="J479" s="45"/>
      <c r="K479" s="45"/>
      <c r="L479" s="45"/>
      <c r="M479" s="45"/>
      <c r="N479" s="45"/>
    </row>
    <row r="480" spans="5:14" s="13" customFormat="1">
      <c r="E480" s="45"/>
      <c r="F480" s="45"/>
      <c r="G480" s="45"/>
      <c r="H480" s="45"/>
      <c r="I480" s="45"/>
      <c r="J480" s="45"/>
      <c r="K480" s="45"/>
      <c r="L480" s="45"/>
      <c r="M480" s="45"/>
      <c r="N480" s="45"/>
    </row>
    <row r="481" spans="5:14" s="13" customFormat="1">
      <c r="E481" s="45"/>
      <c r="F481" s="45"/>
      <c r="G481" s="45"/>
      <c r="H481" s="45"/>
      <c r="I481" s="45"/>
      <c r="J481" s="45"/>
      <c r="K481" s="45"/>
      <c r="L481" s="45"/>
      <c r="M481" s="45"/>
      <c r="N481" s="45"/>
    </row>
    <row r="482" spans="5:14" s="13" customFormat="1">
      <c r="E482" s="45"/>
      <c r="F482" s="45"/>
      <c r="G482" s="45"/>
      <c r="H482" s="45"/>
      <c r="I482" s="45"/>
      <c r="J482" s="45"/>
      <c r="K482" s="45"/>
      <c r="L482" s="45"/>
      <c r="M482" s="45"/>
      <c r="N482" s="45"/>
    </row>
    <row r="483" spans="5:14" s="13" customFormat="1">
      <c r="E483" s="45"/>
      <c r="F483" s="45"/>
      <c r="G483" s="45"/>
      <c r="H483" s="45"/>
      <c r="I483" s="45"/>
      <c r="J483" s="45"/>
      <c r="K483" s="45"/>
      <c r="L483" s="45"/>
      <c r="M483" s="45"/>
      <c r="N483" s="45"/>
    </row>
    <row r="484" spans="5:14" s="13" customFormat="1">
      <c r="E484" s="45"/>
      <c r="F484" s="45"/>
      <c r="G484" s="45"/>
      <c r="H484" s="45"/>
      <c r="I484" s="45"/>
      <c r="J484" s="45"/>
      <c r="K484" s="45"/>
      <c r="L484" s="45"/>
      <c r="M484" s="45"/>
      <c r="N484" s="45"/>
    </row>
    <row r="485" spans="5:14" s="13" customFormat="1">
      <c r="E485" s="45"/>
      <c r="F485" s="45"/>
      <c r="G485" s="45"/>
      <c r="H485" s="45"/>
      <c r="I485" s="45"/>
      <c r="J485" s="45"/>
      <c r="K485" s="45"/>
      <c r="L485" s="45"/>
      <c r="M485" s="45"/>
      <c r="N485" s="45"/>
    </row>
    <row r="486" spans="5:14" s="13" customFormat="1">
      <c r="E486" s="45"/>
      <c r="F486" s="45"/>
      <c r="G486" s="45"/>
      <c r="H486" s="45"/>
      <c r="I486" s="45"/>
      <c r="J486" s="45"/>
      <c r="K486" s="45"/>
      <c r="L486" s="45"/>
      <c r="M486" s="45"/>
      <c r="N486" s="45"/>
    </row>
    <row r="487" spans="5:14" s="13" customFormat="1">
      <c r="E487" s="45"/>
      <c r="F487" s="45"/>
      <c r="G487" s="45"/>
      <c r="H487" s="45"/>
      <c r="I487" s="45"/>
      <c r="J487" s="45"/>
      <c r="K487" s="45"/>
      <c r="L487" s="45"/>
      <c r="M487" s="45"/>
      <c r="N487" s="45"/>
    </row>
    <row r="488" spans="5:14" s="13" customFormat="1">
      <c r="E488" s="45"/>
      <c r="F488" s="45"/>
      <c r="G488" s="45"/>
      <c r="H488" s="45"/>
      <c r="I488" s="45"/>
      <c r="J488" s="45"/>
      <c r="K488" s="45"/>
      <c r="L488" s="45"/>
      <c r="M488" s="45"/>
      <c r="N488" s="45"/>
    </row>
    <row r="489" spans="5:14" s="13" customFormat="1">
      <c r="E489" s="45"/>
      <c r="F489" s="45"/>
      <c r="G489" s="45"/>
      <c r="H489" s="45"/>
      <c r="I489" s="45"/>
      <c r="J489" s="45"/>
      <c r="K489" s="45"/>
      <c r="L489" s="45"/>
      <c r="M489" s="45"/>
      <c r="N489" s="45"/>
    </row>
    <row r="490" spans="5:14" s="13" customFormat="1">
      <c r="E490" s="45"/>
      <c r="F490" s="45"/>
      <c r="G490" s="45"/>
      <c r="H490" s="45"/>
      <c r="I490" s="45"/>
      <c r="J490" s="45"/>
      <c r="K490" s="45"/>
      <c r="L490" s="45"/>
      <c r="M490" s="45"/>
      <c r="N490" s="45"/>
    </row>
    <row r="491" spans="5:14" s="13" customFormat="1">
      <c r="E491" s="45"/>
      <c r="F491" s="45"/>
      <c r="G491" s="45"/>
      <c r="H491" s="45"/>
      <c r="I491" s="45"/>
      <c r="J491" s="45"/>
      <c r="K491" s="45"/>
      <c r="L491" s="45"/>
      <c r="M491" s="45"/>
      <c r="N491" s="45"/>
    </row>
    <row r="492" spans="5:14" s="13" customFormat="1">
      <c r="E492" s="45"/>
      <c r="F492" s="45"/>
      <c r="G492" s="45"/>
      <c r="H492" s="45"/>
      <c r="I492" s="45"/>
      <c r="J492" s="45"/>
      <c r="K492" s="45"/>
      <c r="L492" s="45"/>
      <c r="M492" s="45"/>
      <c r="N492" s="45"/>
    </row>
    <row r="493" spans="5:14" s="13" customFormat="1">
      <c r="E493" s="45"/>
      <c r="F493" s="45"/>
      <c r="G493" s="45"/>
      <c r="H493" s="45"/>
      <c r="I493" s="45"/>
      <c r="J493" s="45"/>
      <c r="K493" s="45"/>
      <c r="L493" s="45"/>
      <c r="M493" s="45"/>
      <c r="N493" s="45"/>
    </row>
    <row r="494" spans="5:14" s="13" customFormat="1">
      <c r="E494" s="45"/>
      <c r="F494" s="45"/>
      <c r="G494" s="45"/>
      <c r="H494" s="45"/>
      <c r="I494" s="45"/>
      <c r="J494" s="45"/>
      <c r="K494" s="45"/>
      <c r="L494" s="45"/>
      <c r="M494" s="45"/>
      <c r="N494" s="45"/>
    </row>
    <row r="495" spans="5:14" s="13" customFormat="1">
      <c r="E495" s="45"/>
      <c r="F495" s="45"/>
      <c r="G495" s="45"/>
      <c r="H495" s="45"/>
      <c r="I495" s="45"/>
      <c r="J495" s="45"/>
      <c r="K495" s="45"/>
      <c r="L495" s="45"/>
      <c r="M495" s="45"/>
      <c r="N495" s="45"/>
    </row>
    <row r="496" spans="5:14" s="13" customFormat="1">
      <c r="E496" s="45"/>
      <c r="F496" s="45"/>
      <c r="G496" s="45"/>
      <c r="H496" s="45"/>
      <c r="I496" s="45"/>
      <c r="J496" s="45"/>
      <c r="K496" s="45"/>
      <c r="L496" s="45"/>
      <c r="M496" s="45"/>
      <c r="N496" s="45"/>
    </row>
    <row r="497" spans="5:14" s="13" customFormat="1">
      <c r="E497" s="45"/>
      <c r="F497" s="45"/>
      <c r="G497" s="45"/>
      <c r="H497" s="45"/>
      <c r="I497" s="45"/>
      <c r="J497" s="45"/>
      <c r="K497" s="45"/>
      <c r="L497" s="45"/>
      <c r="M497" s="45"/>
      <c r="N497" s="45"/>
    </row>
    <row r="498" spans="5:14" s="13" customFormat="1">
      <c r="E498" s="45"/>
      <c r="F498" s="45"/>
      <c r="G498" s="45"/>
      <c r="H498" s="45"/>
      <c r="I498" s="45"/>
      <c r="J498" s="45"/>
      <c r="K498" s="45"/>
      <c r="L498" s="45"/>
      <c r="M498" s="45"/>
      <c r="N498" s="45"/>
    </row>
    <row r="499" spans="5:14" s="13" customFormat="1">
      <c r="E499" s="45"/>
      <c r="F499" s="45"/>
      <c r="G499" s="45"/>
      <c r="H499" s="45"/>
      <c r="I499" s="45"/>
      <c r="J499" s="45"/>
      <c r="K499" s="45"/>
      <c r="L499" s="45"/>
      <c r="M499" s="45"/>
      <c r="N499" s="45"/>
    </row>
    <row r="500" spans="5:14" s="13" customFormat="1">
      <c r="E500" s="45"/>
      <c r="F500" s="45"/>
      <c r="G500" s="45"/>
      <c r="H500" s="45"/>
      <c r="I500" s="45"/>
      <c r="J500" s="45"/>
      <c r="K500" s="45"/>
      <c r="L500" s="45"/>
      <c r="M500" s="45"/>
      <c r="N500" s="45"/>
    </row>
    <row r="501" spans="5:14" s="13" customFormat="1">
      <c r="E501" s="45"/>
      <c r="F501" s="45"/>
      <c r="G501" s="45"/>
      <c r="H501" s="45"/>
      <c r="I501" s="45"/>
      <c r="J501" s="45"/>
      <c r="K501" s="45"/>
      <c r="L501" s="45"/>
      <c r="M501" s="45"/>
      <c r="N501" s="45"/>
    </row>
    <row r="502" spans="5:14" s="13" customFormat="1">
      <c r="E502" s="45"/>
      <c r="F502" s="45"/>
      <c r="G502" s="45"/>
      <c r="H502" s="45"/>
      <c r="I502" s="45"/>
      <c r="J502" s="45"/>
      <c r="K502" s="45"/>
      <c r="L502" s="45"/>
      <c r="M502" s="45"/>
      <c r="N502" s="45"/>
    </row>
    <row r="503" spans="5:14" s="13" customFormat="1">
      <c r="E503" s="45"/>
      <c r="F503" s="45"/>
      <c r="G503" s="45"/>
      <c r="H503" s="45"/>
      <c r="I503" s="45"/>
      <c r="J503" s="45"/>
      <c r="K503" s="45"/>
      <c r="L503" s="45"/>
      <c r="M503" s="45"/>
      <c r="N503" s="45"/>
    </row>
    <row r="504" spans="5:14" s="13" customFormat="1">
      <c r="E504" s="45"/>
      <c r="F504" s="45"/>
      <c r="G504" s="45"/>
      <c r="H504" s="45"/>
      <c r="I504" s="45"/>
      <c r="J504" s="45"/>
      <c r="K504" s="45"/>
      <c r="L504" s="45"/>
      <c r="M504" s="45"/>
      <c r="N504" s="45"/>
    </row>
    <row r="505" spans="5:14" s="13" customFormat="1">
      <c r="E505" s="45"/>
      <c r="F505" s="45"/>
      <c r="G505" s="45"/>
      <c r="H505" s="45"/>
      <c r="I505" s="45"/>
      <c r="J505" s="45"/>
      <c r="K505" s="45"/>
      <c r="L505" s="45"/>
      <c r="M505" s="45"/>
      <c r="N505" s="45"/>
    </row>
    <row r="506" spans="5:14" s="13" customFormat="1">
      <c r="E506" s="45"/>
      <c r="F506" s="45"/>
      <c r="G506" s="45"/>
      <c r="H506" s="45"/>
      <c r="I506" s="45"/>
      <c r="J506" s="45"/>
      <c r="K506" s="45"/>
      <c r="L506" s="45"/>
      <c r="M506" s="45"/>
      <c r="N506" s="45"/>
    </row>
    <row r="507" spans="5:14" s="13" customFormat="1">
      <c r="E507" s="45"/>
      <c r="F507" s="45"/>
      <c r="G507" s="45"/>
      <c r="H507" s="45"/>
      <c r="I507" s="45"/>
      <c r="J507" s="45"/>
      <c r="K507" s="45"/>
      <c r="L507" s="45"/>
      <c r="M507" s="45"/>
      <c r="N507" s="45"/>
    </row>
    <row r="508" spans="5:14" s="13" customFormat="1">
      <c r="E508" s="45"/>
      <c r="F508" s="45"/>
      <c r="G508" s="45"/>
      <c r="H508" s="45"/>
      <c r="I508" s="45"/>
      <c r="J508" s="45"/>
      <c r="K508" s="45"/>
      <c r="L508" s="45"/>
      <c r="M508" s="45"/>
      <c r="N508" s="45"/>
    </row>
    <row r="509" spans="5:14" s="13" customFormat="1">
      <c r="E509" s="45"/>
      <c r="F509" s="45"/>
      <c r="G509" s="45"/>
      <c r="H509" s="45"/>
      <c r="I509" s="45"/>
      <c r="J509" s="45"/>
      <c r="K509" s="45"/>
      <c r="L509" s="45"/>
      <c r="M509" s="45"/>
      <c r="N509" s="45"/>
    </row>
    <row r="510" spans="5:14" s="13" customFormat="1">
      <c r="E510" s="45"/>
      <c r="F510" s="45"/>
      <c r="G510" s="45"/>
      <c r="H510" s="45"/>
      <c r="I510" s="45"/>
      <c r="J510" s="45"/>
      <c r="K510" s="45"/>
      <c r="L510" s="45"/>
      <c r="M510" s="45"/>
      <c r="N510" s="45"/>
    </row>
    <row r="511" spans="5:14" s="13" customFormat="1">
      <c r="E511" s="45"/>
      <c r="F511" s="45"/>
      <c r="G511" s="45"/>
      <c r="H511" s="45"/>
      <c r="I511" s="45"/>
      <c r="J511" s="45"/>
      <c r="K511" s="45"/>
      <c r="L511" s="45"/>
      <c r="M511" s="45"/>
      <c r="N511" s="45"/>
    </row>
    <row r="512" spans="5:14" s="13" customFormat="1">
      <c r="E512" s="45"/>
      <c r="F512" s="45"/>
      <c r="G512" s="45"/>
      <c r="H512" s="45"/>
      <c r="I512" s="45"/>
      <c r="J512" s="45"/>
      <c r="K512" s="45"/>
      <c r="L512" s="45"/>
      <c r="M512" s="45"/>
      <c r="N512" s="45"/>
    </row>
    <row r="513" spans="5:14" s="13" customFormat="1">
      <c r="E513" s="45"/>
      <c r="F513" s="45"/>
      <c r="G513" s="45"/>
      <c r="H513" s="45"/>
      <c r="I513" s="45"/>
      <c r="J513" s="45"/>
      <c r="K513" s="45"/>
      <c r="L513" s="45"/>
      <c r="M513" s="45"/>
      <c r="N513" s="45"/>
    </row>
    <row r="514" spans="5:14" s="13" customFormat="1">
      <c r="E514" s="45"/>
      <c r="F514" s="45"/>
      <c r="G514" s="45"/>
      <c r="H514" s="45"/>
      <c r="I514" s="45"/>
      <c r="J514" s="45"/>
      <c r="K514" s="45"/>
      <c r="L514" s="45"/>
      <c r="M514" s="45"/>
      <c r="N514" s="45"/>
    </row>
    <row r="515" spans="5:14" s="13" customFormat="1">
      <c r="E515" s="45"/>
      <c r="F515" s="45"/>
      <c r="G515" s="45"/>
      <c r="H515" s="45"/>
      <c r="I515" s="45"/>
      <c r="J515" s="45"/>
      <c r="K515" s="45"/>
      <c r="L515" s="45"/>
      <c r="M515" s="45"/>
      <c r="N515" s="45"/>
    </row>
    <row r="516" spans="5:14" s="13" customFormat="1">
      <c r="E516" s="45"/>
      <c r="F516" s="45"/>
      <c r="G516" s="45"/>
      <c r="H516" s="45"/>
      <c r="I516" s="45"/>
      <c r="J516" s="45"/>
      <c r="K516" s="45"/>
      <c r="L516" s="45"/>
      <c r="M516" s="45"/>
      <c r="N516" s="45"/>
    </row>
    <row r="517" spans="5:14" s="13" customFormat="1">
      <c r="E517" s="45"/>
      <c r="F517" s="45"/>
      <c r="G517" s="45"/>
      <c r="H517" s="45"/>
      <c r="I517" s="45"/>
      <c r="J517" s="45"/>
      <c r="K517" s="45"/>
      <c r="L517" s="45"/>
      <c r="M517" s="45"/>
      <c r="N517" s="45"/>
    </row>
    <row r="518" spans="5:14" s="13" customFormat="1">
      <c r="E518" s="45"/>
      <c r="F518" s="45"/>
      <c r="G518" s="45"/>
      <c r="H518" s="45"/>
      <c r="I518" s="45"/>
      <c r="J518" s="45"/>
      <c r="K518" s="45"/>
      <c r="L518" s="45"/>
      <c r="M518" s="45"/>
      <c r="N518" s="45"/>
    </row>
    <row r="519" spans="5:14" s="13" customFormat="1">
      <c r="E519" s="45"/>
      <c r="F519" s="45"/>
      <c r="G519" s="45"/>
      <c r="H519" s="45"/>
      <c r="I519" s="45"/>
      <c r="J519" s="45"/>
      <c r="K519" s="45"/>
      <c r="L519" s="45"/>
      <c r="M519" s="45"/>
      <c r="N519" s="45"/>
    </row>
    <row r="520" spans="5:14" s="13" customFormat="1">
      <c r="E520" s="45"/>
      <c r="F520" s="45"/>
      <c r="G520" s="45"/>
      <c r="H520" s="45"/>
      <c r="I520" s="45"/>
      <c r="J520" s="45"/>
      <c r="K520" s="45"/>
      <c r="L520" s="45"/>
      <c r="M520" s="45"/>
      <c r="N520" s="45"/>
    </row>
    <row r="521" spans="5:14" s="13" customFormat="1">
      <c r="E521" s="45"/>
      <c r="F521" s="45"/>
      <c r="G521" s="45"/>
      <c r="H521" s="45"/>
      <c r="I521" s="45"/>
      <c r="J521" s="45"/>
      <c r="K521" s="45"/>
      <c r="L521" s="45"/>
      <c r="M521" s="45"/>
      <c r="N521" s="45"/>
    </row>
    <row r="522" spans="5:14" s="13" customFormat="1">
      <c r="E522" s="45"/>
      <c r="F522" s="45"/>
      <c r="G522" s="45"/>
      <c r="H522" s="45"/>
      <c r="I522" s="45"/>
      <c r="J522" s="45"/>
      <c r="K522" s="45"/>
      <c r="L522" s="45"/>
      <c r="M522" s="45"/>
      <c r="N522" s="45"/>
    </row>
    <row r="523" spans="5:14" s="13" customFormat="1">
      <c r="E523" s="45"/>
      <c r="F523" s="45"/>
      <c r="G523" s="45"/>
      <c r="H523" s="45"/>
      <c r="I523" s="45"/>
      <c r="J523" s="45"/>
      <c r="K523" s="45"/>
      <c r="L523" s="45"/>
      <c r="M523" s="45"/>
      <c r="N523" s="45"/>
    </row>
    <row r="524" spans="5:14" s="13" customFormat="1">
      <c r="E524" s="45"/>
      <c r="F524" s="45"/>
      <c r="G524" s="45"/>
      <c r="H524" s="45"/>
      <c r="I524" s="45"/>
      <c r="J524" s="45"/>
      <c r="K524" s="45"/>
      <c r="L524" s="45"/>
      <c r="M524" s="45"/>
      <c r="N524" s="45"/>
    </row>
    <row r="525" spans="5:14" s="13" customFormat="1">
      <c r="E525" s="45"/>
      <c r="F525" s="45"/>
      <c r="G525" s="45"/>
      <c r="H525" s="45"/>
      <c r="I525" s="45"/>
      <c r="J525" s="45"/>
      <c r="K525" s="45"/>
      <c r="L525" s="45"/>
      <c r="M525" s="45"/>
      <c r="N525" s="45"/>
    </row>
    <row r="526" spans="5:14" s="13" customFormat="1">
      <c r="E526" s="45"/>
      <c r="F526" s="45"/>
      <c r="G526" s="45"/>
      <c r="H526" s="45"/>
      <c r="I526" s="45"/>
      <c r="J526" s="45"/>
      <c r="K526" s="45"/>
      <c r="L526" s="45"/>
      <c r="M526" s="45"/>
      <c r="N526" s="45"/>
    </row>
    <row r="527" spans="5:14" s="13" customFormat="1">
      <c r="E527" s="45"/>
      <c r="F527" s="45"/>
      <c r="G527" s="45"/>
      <c r="H527" s="45"/>
      <c r="I527" s="45"/>
      <c r="J527" s="45"/>
      <c r="K527" s="45"/>
      <c r="L527" s="45"/>
      <c r="M527" s="45"/>
      <c r="N527" s="45"/>
    </row>
    <row r="528" spans="5:14" s="13" customFormat="1">
      <c r="E528" s="45"/>
      <c r="F528" s="45"/>
      <c r="G528" s="45"/>
      <c r="H528" s="45"/>
      <c r="I528" s="45"/>
      <c r="J528" s="45"/>
      <c r="K528" s="45"/>
      <c r="L528" s="45"/>
      <c r="M528" s="45"/>
      <c r="N528" s="45"/>
    </row>
    <row r="529" spans="5:14" s="13" customFormat="1">
      <c r="E529" s="45"/>
      <c r="F529" s="45"/>
      <c r="G529" s="45"/>
      <c r="H529" s="45"/>
      <c r="I529" s="45"/>
      <c r="J529" s="45"/>
      <c r="K529" s="45"/>
      <c r="L529" s="45"/>
      <c r="M529" s="45"/>
      <c r="N529" s="45"/>
    </row>
    <row r="530" spans="5:14" s="13" customFormat="1">
      <c r="E530" s="45"/>
      <c r="F530" s="45"/>
      <c r="G530" s="45"/>
      <c r="H530" s="45"/>
      <c r="I530" s="45"/>
      <c r="J530" s="45"/>
      <c r="K530" s="45"/>
      <c r="L530" s="45"/>
      <c r="M530" s="45"/>
      <c r="N530" s="45"/>
    </row>
    <row r="531" spans="5:14" s="13" customFormat="1">
      <c r="E531" s="45"/>
      <c r="F531" s="45"/>
      <c r="G531" s="45"/>
      <c r="H531" s="45"/>
      <c r="I531" s="45"/>
      <c r="J531" s="45"/>
      <c r="K531" s="45"/>
      <c r="L531" s="45"/>
      <c r="M531" s="45"/>
      <c r="N531" s="45"/>
    </row>
    <row r="532" spans="5:14" s="13" customFormat="1">
      <c r="E532" s="45"/>
      <c r="F532" s="45"/>
      <c r="G532" s="45"/>
      <c r="H532" s="45"/>
      <c r="I532" s="45"/>
      <c r="J532" s="45"/>
      <c r="K532" s="45"/>
      <c r="L532" s="45"/>
      <c r="M532" s="45"/>
      <c r="N532" s="45"/>
    </row>
    <row r="533" spans="5:14" s="13" customFormat="1">
      <c r="E533" s="45"/>
      <c r="F533" s="45"/>
      <c r="G533" s="45"/>
      <c r="H533" s="45"/>
      <c r="I533" s="45"/>
      <c r="J533" s="45"/>
      <c r="K533" s="45"/>
      <c r="L533" s="45"/>
      <c r="M533" s="45"/>
      <c r="N533" s="45"/>
    </row>
    <row r="534" spans="5:14" s="13" customFormat="1">
      <c r="E534" s="45"/>
      <c r="F534" s="45"/>
      <c r="G534" s="45"/>
      <c r="H534" s="45"/>
      <c r="I534" s="45"/>
      <c r="J534" s="45"/>
      <c r="K534" s="45"/>
      <c r="L534" s="45"/>
      <c r="M534" s="45"/>
      <c r="N534" s="45"/>
    </row>
    <row r="535" spans="5:14" s="13" customFormat="1">
      <c r="E535" s="45"/>
      <c r="F535" s="45"/>
      <c r="G535" s="45"/>
      <c r="H535" s="45"/>
      <c r="I535" s="45"/>
      <c r="J535" s="45"/>
      <c r="K535" s="45"/>
      <c r="L535" s="45"/>
      <c r="M535" s="45"/>
      <c r="N535" s="45"/>
    </row>
    <row r="536" spans="5:14" s="13" customFormat="1">
      <c r="E536" s="45"/>
      <c r="F536" s="45"/>
      <c r="G536" s="45"/>
      <c r="H536" s="45"/>
      <c r="I536" s="45"/>
      <c r="J536" s="45"/>
      <c r="K536" s="45"/>
      <c r="L536" s="45"/>
      <c r="M536" s="45"/>
      <c r="N536" s="45"/>
    </row>
    <row r="537" spans="5:14" s="13" customFormat="1">
      <c r="E537" s="45"/>
      <c r="F537" s="45"/>
      <c r="G537" s="45"/>
      <c r="H537" s="45"/>
      <c r="I537" s="45"/>
      <c r="J537" s="45"/>
      <c r="K537" s="45"/>
      <c r="L537" s="45"/>
      <c r="M537" s="45"/>
      <c r="N537" s="45"/>
    </row>
    <row r="538" spans="5:14" s="13" customFormat="1">
      <c r="E538" s="45"/>
      <c r="F538" s="45"/>
      <c r="G538" s="45"/>
      <c r="H538" s="45"/>
      <c r="I538" s="45"/>
      <c r="J538" s="45"/>
      <c r="K538" s="45"/>
      <c r="L538" s="45"/>
      <c r="M538" s="45"/>
      <c r="N538" s="45"/>
    </row>
    <row r="539" spans="5:14" s="13" customFormat="1">
      <c r="E539" s="45"/>
      <c r="F539" s="45"/>
      <c r="G539" s="45"/>
      <c r="H539" s="45"/>
      <c r="I539" s="45"/>
      <c r="J539" s="45"/>
      <c r="K539" s="45"/>
      <c r="L539" s="45"/>
      <c r="M539" s="45"/>
      <c r="N539" s="45"/>
    </row>
    <row r="540" spans="5:14" s="13" customFormat="1">
      <c r="E540" s="45"/>
      <c r="F540" s="45"/>
      <c r="G540" s="45"/>
      <c r="H540" s="45"/>
      <c r="I540" s="45"/>
      <c r="J540" s="45"/>
      <c r="K540" s="45"/>
      <c r="L540" s="45"/>
      <c r="M540" s="45"/>
      <c r="N540" s="45"/>
    </row>
    <row r="541" spans="5:14" s="13" customFormat="1">
      <c r="E541" s="45"/>
      <c r="F541" s="45"/>
      <c r="G541" s="45"/>
      <c r="H541" s="45"/>
      <c r="I541" s="45"/>
      <c r="J541" s="45"/>
      <c r="K541" s="45"/>
      <c r="L541" s="45"/>
      <c r="M541" s="45"/>
      <c r="N541" s="45"/>
    </row>
    <row r="542" spans="5:14" s="13" customFormat="1">
      <c r="E542" s="45"/>
      <c r="F542" s="45"/>
      <c r="G542" s="45"/>
      <c r="H542" s="45"/>
      <c r="I542" s="45"/>
      <c r="J542" s="45"/>
      <c r="K542" s="45"/>
      <c r="L542" s="45"/>
      <c r="M542" s="45"/>
      <c r="N542" s="45"/>
    </row>
    <row r="543" spans="5:14" s="13" customFormat="1">
      <c r="E543" s="45"/>
      <c r="F543" s="45"/>
      <c r="G543" s="45"/>
      <c r="H543" s="45"/>
      <c r="I543" s="45"/>
      <c r="J543" s="45"/>
      <c r="K543" s="45"/>
      <c r="L543" s="45"/>
      <c r="M543" s="45"/>
      <c r="N543" s="45"/>
    </row>
    <row r="544" spans="5:14" s="13" customFormat="1">
      <c r="E544" s="45"/>
      <c r="F544" s="45"/>
      <c r="G544" s="45"/>
      <c r="H544" s="45"/>
      <c r="I544" s="45"/>
      <c r="J544" s="45"/>
      <c r="K544" s="45"/>
      <c r="L544" s="45"/>
      <c r="M544" s="45"/>
      <c r="N544" s="45"/>
    </row>
    <row r="545" spans="5:14" s="13" customFormat="1">
      <c r="E545" s="45"/>
      <c r="F545" s="45"/>
      <c r="G545" s="45"/>
      <c r="H545" s="45"/>
      <c r="I545" s="45"/>
      <c r="J545" s="45"/>
      <c r="K545" s="45"/>
      <c r="L545" s="45"/>
      <c r="M545" s="45"/>
      <c r="N545" s="45"/>
    </row>
    <row r="546" spans="5:14" s="13" customFormat="1">
      <c r="E546" s="45"/>
      <c r="F546" s="45"/>
      <c r="G546" s="45"/>
      <c r="H546" s="45"/>
      <c r="I546" s="45"/>
      <c r="J546" s="45"/>
      <c r="K546" s="45"/>
      <c r="L546" s="45"/>
      <c r="M546" s="45"/>
      <c r="N546" s="45"/>
    </row>
    <row r="547" spans="5:14" s="13" customFormat="1">
      <c r="E547" s="45"/>
      <c r="F547" s="45"/>
      <c r="G547" s="45"/>
      <c r="H547" s="45"/>
      <c r="I547" s="45"/>
      <c r="J547" s="45"/>
      <c r="K547" s="45"/>
      <c r="L547" s="45"/>
      <c r="M547" s="45"/>
      <c r="N547" s="45"/>
    </row>
    <row r="548" spans="5:14" s="13" customFormat="1">
      <c r="E548" s="45"/>
      <c r="F548" s="45"/>
      <c r="G548" s="45"/>
      <c r="H548" s="45"/>
      <c r="I548" s="45"/>
      <c r="J548" s="45"/>
      <c r="K548" s="45"/>
      <c r="L548" s="45"/>
      <c r="M548" s="45"/>
      <c r="N548" s="45"/>
    </row>
    <row r="549" spans="5:14" s="13" customFormat="1">
      <c r="E549" s="45"/>
      <c r="F549" s="45"/>
      <c r="G549" s="45"/>
      <c r="H549" s="45"/>
      <c r="I549" s="45"/>
      <c r="J549" s="45"/>
      <c r="K549" s="45"/>
      <c r="L549" s="45"/>
      <c r="M549" s="45"/>
      <c r="N549" s="45"/>
    </row>
    <row r="550" spans="5:14" s="13" customFormat="1">
      <c r="E550" s="45"/>
      <c r="F550" s="45"/>
      <c r="G550" s="45"/>
      <c r="H550" s="45"/>
      <c r="I550" s="45"/>
      <c r="J550" s="45"/>
      <c r="K550" s="45"/>
      <c r="L550" s="45"/>
      <c r="M550" s="45"/>
      <c r="N550" s="45"/>
    </row>
    <row r="551" spans="5:14" s="13" customFormat="1">
      <c r="E551" s="45"/>
      <c r="F551" s="45"/>
      <c r="G551" s="45"/>
      <c r="H551" s="45"/>
      <c r="I551" s="45"/>
      <c r="J551" s="45"/>
      <c r="K551" s="45"/>
      <c r="L551" s="45"/>
      <c r="M551" s="45"/>
      <c r="N551" s="45"/>
    </row>
    <row r="552" spans="5:14" s="13" customFormat="1">
      <c r="E552" s="45"/>
      <c r="F552" s="45"/>
      <c r="G552" s="45"/>
      <c r="H552" s="45"/>
      <c r="I552" s="45"/>
      <c r="J552" s="45"/>
      <c r="K552" s="45"/>
      <c r="L552" s="45"/>
      <c r="M552" s="45"/>
      <c r="N552" s="45"/>
    </row>
    <row r="553" spans="5:14" s="13" customFormat="1">
      <c r="E553" s="45"/>
      <c r="F553" s="45"/>
      <c r="G553" s="45"/>
      <c r="H553" s="45"/>
      <c r="I553" s="45"/>
      <c r="J553" s="45"/>
      <c r="K553" s="45"/>
      <c r="L553" s="45"/>
      <c r="M553" s="45"/>
      <c r="N553" s="45"/>
    </row>
    <row r="554" spans="5:14" s="13" customFormat="1">
      <c r="E554" s="45"/>
      <c r="F554" s="45"/>
      <c r="G554" s="45"/>
      <c r="H554" s="45"/>
      <c r="I554" s="45"/>
      <c r="J554" s="45"/>
      <c r="K554" s="45"/>
      <c r="L554" s="45"/>
      <c r="M554" s="45"/>
      <c r="N554" s="45"/>
    </row>
    <row r="555" spans="5:14" s="13" customFormat="1">
      <c r="E555" s="45"/>
      <c r="F555" s="45"/>
      <c r="G555" s="45"/>
      <c r="H555" s="45"/>
      <c r="I555" s="45"/>
      <c r="J555" s="45"/>
      <c r="K555" s="45"/>
      <c r="L555" s="45"/>
      <c r="M555" s="45"/>
      <c r="N555" s="45"/>
    </row>
    <row r="556" spans="5:14" s="13" customFormat="1">
      <c r="E556" s="45"/>
      <c r="F556" s="45"/>
      <c r="G556" s="45"/>
      <c r="H556" s="45"/>
      <c r="I556" s="45"/>
      <c r="J556" s="45"/>
      <c r="K556" s="45"/>
      <c r="L556" s="45"/>
      <c r="M556" s="45"/>
      <c r="N556" s="45"/>
    </row>
    <row r="557" spans="5:14" s="13" customFormat="1">
      <c r="E557" s="45"/>
      <c r="F557" s="45"/>
      <c r="G557" s="45"/>
      <c r="H557" s="45"/>
      <c r="I557" s="45"/>
      <c r="J557" s="45"/>
      <c r="K557" s="45"/>
      <c r="L557" s="45"/>
      <c r="M557" s="45"/>
      <c r="N557" s="45"/>
    </row>
    <row r="558" spans="5:14" s="13" customFormat="1">
      <c r="E558" s="45"/>
      <c r="F558" s="45"/>
      <c r="G558" s="45"/>
      <c r="H558" s="45"/>
      <c r="I558" s="45"/>
      <c r="J558" s="45"/>
      <c r="K558" s="45"/>
      <c r="L558" s="45"/>
      <c r="M558" s="45"/>
      <c r="N558" s="45"/>
    </row>
    <row r="559" spans="5:14" s="13" customFormat="1">
      <c r="E559" s="45"/>
      <c r="F559" s="45"/>
      <c r="G559" s="45"/>
      <c r="H559" s="45"/>
      <c r="I559" s="45"/>
      <c r="J559" s="45"/>
      <c r="K559" s="45"/>
      <c r="L559" s="45"/>
      <c r="M559" s="45"/>
      <c r="N559" s="45"/>
    </row>
    <row r="560" spans="5:14" s="13" customFormat="1">
      <c r="E560" s="45"/>
      <c r="F560" s="45"/>
      <c r="G560" s="45"/>
      <c r="H560" s="45"/>
      <c r="I560" s="45"/>
      <c r="J560" s="45"/>
      <c r="K560" s="45"/>
      <c r="L560" s="45"/>
      <c r="M560" s="45"/>
      <c r="N560" s="45"/>
    </row>
    <row r="561" spans="5:14" s="13" customFormat="1">
      <c r="E561" s="45"/>
      <c r="F561" s="45"/>
      <c r="G561" s="45"/>
      <c r="H561" s="45"/>
      <c r="I561" s="45"/>
      <c r="J561" s="45"/>
      <c r="K561" s="45"/>
      <c r="L561" s="45"/>
      <c r="M561" s="45"/>
      <c r="N561" s="45"/>
    </row>
    <row r="562" spans="5:14" s="13" customFormat="1">
      <c r="E562" s="45"/>
      <c r="F562" s="45"/>
      <c r="G562" s="45"/>
      <c r="H562" s="45"/>
      <c r="I562" s="45"/>
      <c r="J562" s="45"/>
      <c r="K562" s="45"/>
      <c r="L562" s="45"/>
      <c r="M562" s="45"/>
      <c r="N562" s="45"/>
    </row>
    <row r="563" spans="5:14" s="13" customFormat="1">
      <c r="E563" s="45"/>
      <c r="F563" s="45"/>
      <c r="G563" s="45"/>
      <c r="H563" s="45"/>
      <c r="I563" s="45"/>
      <c r="J563" s="45"/>
      <c r="K563" s="45"/>
      <c r="L563" s="45"/>
      <c r="M563" s="45"/>
      <c r="N563" s="45"/>
    </row>
    <row r="564" spans="5:14" s="13" customFormat="1">
      <c r="E564" s="45"/>
      <c r="F564" s="45"/>
      <c r="G564" s="45"/>
      <c r="H564" s="45"/>
      <c r="I564" s="45"/>
      <c r="J564" s="45"/>
      <c r="K564" s="45"/>
      <c r="L564" s="45"/>
      <c r="M564" s="45"/>
      <c r="N564" s="45"/>
    </row>
    <row r="565" spans="5:14" s="13" customFormat="1">
      <c r="E565" s="45"/>
      <c r="F565" s="45"/>
      <c r="G565" s="45"/>
      <c r="H565" s="45"/>
      <c r="I565" s="45"/>
      <c r="J565" s="45"/>
      <c r="K565" s="45"/>
      <c r="L565" s="45"/>
      <c r="M565" s="45"/>
      <c r="N565" s="45"/>
    </row>
    <row r="566" spans="5:14" s="13" customFormat="1">
      <c r="E566" s="45"/>
      <c r="F566" s="45"/>
      <c r="G566" s="45"/>
      <c r="H566" s="45"/>
      <c r="I566" s="45"/>
      <c r="J566" s="45"/>
      <c r="K566" s="45"/>
      <c r="L566" s="45"/>
      <c r="M566" s="45"/>
      <c r="N566" s="45"/>
    </row>
    <row r="567" spans="5:14" s="13" customFormat="1">
      <c r="E567" s="45"/>
      <c r="F567" s="45"/>
      <c r="G567" s="45"/>
      <c r="H567" s="45"/>
      <c r="I567" s="45"/>
      <c r="J567" s="45"/>
      <c r="K567" s="45"/>
      <c r="L567" s="45"/>
      <c r="M567" s="45"/>
      <c r="N567" s="45"/>
    </row>
    <row r="568" spans="5:14" s="13" customFormat="1">
      <c r="E568" s="45"/>
      <c r="F568" s="45"/>
      <c r="G568" s="45"/>
      <c r="H568" s="45"/>
      <c r="I568" s="45"/>
      <c r="J568" s="45"/>
      <c r="K568" s="45"/>
      <c r="L568" s="45"/>
      <c r="M568" s="45"/>
      <c r="N568" s="45"/>
    </row>
    <row r="569" spans="5:14" s="13" customFormat="1">
      <c r="E569" s="45"/>
      <c r="F569" s="45"/>
      <c r="G569" s="45"/>
      <c r="H569" s="45"/>
      <c r="I569" s="45"/>
      <c r="J569" s="45"/>
      <c r="K569" s="45"/>
      <c r="L569" s="45"/>
      <c r="M569" s="45"/>
      <c r="N569" s="45"/>
    </row>
    <row r="570" spans="5:14" s="13" customFormat="1">
      <c r="E570" s="45"/>
      <c r="F570" s="45"/>
      <c r="G570" s="45"/>
      <c r="H570" s="45"/>
      <c r="I570" s="45"/>
      <c r="J570" s="45"/>
      <c r="K570" s="45"/>
      <c r="L570" s="45"/>
      <c r="M570" s="45"/>
      <c r="N570" s="45"/>
    </row>
    <row r="571" spans="5:14" s="13" customFormat="1">
      <c r="E571" s="45"/>
      <c r="F571" s="45"/>
      <c r="G571" s="45"/>
      <c r="H571" s="45"/>
      <c r="I571" s="45"/>
      <c r="J571" s="45"/>
      <c r="K571" s="45"/>
      <c r="L571" s="45"/>
      <c r="M571" s="45"/>
      <c r="N571" s="45"/>
    </row>
    <row r="572" spans="5:14" s="13" customFormat="1">
      <c r="E572" s="45"/>
      <c r="F572" s="45"/>
      <c r="G572" s="45"/>
      <c r="H572" s="45"/>
      <c r="I572" s="45"/>
      <c r="J572" s="45"/>
      <c r="K572" s="45"/>
      <c r="L572" s="45"/>
      <c r="M572" s="45"/>
      <c r="N572" s="45"/>
    </row>
    <row r="573" spans="5:14" s="13" customFormat="1">
      <c r="E573" s="45"/>
      <c r="F573" s="45"/>
      <c r="G573" s="45"/>
      <c r="H573" s="45"/>
      <c r="I573" s="45"/>
      <c r="J573" s="45"/>
      <c r="K573" s="45"/>
      <c r="L573" s="45"/>
      <c r="M573" s="45"/>
      <c r="N573" s="45"/>
    </row>
    <row r="574" spans="5:14" s="13" customFormat="1">
      <c r="E574" s="45"/>
      <c r="F574" s="45"/>
      <c r="G574" s="45"/>
      <c r="H574" s="45"/>
      <c r="I574" s="45"/>
      <c r="J574" s="45"/>
      <c r="K574" s="45"/>
      <c r="L574" s="45"/>
      <c r="M574" s="45"/>
      <c r="N574" s="45"/>
    </row>
    <row r="575" spans="5:14" s="13" customFormat="1">
      <c r="E575" s="45"/>
      <c r="F575" s="45"/>
      <c r="G575" s="45"/>
      <c r="H575" s="45"/>
      <c r="I575" s="45"/>
      <c r="J575" s="45"/>
      <c r="K575" s="45"/>
      <c r="L575" s="45"/>
      <c r="M575" s="45"/>
      <c r="N575" s="45"/>
    </row>
    <row r="576" spans="5:14" s="13" customFormat="1">
      <c r="E576" s="45"/>
      <c r="F576" s="45"/>
      <c r="G576" s="45"/>
      <c r="H576" s="45"/>
      <c r="I576" s="45"/>
      <c r="J576" s="45"/>
      <c r="K576" s="45"/>
      <c r="L576" s="45"/>
      <c r="M576" s="45"/>
      <c r="N576" s="45"/>
    </row>
    <row r="577" spans="5:14" s="13" customFormat="1">
      <c r="E577" s="45"/>
      <c r="F577" s="45"/>
      <c r="G577" s="45"/>
      <c r="H577" s="45"/>
      <c r="I577" s="45"/>
      <c r="J577" s="45"/>
      <c r="K577" s="45"/>
      <c r="L577" s="45"/>
      <c r="M577" s="45"/>
      <c r="N577" s="45"/>
    </row>
    <row r="578" spans="5:14" s="13" customFormat="1">
      <c r="E578" s="45"/>
      <c r="F578" s="45"/>
      <c r="G578" s="45"/>
      <c r="H578" s="45"/>
      <c r="I578" s="45"/>
      <c r="J578" s="45"/>
      <c r="K578" s="45"/>
      <c r="L578" s="45"/>
      <c r="M578" s="45"/>
      <c r="N578" s="45"/>
    </row>
    <row r="579" spans="5:14" s="13" customFormat="1">
      <c r="E579" s="45"/>
      <c r="F579" s="45"/>
      <c r="G579" s="45"/>
      <c r="H579" s="45"/>
      <c r="I579" s="45"/>
      <c r="J579" s="45"/>
      <c r="K579" s="45"/>
      <c r="L579" s="45"/>
      <c r="M579" s="45"/>
      <c r="N579" s="45"/>
    </row>
    <row r="580" spans="5:14" s="13" customFormat="1">
      <c r="E580" s="45"/>
      <c r="F580" s="45"/>
      <c r="G580" s="45"/>
      <c r="H580" s="45"/>
      <c r="I580" s="45"/>
      <c r="J580" s="45"/>
      <c r="K580" s="45"/>
      <c r="L580" s="45"/>
      <c r="M580" s="45"/>
      <c r="N580" s="45"/>
    </row>
    <row r="581" spans="5:14" s="13" customFormat="1">
      <c r="E581" s="45"/>
      <c r="F581" s="45"/>
      <c r="G581" s="45"/>
      <c r="H581" s="45"/>
      <c r="I581" s="45"/>
      <c r="J581" s="45"/>
      <c r="K581" s="45"/>
      <c r="L581" s="45"/>
      <c r="M581" s="45"/>
      <c r="N581" s="45"/>
    </row>
    <row r="582" spans="5:14" s="13" customFormat="1">
      <c r="E582" s="45"/>
      <c r="F582" s="45"/>
      <c r="G582" s="45"/>
      <c r="H582" s="45"/>
      <c r="I582" s="45"/>
      <c r="J582" s="45"/>
      <c r="K582" s="45"/>
      <c r="L582" s="45"/>
      <c r="M582" s="45"/>
      <c r="N582" s="45"/>
    </row>
    <row r="583" spans="5:14" s="13" customFormat="1">
      <c r="E583" s="45"/>
      <c r="F583" s="45"/>
      <c r="G583" s="45"/>
      <c r="H583" s="45"/>
      <c r="I583" s="45"/>
      <c r="J583" s="45"/>
      <c r="K583" s="45"/>
      <c r="L583" s="45"/>
      <c r="M583" s="45"/>
      <c r="N583" s="45"/>
    </row>
    <row r="584" spans="5:14" s="13" customFormat="1">
      <c r="E584" s="45"/>
      <c r="F584" s="45"/>
      <c r="G584" s="45"/>
      <c r="H584" s="45"/>
      <c r="I584" s="45"/>
      <c r="J584" s="45"/>
      <c r="K584" s="45"/>
      <c r="L584" s="45"/>
      <c r="M584" s="45"/>
      <c r="N584" s="45"/>
    </row>
    <row r="585" spans="5:14" s="13" customFormat="1">
      <c r="E585" s="45"/>
      <c r="F585" s="45"/>
      <c r="G585" s="45"/>
      <c r="H585" s="45"/>
      <c r="I585" s="45"/>
      <c r="J585" s="45"/>
      <c r="K585" s="45"/>
      <c r="L585" s="45"/>
      <c r="M585" s="45"/>
      <c r="N585" s="45"/>
    </row>
    <row r="586" spans="5:14" s="13" customFormat="1">
      <c r="E586" s="45"/>
      <c r="F586" s="45"/>
      <c r="G586" s="45"/>
      <c r="H586" s="45"/>
      <c r="I586" s="45"/>
      <c r="J586" s="45"/>
      <c r="K586" s="45"/>
      <c r="L586" s="45"/>
      <c r="M586" s="45"/>
      <c r="N586" s="45"/>
    </row>
    <row r="587" spans="5:14" s="13" customFormat="1">
      <c r="E587" s="45"/>
      <c r="F587" s="45"/>
      <c r="G587" s="45"/>
      <c r="H587" s="45"/>
      <c r="I587" s="45"/>
      <c r="J587" s="45"/>
      <c r="K587" s="45"/>
      <c r="L587" s="45"/>
      <c r="M587" s="45"/>
      <c r="N587" s="45"/>
    </row>
    <row r="588" spans="5:14" s="13" customFormat="1">
      <c r="E588" s="45"/>
      <c r="F588" s="45"/>
      <c r="G588" s="45"/>
      <c r="H588" s="45"/>
      <c r="I588" s="45"/>
      <c r="J588" s="45"/>
      <c r="K588" s="45"/>
      <c r="L588" s="45"/>
      <c r="M588" s="45"/>
      <c r="N588" s="45"/>
    </row>
    <row r="589" spans="5:14" s="13" customFormat="1">
      <c r="E589" s="45"/>
      <c r="F589" s="45"/>
      <c r="G589" s="45"/>
      <c r="H589" s="45"/>
      <c r="I589" s="45"/>
      <c r="J589" s="45"/>
      <c r="K589" s="45"/>
      <c r="L589" s="45"/>
      <c r="M589" s="45"/>
      <c r="N589" s="45"/>
    </row>
    <row r="590" spans="5:14" s="13" customFormat="1">
      <c r="E590" s="45"/>
      <c r="F590" s="45"/>
      <c r="G590" s="45"/>
      <c r="H590" s="45"/>
      <c r="I590" s="45"/>
      <c r="J590" s="45"/>
      <c r="K590" s="45"/>
      <c r="L590" s="45"/>
      <c r="M590" s="45"/>
      <c r="N590" s="45"/>
    </row>
    <row r="591" spans="5:14" s="13" customFormat="1">
      <c r="E591" s="45"/>
      <c r="F591" s="45"/>
      <c r="G591" s="45"/>
      <c r="H591" s="45"/>
      <c r="I591" s="45"/>
      <c r="J591" s="45"/>
      <c r="K591" s="45"/>
      <c r="L591" s="45"/>
      <c r="M591" s="45"/>
      <c r="N591" s="45"/>
    </row>
    <row r="592" spans="5:14" s="13" customFormat="1">
      <c r="E592" s="45"/>
      <c r="F592" s="45"/>
      <c r="G592" s="45"/>
      <c r="H592" s="45"/>
      <c r="I592" s="45"/>
      <c r="J592" s="45"/>
      <c r="K592" s="45"/>
      <c r="L592" s="45"/>
      <c r="M592" s="45"/>
      <c r="N592" s="45"/>
    </row>
    <row r="593" spans="5:14" s="13" customFormat="1">
      <c r="E593" s="45"/>
      <c r="F593" s="45"/>
      <c r="G593" s="45"/>
      <c r="H593" s="45"/>
      <c r="I593" s="45"/>
      <c r="J593" s="45"/>
      <c r="K593" s="45"/>
      <c r="L593" s="45"/>
      <c r="M593" s="45"/>
      <c r="N593" s="45"/>
    </row>
    <row r="594" spans="5:14" s="13" customFormat="1">
      <c r="E594" s="45"/>
      <c r="F594" s="45"/>
      <c r="G594" s="45"/>
      <c r="H594" s="45"/>
      <c r="I594" s="45"/>
      <c r="J594" s="45"/>
      <c r="K594" s="45"/>
      <c r="L594" s="45"/>
      <c r="M594" s="45"/>
      <c r="N594" s="45"/>
    </row>
    <row r="595" spans="5:14" s="13" customFormat="1">
      <c r="E595" s="45"/>
      <c r="F595" s="45"/>
      <c r="G595" s="45"/>
      <c r="H595" s="45"/>
      <c r="I595" s="45"/>
      <c r="J595" s="45"/>
      <c r="K595" s="45"/>
      <c r="L595" s="45"/>
      <c r="M595" s="45"/>
      <c r="N595" s="45"/>
    </row>
    <row r="596" spans="5:14" s="13" customFormat="1">
      <c r="E596" s="45"/>
      <c r="F596" s="45"/>
      <c r="G596" s="45"/>
      <c r="H596" s="45"/>
      <c r="I596" s="45"/>
      <c r="J596" s="45"/>
      <c r="K596" s="45"/>
      <c r="L596" s="45"/>
      <c r="M596" s="45"/>
      <c r="N596" s="45"/>
    </row>
    <row r="597" spans="5:14" s="13" customFormat="1">
      <c r="E597" s="45"/>
      <c r="F597" s="45"/>
      <c r="G597" s="45"/>
      <c r="H597" s="45"/>
      <c r="I597" s="45"/>
      <c r="J597" s="45"/>
      <c r="K597" s="45"/>
      <c r="L597" s="45"/>
      <c r="M597" s="45"/>
      <c r="N597" s="45"/>
    </row>
    <row r="598" spans="5:14" s="13" customFormat="1">
      <c r="E598" s="45"/>
      <c r="F598" s="45"/>
      <c r="G598" s="45"/>
      <c r="H598" s="45"/>
      <c r="I598" s="45"/>
      <c r="J598" s="45"/>
      <c r="K598" s="45"/>
      <c r="L598" s="45"/>
      <c r="M598" s="45"/>
      <c r="N598" s="45"/>
    </row>
    <row r="599" spans="5:14" s="13" customFormat="1">
      <c r="E599" s="45"/>
      <c r="F599" s="45"/>
      <c r="G599" s="45"/>
      <c r="H599" s="45"/>
      <c r="I599" s="45"/>
      <c r="J599" s="45"/>
      <c r="K599" s="45"/>
      <c r="L599" s="45"/>
      <c r="M599" s="45"/>
      <c r="N599" s="45"/>
    </row>
    <row r="600" spans="5:14" s="13" customFormat="1">
      <c r="E600" s="45"/>
      <c r="F600" s="45"/>
      <c r="G600" s="45"/>
      <c r="H600" s="45"/>
      <c r="I600" s="45"/>
      <c r="J600" s="45"/>
      <c r="K600" s="45"/>
      <c r="L600" s="45"/>
      <c r="M600" s="45"/>
      <c r="N600" s="45"/>
    </row>
    <row r="601" spans="5:14" s="13" customFormat="1">
      <c r="E601" s="45"/>
      <c r="F601" s="45"/>
      <c r="G601" s="45"/>
      <c r="H601" s="45"/>
      <c r="I601" s="45"/>
      <c r="J601" s="45"/>
      <c r="K601" s="45"/>
      <c r="L601" s="45"/>
      <c r="M601" s="45"/>
      <c r="N601" s="45"/>
    </row>
    <row r="602" spans="5:14" s="13" customFormat="1">
      <c r="E602" s="45"/>
      <c r="F602" s="45"/>
      <c r="G602" s="45"/>
      <c r="H602" s="45"/>
      <c r="I602" s="45"/>
      <c r="J602" s="45"/>
      <c r="K602" s="45"/>
      <c r="L602" s="45"/>
      <c r="M602" s="45"/>
      <c r="N602" s="45"/>
    </row>
    <row r="603" spans="5:14" s="13" customFormat="1">
      <c r="E603" s="45"/>
      <c r="F603" s="45"/>
      <c r="G603" s="45"/>
      <c r="H603" s="45"/>
      <c r="I603" s="45"/>
      <c r="J603" s="45"/>
      <c r="K603" s="45"/>
      <c r="L603" s="45"/>
      <c r="M603" s="45"/>
      <c r="N603" s="45"/>
    </row>
    <row r="604" spans="5:14" s="13" customFormat="1">
      <c r="E604" s="45"/>
      <c r="F604" s="45"/>
      <c r="G604" s="45"/>
      <c r="H604" s="45"/>
      <c r="I604" s="45"/>
      <c r="J604" s="45"/>
      <c r="K604" s="45"/>
      <c r="L604" s="45"/>
      <c r="M604" s="45"/>
      <c r="N604" s="45"/>
    </row>
    <row r="605" spans="5:14" s="13" customFormat="1">
      <c r="E605" s="45"/>
      <c r="F605" s="45"/>
      <c r="G605" s="45"/>
      <c r="H605" s="45"/>
      <c r="I605" s="45"/>
      <c r="J605" s="45"/>
      <c r="K605" s="45"/>
      <c r="L605" s="45"/>
      <c r="M605" s="45"/>
      <c r="N605" s="45"/>
    </row>
    <row r="606" spans="5:14" s="13" customFormat="1">
      <c r="E606" s="45"/>
      <c r="F606" s="45"/>
      <c r="G606" s="45"/>
      <c r="H606" s="45"/>
      <c r="I606" s="45"/>
      <c r="J606" s="45"/>
      <c r="K606" s="45"/>
      <c r="L606" s="45"/>
      <c r="M606" s="45"/>
      <c r="N606" s="45"/>
    </row>
    <row r="607" spans="5:14" s="13" customFormat="1">
      <c r="E607" s="45"/>
      <c r="F607" s="45"/>
      <c r="G607" s="45"/>
      <c r="H607" s="45"/>
      <c r="I607" s="45"/>
      <c r="J607" s="45"/>
      <c r="K607" s="45"/>
      <c r="L607" s="45"/>
      <c r="M607" s="45"/>
      <c r="N607" s="45"/>
    </row>
    <row r="608" spans="5:14" s="13" customFormat="1">
      <c r="E608" s="45"/>
      <c r="F608" s="45"/>
      <c r="G608" s="45"/>
      <c r="H608" s="45"/>
      <c r="I608" s="45"/>
      <c r="J608" s="45"/>
      <c r="K608" s="45"/>
      <c r="L608" s="45"/>
      <c r="M608" s="45"/>
      <c r="N608" s="45"/>
    </row>
    <row r="609" spans="5:14" s="13" customFormat="1">
      <c r="E609" s="45"/>
      <c r="F609" s="45"/>
      <c r="G609" s="45"/>
      <c r="H609" s="45"/>
      <c r="I609" s="45"/>
      <c r="J609" s="45"/>
      <c r="K609" s="45"/>
      <c r="L609" s="45"/>
      <c r="M609" s="45"/>
      <c r="N609" s="45"/>
    </row>
    <row r="610" spans="5:14" s="13" customFormat="1">
      <c r="E610" s="45"/>
      <c r="F610" s="45"/>
      <c r="G610" s="45"/>
      <c r="H610" s="45"/>
      <c r="I610" s="45"/>
      <c r="J610" s="45"/>
      <c r="K610" s="45"/>
      <c r="L610" s="45"/>
      <c r="M610" s="45"/>
      <c r="N610" s="45"/>
    </row>
    <row r="611" spans="5:14" s="13" customFormat="1">
      <c r="E611" s="45"/>
      <c r="F611" s="45"/>
      <c r="G611" s="45"/>
      <c r="H611" s="45"/>
      <c r="I611" s="45"/>
      <c r="J611" s="45"/>
      <c r="K611" s="45"/>
      <c r="L611" s="45"/>
      <c r="M611" s="45"/>
      <c r="N611" s="45"/>
    </row>
    <row r="612" spans="5:14" s="13" customFormat="1">
      <c r="E612" s="45"/>
      <c r="F612" s="45"/>
      <c r="G612" s="45"/>
      <c r="H612" s="45"/>
      <c r="I612" s="45"/>
      <c r="J612" s="45"/>
      <c r="K612" s="45"/>
      <c r="L612" s="45"/>
      <c r="M612" s="45"/>
      <c r="N612" s="45"/>
    </row>
    <row r="613" spans="5:14" s="13" customFormat="1">
      <c r="E613" s="45"/>
      <c r="F613" s="45"/>
      <c r="G613" s="45"/>
      <c r="H613" s="45"/>
      <c r="I613" s="45"/>
      <c r="J613" s="45"/>
      <c r="K613" s="45"/>
      <c r="L613" s="45"/>
      <c r="M613" s="45"/>
      <c r="N613" s="45"/>
    </row>
    <row r="614" spans="5:14" s="13" customFormat="1">
      <c r="E614" s="45"/>
      <c r="F614" s="45"/>
      <c r="G614" s="45"/>
      <c r="H614" s="45"/>
      <c r="I614" s="45"/>
      <c r="J614" s="45"/>
      <c r="K614" s="45"/>
      <c r="L614" s="45"/>
      <c r="M614" s="45"/>
      <c r="N614" s="45"/>
    </row>
    <row r="615" spans="5:14" s="13" customFormat="1">
      <c r="E615" s="45"/>
      <c r="F615" s="45"/>
      <c r="G615" s="45"/>
      <c r="H615" s="45"/>
      <c r="I615" s="45"/>
      <c r="J615" s="45"/>
      <c r="K615" s="45"/>
      <c r="L615" s="45"/>
      <c r="M615" s="45"/>
      <c r="N615" s="45"/>
    </row>
    <row r="616" spans="5:14" s="13" customFormat="1">
      <c r="E616" s="45"/>
      <c r="F616" s="45"/>
      <c r="G616" s="45"/>
      <c r="H616" s="45"/>
      <c r="I616" s="45"/>
      <c r="J616" s="45"/>
      <c r="K616" s="45"/>
      <c r="L616" s="45"/>
      <c r="M616" s="45"/>
      <c r="N616" s="45"/>
    </row>
    <row r="617" spans="5:14" s="13" customFormat="1">
      <c r="E617" s="45"/>
      <c r="F617" s="45"/>
      <c r="G617" s="45"/>
      <c r="H617" s="45"/>
      <c r="I617" s="45"/>
      <c r="J617" s="45"/>
      <c r="K617" s="45"/>
      <c r="L617" s="45"/>
      <c r="M617" s="45"/>
      <c r="N617" s="45"/>
    </row>
    <row r="618" spans="5:14" s="13" customFormat="1">
      <c r="E618" s="45"/>
      <c r="F618" s="45"/>
      <c r="G618" s="45"/>
      <c r="H618" s="45"/>
      <c r="I618" s="45"/>
      <c r="J618" s="45"/>
      <c r="K618" s="45"/>
      <c r="L618" s="45"/>
      <c r="M618" s="45"/>
      <c r="N618" s="45"/>
    </row>
    <row r="619" spans="5:14" s="13" customFormat="1">
      <c r="E619" s="45"/>
      <c r="F619" s="45"/>
      <c r="G619" s="45"/>
      <c r="H619" s="45"/>
      <c r="I619" s="45"/>
      <c r="J619" s="45"/>
      <c r="K619" s="45"/>
      <c r="L619" s="45"/>
      <c r="M619" s="45"/>
      <c r="N619" s="45"/>
    </row>
    <row r="620" spans="5:14" s="13" customFormat="1">
      <c r="E620" s="45"/>
      <c r="F620" s="45"/>
      <c r="G620" s="45"/>
      <c r="H620" s="45"/>
      <c r="I620" s="45"/>
      <c r="J620" s="45"/>
      <c r="K620" s="45"/>
      <c r="L620" s="45"/>
      <c r="M620" s="45"/>
      <c r="N620" s="45"/>
    </row>
    <row r="621" spans="5:14" s="13" customFormat="1">
      <c r="E621" s="45"/>
      <c r="F621" s="45"/>
      <c r="G621" s="45"/>
      <c r="H621" s="45"/>
      <c r="I621" s="45"/>
      <c r="J621" s="45"/>
      <c r="K621" s="45"/>
      <c r="L621" s="45"/>
      <c r="M621" s="45"/>
      <c r="N621" s="45"/>
    </row>
    <row r="622" spans="5:14" s="13" customFormat="1">
      <c r="E622" s="45"/>
      <c r="F622" s="45"/>
      <c r="G622" s="45"/>
      <c r="H622" s="45"/>
      <c r="I622" s="45"/>
      <c r="J622" s="45"/>
      <c r="K622" s="45"/>
      <c r="L622" s="45"/>
      <c r="M622" s="45"/>
      <c r="N622" s="45"/>
    </row>
    <row r="623" spans="5:14" s="13" customFormat="1">
      <c r="E623" s="45"/>
      <c r="F623" s="45"/>
      <c r="G623" s="45"/>
      <c r="H623" s="45"/>
      <c r="I623" s="45"/>
      <c r="J623" s="45"/>
      <c r="K623" s="45"/>
      <c r="L623" s="45"/>
      <c r="M623" s="45"/>
      <c r="N623" s="45"/>
    </row>
    <row r="624" spans="5:14" s="13" customFormat="1">
      <c r="E624" s="45"/>
      <c r="F624" s="45"/>
      <c r="G624" s="45"/>
      <c r="H624" s="45"/>
      <c r="I624" s="45"/>
      <c r="J624" s="45"/>
      <c r="K624" s="45"/>
      <c r="L624" s="45"/>
      <c r="M624" s="45"/>
      <c r="N624" s="45"/>
    </row>
    <row r="625" spans="5:14" s="13" customFormat="1">
      <c r="E625" s="45"/>
      <c r="F625" s="45"/>
      <c r="G625" s="45"/>
      <c r="H625" s="45"/>
      <c r="I625" s="45"/>
      <c r="J625" s="45"/>
      <c r="K625" s="45"/>
      <c r="L625" s="45"/>
      <c r="M625" s="45"/>
      <c r="N625" s="45"/>
    </row>
    <row r="626" spans="5:14" s="13" customFormat="1">
      <c r="E626" s="45"/>
      <c r="F626" s="45"/>
      <c r="G626" s="45"/>
      <c r="H626" s="45"/>
      <c r="I626" s="45"/>
      <c r="J626" s="45"/>
      <c r="K626" s="45"/>
      <c r="L626" s="45"/>
      <c r="M626" s="45"/>
      <c r="N626" s="45"/>
    </row>
    <row r="627" spans="5:14" s="13" customFormat="1">
      <c r="E627" s="45"/>
      <c r="F627" s="45"/>
      <c r="G627" s="45"/>
      <c r="H627" s="45"/>
      <c r="I627" s="45"/>
      <c r="J627" s="45"/>
      <c r="K627" s="45"/>
      <c r="L627" s="45"/>
      <c r="M627" s="45"/>
      <c r="N627" s="45"/>
    </row>
    <row r="628" spans="5:14" s="13" customFormat="1">
      <c r="E628" s="45"/>
      <c r="F628" s="45"/>
      <c r="G628" s="45"/>
      <c r="H628" s="45"/>
      <c r="I628" s="45"/>
      <c r="J628" s="45"/>
      <c r="K628" s="45"/>
      <c r="L628" s="45"/>
      <c r="M628" s="45"/>
      <c r="N628" s="45"/>
    </row>
    <row r="629" spans="5:14" s="13" customFormat="1">
      <c r="E629" s="45"/>
      <c r="F629" s="45"/>
      <c r="G629" s="45"/>
      <c r="H629" s="45"/>
      <c r="I629" s="45"/>
      <c r="J629" s="45"/>
      <c r="K629" s="45"/>
      <c r="L629" s="45"/>
      <c r="M629" s="45"/>
      <c r="N629" s="45"/>
    </row>
    <row r="630" spans="5:14" s="13" customFormat="1">
      <c r="E630" s="45"/>
      <c r="F630" s="45"/>
      <c r="G630" s="45"/>
      <c r="H630" s="45"/>
      <c r="I630" s="45"/>
      <c r="J630" s="45"/>
      <c r="K630" s="45"/>
      <c r="L630" s="45"/>
      <c r="M630" s="45"/>
      <c r="N630" s="45"/>
    </row>
    <row r="631" spans="5:14" s="13" customFormat="1">
      <c r="E631" s="45"/>
      <c r="F631" s="45"/>
      <c r="G631" s="45"/>
      <c r="H631" s="45"/>
      <c r="I631" s="45"/>
      <c r="J631" s="45"/>
      <c r="K631" s="45"/>
      <c r="L631" s="45"/>
      <c r="M631" s="45"/>
      <c r="N631" s="45"/>
    </row>
    <row r="632" spans="5:14" s="13" customFormat="1">
      <c r="E632" s="45"/>
      <c r="F632" s="45"/>
      <c r="G632" s="45"/>
      <c r="H632" s="45"/>
      <c r="I632" s="45"/>
      <c r="J632" s="45"/>
      <c r="K632" s="45"/>
      <c r="L632" s="45"/>
      <c r="M632" s="45"/>
      <c r="N632" s="45"/>
    </row>
    <row r="633" spans="5:14" s="13" customFormat="1">
      <c r="E633" s="45"/>
      <c r="F633" s="45"/>
      <c r="G633" s="45"/>
      <c r="H633" s="45"/>
      <c r="I633" s="45"/>
      <c r="J633" s="45"/>
      <c r="K633" s="45"/>
      <c r="L633" s="45"/>
      <c r="M633" s="45"/>
      <c r="N633" s="45"/>
    </row>
    <row r="634" spans="5:14" s="13" customFormat="1">
      <c r="E634" s="45"/>
      <c r="F634" s="45"/>
      <c r="G634" s="45"/>
      <c r="H634" s="45"/>
      <c r="I634" s="45"/>
      <c r="J634" s="45"/>
      <c r="K634" s="45"/>
      <c r="L634" s="45"/>
      <c r="M634" s="45"/>
      <c r="N634" s="45"/>
    </row>
    <row r="635" spans="5:14" s="13" customFormat="1">
      <c r="E635" s="45"/>
      <c r="F635" s="45"/>
      <c r="G635" s="45"/>
      <c r="H635" s="45"/>
      <c r="I635" s="45"/>
      <c r="J635" s="45"/>
      <c r="K635" s="45"/>
      <c r="L635" s="45"/>
      <c r="M635" s="45"/>
      <c r="N635" s="45"/>
    </row>
    <row r="636" spans="5:14" s="13" customFormat="1">
      <c r="E636" s="45"/>
      <c r="F636" s="45"/>
      <c r="G636" s="45"/>
      <c r="H636" s="45"/>
      <c r="I636" s="45"/>
      <c r="J636" s="45"/>
      <c r="K636" s="45"/>
      <c r="L636" s="45"/>
      <c r="M636" s="45"/>
      <c r="N636" s="45"/>
    </row>
    <row r="637" spans="5:14" s="13" customFormat="1">
      <c r="E637" s="45"/>
      <c r="F637" s="45"/>
      <c r="G637" s="45"/>
      <c r="H637" s="45"/>
      <c r="I637" s="45"/>
      <c r="J637" s="45"/>
      <c r="K637" s="45"/>
      <c r="L637" s="45"/>
      <c r="M637" s="45"/>
      <c r="N637" s="45"/>
    </row>
    <row r="638" spans="5:14" s="13" customFormat="1">
      <c r="E638" s="45"/>
      <c r="F638" s="45"/>
      <c r="G638" s="45"/>
      <c r="H638" s="45"/>
      <c r="I638" s="45"/>
      <c r="J638" s="45"/>
      <c r="K638" s="45"/>
      <c r="L638" s="45"/>
      <c r="M638" s="45"/>
      <c r="N638" s="45"/>
    </row>
    <row r="639" spans="5:14" s="13" customFormat="1">
      <c r="E639" s="45"/>
      <c r="F639" s="45"/>
      <c r="G639" s="45"/>
      <c r="H639" s="45"/>
      <c r="I639" s="45"/>
      <c r="J639" s="45"/>
      <c r="K639" s="45"/>
      <c r="L639" s="45"/>
      <c r="M639" s="45"/>
      <c r="N639" s="45"/>
    </row>
    <row r="640" spans="5:14" s="13" customFormat="1">
      <c r="E640" s="45"/>
      <c r="F640" s="45"/>
      <c r="G640" s="45"/>
      <c r="H640" s="45"/>
      <c r="I640" s="45"/>
      <c r="J640" s="45"/>
      <c r="K640" s="45"/>
      <c r="L640" s="45"/>
      <c r="M640" s="45"/>
      <c r="N640" s="45"/>
    </row>
    <row r="641" spans="5:14" s="13" customFormat="1">
      <c r="E641" s="45"/>
      <c r="F641" s="45"/>
      <c r="G641" s="45"/>
      <c r="H641" s="45"/>
      <c r="I641" s="45"/>
      <c r="J641" s="45"/>
      <c r="K641" s="45"/>
      <c r="L641" s="45"/>
      <c r="M641" s="45"/>
      <c r="N641" s="45"/>
    </row>
    <row r="642" spans="5:14" s="13" customFormat="1">
      <c r="E642" s="45"/>
      <c r="F642" s="45"/>
      <c r="G642" s="45"/>
      <c r="H642" s="45"/>
      <c r="I642" s="45"/>
      <c r="J642" s="45"/>
      <c r="K642" s="45"/>
      <c r="L642" s="45"/>
      <c r="M642" s="45"/>
      <c r="N642" s="45"/>
    </row>
    <row r="643" spans="5:14" s="13" customFormat="1">
      <c r="E643" s="45"/>
      <c r="F643" s="45"/>
      <c r="G643" s="45"/>
      <c r="H643" s="45"/>
      <c r="I643" s="45"/>
      <c r="J643" s="45"/>
      <c r="K643" s="45"/>
      <c r="L643" s="45"/>
      <c r="M643" s="45"/>
      <c r="N643" s="45"/>
    </row>
    <row r="644" spans="5:14" s="13" customFormat="1">
      <c r="E644" s="45"/>
      <c r="F644" s="45"/>
      <c r="G644" s="45"/>
      <c r="H644" s="45"/>
      <c r="I644" s="45"/>
      <c r="J644" s="45"/>
      <c r="K644" s="45"/>
      <c r="L644" s="45"/>
      <c r="M644" s="45"/>
      <c r="N644" s="45"/>
    </row>
    <row r="645" spans="5:14" s="13" customFormat="1">
      <c r="E645" s="45"/>
      <c r="F645" s="45"/>
      <c r="G645" s="45"/>
      <c r="H645" s="45"/>
      <c r="I645" s="45"/>
      <c r="J645" s="45"/>
      <c r="K645" s="45"/>
      <c r="L645" s="45"/>
      <c r="M645" s="45"/>
      <c r="N645" s="45"/>
    </row>
    <row r="646" spans="5:14" s="13" customFormat="1">
      <c r="E646" s="45"/>
      <c r="F646" s="45"/>
      <c r="G646" s="45"/>
      <c r="H646" s="45"/>
      <c r="I646" s="45"/>
      <c r="J646" s="45"/>
      <c r="K646" s="45"/>
      <c r="L646" s="45"/>
      <c r="M646" s="45"/>
      <c r="N646" s="45"/>
    </row>
    <row r="647" spans="5:14" s="13" customFormat="1">
      <c r="E647" s="45"/>
      <c r="F647" s="45"/>
      <c r="G647" s="45"/>
      <c r="H647" s="45"/>
      <c r="I647" s="45"/>
      <c r="J647" s="45"/>
      <c r="K647" s="45"/>
      <c r="L647" s="45"/>
      <c r="M647" s="45"/>
      <c r="N647" s="45"/>
    </row>
    <row r="648" spans="5:14" s="13" customFormat="1">
      <c r="E648" s="45"/>
      <c r="F648" s="45"/>
      <c r="G648" s="45"/>
      <c r="H648" s="45"/>
      <c r="I648" s="45"/>
      <c r="J648" s="45"/>
      <c r="K648" s="45"/>
      <c r="L648" s="45"/>
      <c r="M648" s="45"/>
      <c r="N648" s="45"/>
    </row>
    <row r="649" spans="5:14" s="13" customFormat="1">
      <c r="E649" s="45"/>
      <c r="F649" s="45"/>
      <c r="G649" s="45"/>
      <c r="H649" s="45"/>
      <c r="I649" s="45"/>
      <c r="J649" s="45"/>
      <c r="K649" s="45"/>
      <c r="L649" s="45"/>
      <c r="M649" s="45"/>
      <c r="N649" s="45"/>
    </row>
    <row r="650" spans="5:14" s="13" customFormat="1">
      <c r="E650" s="45"/>
      <c r="F650" s="45"/>
      <c r="G650" s="45"/>
      <c r="H650" s="45"/>
      <c r="I650" s="45"/>
      <c r="J650" s="45"/>
      <c r="K650" s="45"/>
      <c r="L650" s="45"/>
      <c r="M650" s="45"/>
      <c r="N650" s="45"/>
    </row>
    <row r="651" spans="5:14" s="13" customFormat="1">
      <c r="E651" s="45"/>
      <c r="F651" s="45"/>
      <c r="G651" s="45"/>
      <c r="H651" s="45"/>
      <c r="I651" s="45"/>
      <c r="J651" s="45"/>
      <c r="K651" s="45"/>
      <c r="L651" s="45"/>
      <c r="M651" s="45"/>
      <c r="N651" s="45"/>
    </row>
    <row r="652" spans="5:14" s="13" customFormat="1">
      <c r="E652" s="45"/>
      <c r="F652" s="45"/>
      <c r="G652" s="45"/>
      <c r="H652" s="45"/>
      <c r="I652" s="45"/>
      <c r="J652" s="45"/>
      <c r="K652" s="45"/>
      <c r="L652" s="45"/>
      <c r="M652" s="45"/>
      <c r="N652" s="45"/>
    </row>
    <row r="653" spans="5:14" s="13" customFormat="1">
      <c r="E653" s="45"/>
      <c r="F653" s="45"/>
      <c r="G653" s="45"/>
      <c r="H653" s="45"/>
      <c r="I653" s="45"/>
      <c r="J653" s="45"/>
      <c r="K653" s="45"/>
      <c r="L653" s="45"/>
      <c r="M653" s="45"/>
      <c r="N653" s="45"/>
    </row>
    <row r="654" spans="5:14" s="13" customFormat="1">
      <c r="E654" s="45"/>
      <c r="F654" s="45"/>
      <c r="G654" s="45"/>
      <c r="H654" s="45"/>
      <c r="I654" s="45"/>
      <c r="J654" s="45"/>
      <c r="K654" s="45"/>
      <c r="L654" s="45"/>
      <c r="M654" s="45"/>
      <c r="N654" s="45"/>
    </row>
    <row r="655" spans="5:14" s="13" customFormat="1">
      <c r="E655" s="45"/>
      <c r="F655" s="45"/>
      <c r="G655" s="45"/>
      <c r="H655" s="45"/>
      <c r="I655" s="45"/>
      <c r="J655" s="45"/>
      <c r="K655" s="45"/>
      <c r="L655" s="45"/>
      <c r="M655" s="45"/>
      <c r="N655" s="45"/>
    </row>
    <row r="656" spans="5:14" s="13" customFormat="1">
      <c r="E656" s="45"/>
      <c r="F656" s="45"/>
      <c r="G656" s="45"/>
      <c r="H656" s="45"/>
      <c r="I656" s="45"/>
      <c r="J656" s="45"/>
      <c r="K656" s="45"/>
      <c r="L656" s="45"/>
      <c r="M656" s="45"/>
      <c r="N656" s="45"/>
    </row>
    <row r="657" spans="5:14" s="13" customFormat="1">
      <c r="E657" s="45"/>
      <c r="F657" s="45"/>
      <c r="G657" s="45"/>
      <c r="H657" s="45"/>
      <c r="I657" s="45"/>
      <c r="J657" s="45"/>
      <c r="K657" s="45"/>
      <c r="L657" s="45"/>
      <c r="M657" s="45"/>
      <c r="N657" s="45"/>
    </row>
    <row r="658" spans="5:14" s="13" customFormat="1">
      <c r="E658" s="45"/>
      <c r="F658" s="45"/>
      <c r="G658" s="45"/>
      <c r="H658" s="45"/>
      <c r="I658" s="45"/>
      <c r="J658" s="45"/>
      <c r="K658" s="45"/>
      <c r="L658" s="45"/>
      <c r="M658" s="45"/>
      <c r="N658" s="45"/>
    </row>
    <row r="659" spans="5:14" s="13" customFormat="1">
      <c r="E659" s="45"/>
      <c r="F659" s="45"/>
      <c r="G659" s="45"/>
      <c r="H659" s="45"/>
      <c r="I659" s="45"/>
      <c r="J659" s="45"/>
      <c r="K659" s="45"/>
      <c r="L659" s="45"/>
      <c r="M659" s="45"/>
      <c r="N659" s="45"/>
    </row>
    <row r="660" spans="5:14" s="13" customFormat="1">
      <c r="E660" s="45"/>
      <c r="F660" s="45"/>
      <c r="G660" s="45"/>
      <c r="H660" s="45"/>
      <c r="I660" s="45"/>
      <c r="J660" s="45"/>
      <c r="K660" s="45"/>
      <c r="L660" s="45"/>
      <c r="M660" s="45"/>
      <c r="N660" s="45"/>
    </row>
    <row r="661" spans="5:14" s="13" customFormat="1">
      <c r="E661" s="45"/>
      <c r="F661" s="45"/>
      <c r="G661" s="45"/>
      <c r="H661" s="45"/>
      <c r="I661" s="45"/>
      <c r="J661" s="45"/>
      <c r="K661" s="45"/>
      <c r="L661" s="45"/>
      <c r="M661" s="45"/>
      <c r="N661" s="45"/>
    </row>
    <row r="662" spans="5:14" s="13" customFormat="1">
      <c r="E662" s="45"/>
      <c r="F662" s="45"/>
      <c r="G662" s="45"/>
      <c r="H662" s="45"/>
      <c r="I662" s="45"/>
      <c r="J662" s="45"/>
      <c r="K662" s="45"/>
      <c r="L662" s="45"/>
      <c r="M662" s="45"/>
      <c r="N662" s="45"/>
    </row>
    <row r="663" spans="5:14" s="13" customFormat="1">
      <c r="E663" s="45"/>
      <c r="F663" s="45"/>
      <c r="G663" s="45"/>
      <c r="H663" s="45"/>
      <c r="I663" s="45"/>
      <c r="J663" s="45"/>
      <c r="K663" s="45"/>
      <c r="L663" s="45"/>
      <c r="M663" s="45"/>
      <c r="N663" s="45"/>
    </row>
    <row r="664" spans="5:14" s="13" customFormat="1">
      <c r="E664" s="45"/>
      <c r="F664" s="45"/>
      <c r="G664" s="45"/>
      <c r="H664" s="45"/>
      <c r="I664" s="45"/>
      <c r="J664" s="45"/>
      <c r="K664" s="45"/>
      <c r="L664" s="45"/>
      <c r="M664" s="45"/>
      <c r="N664" s="45"/>
    </row>
    <row r="665" spans="5:14" s="13" customFormat="1">
      <c r="E665" s="45"/>
      <c r="F665" s="45"/>
      <c r="G665" s="45"/>
      <c r="H665" s="45"/>
      <c r="I665" s="45"/>
      <c r="J665" s="45"/>
      <c r="K665" s="45"/>
      <c r="L665" s="45"/>
      <c r="M665" s="45"/>
      <c r="N665" s="45"/>
    </row>
    <row r="666" spans="5:14" s="13" customFormat="1">
      <c r="E666" s="45"/>
      <c r="F666" s="45"/>
      <c r="G666" s="45"/>
      <c r="H666" s="45"/>
      <c r="I666" s="45"/>
      <c r="J666" s="45"/>
      <c r="K666" s="45"/>
      <c r="L666" s="45"/>
      <c r="M666" s="45"/>
      <c r="N666" s="45"/>
    </row>
    <row r="667" spans="5:14" s="13" customFormat="1">
      <c r="E667" s="45"/>
      <c r="F667" s="45"/>
      <c r="G667" s="45"/>
      <c r="H667" s="45"/>
      <c r="I667" s="45"/>
      <c r="J667" s="45"/>
      <c r="K667" s="45"/>
      <c r="L667" s="45"/>
      <c r="M667" s="45"/>
      <c r="N667" s="45"/>
    </row>
    <row r="668" spans="5:14" s="13" customFormat="1">
      <c r="E668" s="45"/>
      <c r="F668" s="45"/>
      <c r="G668" s="45"/>
      <c r="H668" s="45"/>
      <c r="I668" s="45"/>
      <c r="J668" s="45"/>
      <c r="K668" s="45"/>
      <c r="L668" s="45"/>
      <c r="M668" s="45"/>
      <c r="N668" s="45"/>
    </row>
    <row r="669" spans="5:14" s="13" customFormat="1">
      <c r="E669" s="45"/>
      <c r="F669" s="45"/>
      <c r="G669" s="45"/>
      <c r="H669" s="45"/>
      <c r="I669" s="45"/>
      <c r="J669" s="45"/>
      <c r="K669" s="45"/>
      <c r="L669" s="45"/>
      <c r="M669" s="45"/>
      <c r="N669" s="45"/>
    </row>
    <row r="670" spans="5:14" s="13" customFormat="1">
      <c r="E670" s="45"/>
      <c r="F670" s="45"/>
      <c r="G670" s="45"/>
      <c r="H670" s="45"/>
      <c r="I670" s="45"/>
      <c r="J670" s="45"/>
      <c r="K670" s="45"/>
      <c r="L670" s="45"/>
      <c r="M670" s="45"/>
      <c r="N670" s="45"/>
    </row>
    <row r="671" spans="5:14" s="13" customFormat="1">
      <c r="E671" s="45"/>
      <c r="F671" s="45"/>
      <c r="G671" s="45"/>
      <c r="H671" s="45"/>
      <c r="I671" s="45"/>
      <c r="J671" s="45"/>
      <c r="K671" s="45"/>
      <c r="L671" s="45"/>
      <c r="M671" s="45"/>
      <c r="N671" s="45"/>
    </row>
    <row r="672" spans="5:14" s="13" customFormat="1">
      <c r="E672" s="45"/>
      <c r="F672" s="45"/>
      <c r="G672" s="45"/>
      <c r="H672" s="45"/>
      <c r="I672" s="45"/>
      <c r="J672" s="45"/>
      <c r="K672" s="45"/>
      <c r="L672" s="45"/>
      <c r="M672" s="45"/>
      <c r="N672" s="45"/>
    </row>
    <row r="673" spans="5:14" s="13" customFormat="1">
      <c r="E673" s="45"/>
      <c r="F673" s="45"/>
      <c r="G673" s="45"/>
      <c r="H673" s="45"/>
      <c r="I673" s="45"/>
      <c r="J673" s="45"/>
      <c r="K673" s="45"/>
      <c r="L673" s="45"/>
      <c r="M673" s="45"/>
      <c r="N673" s="45"/>
    </row>
    <row r="674" spans="5:14" s="13" customFormat="1">
      <c r="E674" s="45"/>
      <c r="F674" s="45"/>
      <c r="G674" s="45"/>
      <c r="H674" s="45"/>
      <c r="I674" s="45"/>
      <c r="J674" s="45"/>
      <c r="K674" s="45"/>
      <c r="L674" s="45"/>
      <c r="M674" s="45"/>
      <c r="N674" s="45"/>
    </row>
    <row r="675" spans="5:14" s="13" customFormat="1">
      <c r="E675" s="45"/>
      <c r="F675" s="45"/>
      <c r="G675" s="45"/>
      <c r="H675" s="45"/>
      <c r="I675" s="45"/>
      <c r="J675" s="45"/>
      <c r="K675" s="45"/>
      <c r="L675" s="45"/>
      <c r="M675" s="45"/>
      <c r="N675" s="45"/>
    </row>
    <row r="676" spans="5:14" s="13" customFormat="1">
      <c r="E676" s="45"/>
      <c r="F676" s="45"/>
      <c r="G676" s="45"/>
      <c r="H676" s="45"/>
      <c r="I676" s="45"/>
      <c r="J676" s="45"/>
      <c r="K676" s="45"/>
      <c r="L676" s="45"/>
      <c r="M676" s="45"/>
      <c r="N676" s="45"/>
    </row>
    <row r="677" spans="5:14" s="13" customFormat="1">
      <c r="E677" s="45"/>
      <c r="F677" s="45"/>
      <c r="G677" s="45"/>
      <c r="H677" s="45"/>
      <c r="I677" s="45"/>
      <c r="J677" s="45"/>
      <c r="K677" s="45"/>
      <c r="L677" s="45"/>
      <c r="M677" s="45"/>
      <c r="N677" s="45"/>
    </row>
    <row r="678" spans="5:14" s="13" customFormat="1">
      <c r="E678" s="45"/>
      <c r="F678" s="45"/>
      <c r="G678" s="45"/>
      <c r="H678" s="45"/>
      <c r="I678" s="45"/>
      <c r="J678" s="45"/>
      <c r="K678" s="45"/>
      <c r="L678" s="45"/>
      <c r="M678" s="45"/>
      <c r="N678" s="45"/>
    </row>
    <row r="679" spans="5:14" s="13" customFormat="1">
      <c r="E679" s="45"/>
      <c r="F679" s="45"/>
      <c r="G679" s="45"/>
      <c r="H679" s="45"/>
      <c r="I679" s="45"/>
      <c r="J679" s="45"/>
      <c r="K679" s="45"/>
      <c r="L679" s="45"/>
      <c r="M679" s="45"/>
      <c r="N679" s="45"/>
    </row>
    <row r="680" spans="5:14" s="13" customFormat="1">
      <c r="E680" s="45"/>
      <c r="F680" s="45"/>
      <c r="G680" s="45"/>
      <c r="H680" s="45"/>
      <c r="I680" s="45"/>
      <c r="J680" s="45"/>
      <c r="K680" s="45"/>
      <c r="L680" s="45"/>
      <c r="M680" s="45"/>
      <c r="N680" s="45"/>
    </row>
    <row r="681" spans="5:14" s="13" customFormat="1">
      <c r="E681" s="45"/>
      <c r="F681" s="45"/>
      <c r="G681" s="45"/>
      <c r="H681" s="45"/>
      <c r="I681" s="45"/>
      <c r="J681" s="45"/>
      <c r="K681" s="45"/>
      <c r="L681" s="45"/>
      <c r="M681" s="45"/>
      <c r="N681" s="45"/>
    </row>
    <row r="682" spans="5:14" s="13" customFormat="1">
      <c r="E682" s="45"/>
      <c r="F682" s="45"/>
      <c r="G682" s="45"/>
      <c r="H682" s="45"/>
      <c r="I682" s="45"/>
      <c r="J682" s="45"/>
      <c r="K682" s="45"/>
      <c r="L682" s="45"/>
      <c r="M682" s="45"/>
      <c r="N682" s="45"/>
    </row>
    <row r="683" spans="5:14" s="13" customFormat="1">
      <c r="E683" s="45"/>
      <c r="F683" s="45"/>
      <c r="G683" s="45"/>
      <c r="H683" s="45"/>
      <c r="I683" s="45"/>
      <c r="J683" s="45"/>
      <c r="K683" s="45"/>
      <c r="L683" s="45"/>
      <c r="M683" s="45"/>
      <c r="N683" s="45"/>
    </row>
    <row r="684" spans="5:14" s="13" customFormat="1">
      <c r="E684" s="45"/>
      <c r="F684" s="45"/>
      <c r="G684" s="45"/>
      <c r="H684" s="45"/>
      <c r="I684" s="45"/>
      <c r="J684" s="45"/>
      <c r="K684" s="45"/>
      <c r="L684" s="45"/>
      <c r="M684" s="45"/>
      <c r="N684" s="45"/>
    </row>
    <row r="685" spans="5:14" s="13" customFormat="1">
      <c r="E685" s="45"/>
      <c r="F685" s="45"/>
      <c r="G685" s="45"/>
      <c r="H685" s="45"/>
      <c r="I685" s="45"/>
      <c r="J685" s="45"/>
      <c r="K685" s="45"/>
      <c r="L685" s="45"/>
      <c r="M685" s="45"/>
      <c r="N685" s="45"/>
    </row>
    <row r="686" spans="5:14" s="13" customFormat="1">
      <c r="E686" s="45"/>
      <c r="F686" s="45"/>
      <c r="G686" s="45"/>
      <c r="H686" s="45"/>
      <c r="I686" s="45"/>
      <c r="J686" s="45"/>
      <c r="K686" s="45"/>
      <c r="L686" s="45"/>
      <c r="M686" s="45"/>
      <c r="N686" s="45"/>
    </row>
    <row r="687" spans="5:14" s="13" customFormat="1">
      <c r="E687" s="45"/>
      <c r="F687" s="45"/>
      <c r="G687" s="45"/>
      <c r="H687" s="45"/>
      <c r="I687" s="45"/>
      <c r="J687" s="45"/>
      <c r="K687" s="45"/>
      <c r="L687" s="45"/>
      <c r="M687" s="45"/>
      <c r="N687" s="45"/>
    </row>
    <row r="688" spans="5:14" s="13" customFormat="1">
      <c r="E688" s="45"/>
      <c r="F688" s="45"/>
      <c r="G688" s="45"/>
      <c r="H688" s="45"/>
      <c r="I688" s="45"/>
      <c r="J688" s="45"/>
      <c r="K688" s="45"/>
      <c r="L688" s="45"/>
      <c r="M688" s="45"/>
      <c r="N688" s="45"/>
    </row>
    <row r="689" spans="5:14" s="13" customFormat="1">
      <c r="E689" s="45"/>
      <c r="F689" s="45"/>
      <c r="G689" s="45"/>
      <c r="H689" s="45"/>
      <c r="I689" s="45"/>
      <c r="J689" s="45"/>
      <c r="K689" s="45"/>
      <c r="L689" s="45"/>
      <c r="M689" s="45"/>
      <c r="N689" s="45"/>
    </row>
    <row r="690" spans="5:14" s="13" customFormat="1">
      <c r="E690" s="45"/>
      <c r="F690" s="45"/>
      <c r="G690" s="45"/>
      <c r="H690" s="45"/>
      <c r="I690" s="45"/>
      <c r="J690" s="45"/>
      <c r="K690" s="45"/>
      <c r="L690" s="45"/>
      <c r="M690" s="45"/>
      <c r="N690" s="45"/>
    </row>
    <row r="691" spans="5:14" s="13" customFormat="1">
      <c r="E691" s="45"/>
      <c r="F691" s="45"/>
      <c r="G691" s="45"/>
      <c r="H691" s="45"/>
      <c r="I691" s="45"/>
      <c r="J691" s="45"/>
      <c r="K691" s="45"/>
      <c r="L691" s="45"/>
      <c r="M691" s="45"/>
      <c r="N691" s="45"/>
    </row>
    <row r="692" spans="5:14" s="13" customFormat="1">
      <c r="E692" s="45"/>
      <c r="F692" s="45"/>
      <c r="G692" s="45"/>
      <c r="H692" s="45"/>
      <c r="I692" s="45"/>
      <c r="J692" s="45"/>
      <c r="K692" s="45"/>
      <c r="L692" s="45"/>
      <c r="M692" s="45"/>
      <c r="N692" s="45"/>
    </row>
    <row r="693" spans="5:14" s="13" customFormat="1">
      <c r="E693" s="45"/>
      <c r="F693" s="45"/>
      <c r="G693" s="45"/>
      <c r="H693" s="45"/>
      <c r="I693" s="45"/>
      <c r="J693" s="45"/>
      <c r="K693" s="45"/>
      <c r="L693" s="45"/>
      <c r="M693" s="45"/>
      <c r="N693" s="45"/>
    </row>
    <row r="694" spans="5:14" s="13" customFormat="1">
      <c r="E694" s="45"/>
      <c r="F694" s="45"/>
      <c r="G694" s="45"/>
      <c r="H694" s="45"/>
      <c r="I694" s="45"/>
      <c r="J694" s="45"/>
      <c r="K694" s="45"/>
      <c r="L694" s="45"/>
      <c r="M694" s="45"/>
      <c r="N694" s="45"/>
    </row>
    <row r="695" spans="5:14" s="13" customFormat="1">
      <c r="E695" s="45"/>
      <c r="F695" s="45"/>
      <c r="G695" s="45"/>
      <c r="H695" s="45"/>
      <c r="I695" s="45"/>
      <c r="J695" s="45"/>
      <c r="K695" s="45"/>
      <c r="L695" s="45"/>
      <c r="M695" s="45"/>
      <c r="N695" s="45"/>
    </row>
    <row r="696" spans="5:14" s="13" customFormat="1">
      <c r="E696" s="45"/>
      <c r="F696" s="45"/>
      <c r="G696" s="45"/>
      <c r="H696" s="45"/>
      <c r="I696" s="45"/>
      <c r="J696" s="45"/>
      <c r="K696" s="45"/>
      <c r="L696" s="45"/>
      <c r="M696" s="45"/>
      <c r="N696" s="45"/>
    </row>
    <row r="697" spans="5:14" s="13" customFormat="1">
      <c r="E697" s="45"/>
      <c r="F697" s="45"/>
      <c r="G697" s="45"/>
      <c r="H697" s="45"/>
      <c r="I697" s="45"/>
      <c r="J697" s="45"/>
      <c r="K697" s="45"/>
      <c r="L697" s="45"/>
      <c r="M697" s="45"/>
      <c r="N697" s="45"/>
    </row>
    <row r="698" spans="5:14" s="13" customFormat="1">
      <c r="E698" s="45"/>
      <c r="F698" s="45"/>
      <c r="G698" s="45"/>
      <c r="H698" s="45"/>
      <c r="I698" s="45"/>
      <c r="J698" s="45"/>
      <c r="K698" s="45"/>
      <c r="L698" s="45"/>
      <c r="M698" s="45"/>
      <c r="N698" s="45"/>
    </row>
    <row r="699" spans="5:14" s="13" customFormat="1">
      <c r="E699" s="45"/>
      <c r="F699" s="45"/>
      <c r="G699" s="45"/>
      <c r="H699" s="45"/>
      <c r="I699" s="45"/>
      <c r="J699" s="45"/>
      <c r="K699" s="45"/>
      <c r="L699" s="45"/>
      <c r="M699" s="45"/>
      <c r="N699" s="45"/>
    </row>
    <row r="700" spans="5:14" s="13" customFormat="1">
      <c r="E700" s="45"/>
      <c r="F700" s="45"/>
      <c r="G700" s="45"/>
      <c r="H700" s="45"/>
      <c r="I700" s="45"/>
      <c r="J700" s="45"/>
      <c r="K700" s="45"/>
      <c r="L700" s="45"/>
      <c r="M700" s="45"/>
      <c r="N700" s="45"/>
    </row>
    <row r="701" spans="5:14" s="13" customFormat="1">
      <c r="E701" s="45"/>
      <c r="F701" s="45"/>
      <c r="G701" s="45"/>
      <c r="H701" s="45"/>
      <c r="I701" s="45"/>
      <c r="J701" s="45"/>
      <c r="K701" s="45"/>
      <c r="L701" s="45"/>
      <c r="M701" s="45"/>
      <c r="N701" s="45"/>
    </row>
    <row r="702" spans="5:14" s="13" customFormat="1">
      <c r="E702" s="45"/>
      <c r="F702" s="45"/>
      <c r="G702" s="45"/>
      <c r="H702" s="45"/>
      <c r="I702" s="45"/>
      <c r="J702" s="45"/>
      <c r="K702" s="45"/>
      <c r="L702" s="45"/>
      <c r="M702" s="45"/>
      <c r="N702" s="45"/>
    </row>
    <row r="703" spans="5:14" s="13" customFormat="1">
      <c r="E703" s="45"/>
      <c r="F703" s="45"/>
      <c r="G703" s="45"/>
      <c r="H703" s="45"/>
      <c r="I703" s="45"/>
      <c r="J703" s="45"/>
      <c r="K703" s="45"/>
      <c r="L703" s="45"/>
      <c r="M703" s="45"/>
      <c r="N703" s="45"/>
    </row>
    <row r="704" spans="5:14" s="13" customFormat="1">
      <c r="E704" s="45"/>
      <c r="F704" s="45"/>
      <c r="G704" s="45"/>
      <c r="H704" s="45"/>
      <c r="I704" s="45"/>
      <c r="J704" s="45"/>
      <c r="K704" s="45"/>
      <c r="L704" s="45"/>
      <c r="M704" s="45"/>
      <c r="N704" s="45"/>
    </row>
    <row r="705" spans="5:14" s="13" customFormat="1">
      <c r="E705" s="45"/>
      <c r="F705" s="45"/>
      <c r="G705" s="45"/>
      <c r="H705" s="45"/>
      <c r="I705" s="45"/>
      <c r="J705" s="45"/>
      <c r="K705" s="45"/>
      <c r="L705" s="45"/>
      <c r="M705" s="45"/>
      <c r="N705" s="45"/>
    </row>
    <row r="706" spans="5:14" s="13" customFormat="1">
      <c r="E706" s="45"/>
      <c r="F706" s="45"/>
      <c r="G706" s="45"/>
      <c r="H706" s="45"/>
      <c r="I706" s="45"/>
      <c r="J706" s="45"/>
      <c r="K706" s="45"/>
      <c r="L706" s="45"/>
      <c r="M706" s="45"/>
      <c r="N706" s="45"/>
    </row>
    <row r="707" spans="5:14" s="13" customFormat="1">
      <c r="E707" s="45"/>
      <c r="F707" s="45"/>
      <c r="G707" s="45"/>
      <c r="H707" s="45"/>
      <c r="I707" s="45"/>
      <c r="J707" s="45"/>
      <c r="K707" s="45"/>
      <c r="L707" s="45"/>
      <c r="M707" s="45"/>
      <c r="N707" s="45"/>
    </row>
    <row r="708" spans="5:14" s="13" customFormat="1">
      <c r="E708" s="45"/>
      <c r="F708" s="45"/>
      <c r="G708" s="45"/>
      <c r="H708" s="45"/>
      <c r="I708" s="45"/>
      <c r="J708" s="45"/>
      <c r="K708" s="45"/>
      <c r="L708" s="45"/>
      <c r="M708" s="45"/>
      <c r="N708" s="45"/>
    </row>
    <row r="709" spans="5:14" s="13" customFormat="1">
      <c r="E709" s="45"/>
      <c r="F709" s="45"/>
      <c r="G709" s="45"/>
      <c r="H709" s="45"/>
      <c r="I709" s="45"/>
      <c r="J709" s="45"/>
      <c r="K709" s="45"/>
      <c r="L709" s="45"/>
      <c r="M709" s="45"/>
      <c r="N709" s="45"/>
    </row>
    <row r="710" spans="5:14" s="13" customFormat="1">
      <c r="E710" s="45"/>
      <c r="F710" s="45"/>
      <c r="G710" s="45"/>
      <c r="H710" s="45"/>
      <c r="I710" s="45"/>
      <c r="J710" s="45"/>
      <c r="K710" s="45"/>
      <c r="L710" s="45"/>
      <c r="M710" s="45"/>
      <c r="N710" s="45"/>
    </row>
    <row r="711" spans="5:14" s="13" customFormat="1">
      <c r="E711" s="45"/>
      <c r="F711" s="45"/>
      <c r="G711" s="45"/>
      <c r="H711" s="45"/>
      <c r="I711" s="45"/>
      <c r="J711" s="45"/>
      <c r="K711" s="45"/>
      <c r="L711" s="45"/>
      <c r="M711" s="45"/>
      <c r="N711" s="45"/>
    </row>
    <row r="712" spans="5:14" s="13" customFormat="1">
      <c r="E712" s="45"/>
      <c r="F712" s="45"/>
      <c r="G712" s="45"/>
      <c r="H712" s="45"/>
      <c r="I712" s="45"/>
      <c r="J712" s="45"/>
      <c r="K712" s="45"/>
      <c r="L712" s="45"/>
      <c r="M712" s="45"/>
      <c r="N712" s="45"/>
    </row>
    <row r="713" spans="5:14" s="13" customFormat="1">
      <c r="E713" s="45"/>
      <c r="F713" s="45"/>
      <c r="G713" s="45"/>
      <c r="H713" s="45"/>
      <c r="I713" s="45"/>
      <c r="J713" s="45"/>
      <c r="K713" s="45"/>
      <c r="L713" s="45"/>
      <c r="M713" s="45"/>
      <c r="N713" s="45"/>
    </row>
    <row r="714" spans="5:14" s="13" customFormat="1">
      <c r="E714" s="45"/>
      <c r="F714" s="45"/>
      <c r="G714" s="45"/>
      <c r="H714" s="45"/>
      <c r="I714" s="45"/>
      <c r="J714" s="45"/>
      <c r="K714" s="45"/>
      <c r="L714" s="45"/>
      <c r="M714" s="45"/>
      <c r="N714" s="45"/>
    </row>
    <row r="715" spans="5:14" s="13" customFormat="1">
      <c r="E715" s="45"/>
      <c r="F715" s="45"/>
      <c r="G715" s="45"/>
      <c r="H715" s="45"/>
      <c r="I715" s="45"/>
      <c r="J715" s="45"/>
      <c r="K715" s="45"/>
      <c r="L715" s="45"/>
      <c r="M715" s="45"/>
      <c r="N715" s="45"/>
    </row>
    <row r="716" spans="5:14" s="13" customFormat="1">
      <c r="E716" s="45"/>
      <c r="F716" s="45"/>
      <c r="G716" s="45"/>
      <c r="H716" s="45"/>
      <c r="I716" s="45"/>
      <c r="J716" s="45"/>
      <c r="K716" s="45"/>
      <c r="L716" s="45"/>
      <c r="M716" s="45"/>
      <c r="N716" s="45"/>
    </row>
    <row r="717" spans="5:14" s="13" customFormat="1">
      <c r="E717" s="45"/>
      <c r="F717" s="45"/>
      <c r="G717" s="45"/>
      <c r="H717" s="45"/>
      <c r="I717" s="45"/>
      <c r="J717" s="45"/>
      <c r="K717" s="45"/>
      <c r="L717" s="45"/>
      <c r="M717" s="45"/>
      <c r="N717" s="45"/>
    </row>
    <row r="718" spans="5:14" s="13" customFormat="1">
      <c r="E718" s="45"/>
      <c r="F718" s="45"/>
      <c r="G718" s="45"/>
      <c r="H718" s="45"/>
      <c r="I718" s="45"/>
      <c r="J718" s="45"/>
      <c r="K718" s="45"/>
      <c r="L718" s="45"/>
      <c r="M718" s="45"/>
      <c r="N718" s="45"/>
    </row>
    <row r="719" spans="5:14" s="13" customFormat="1">
      <c r="E719" s="45"/>
      <c r="F719" s="45"/>
      <c r="G719" s="45"/>
      <c r="H719" s="45"/>
      <c r="I719" s="45"/>
      <c r="J719" s="45"/>
      <c r="K719" s="45"/>
      <c r="L719" s="45"/>
      <c r="M719" s="45"/>
      <c r="N719" s="45"/>
    </row>
    <row r="720" spans="5:14" s="13" customFormat="1">
      <c r="E720" s="45"/>
      <c r="F720" s="45"/>
      <c r="G720" s="45"/>
      <c r="H720" s="45"/>
      <c r="I720" s="45"/>
      <c r="J720" s="45"/>
      <c r="K720" s="45"/>
      <c r="L720" s="45"/>
      <c r="M720" s="45"/>
      <c r="N720" s="45"/>
    </row>
    <row r="721" spans="5:14" s="13" customFormat="1">
      <c r="E721" s="45"/>
      <c r="F721" s="45"/>
      <c r="G721" s="45"/>
      <c r="H721" s="45"/>
      <c r="I721" s="45"/>
      <c r="J721" s="45"/>
      <c r="K721" s="45"/>
      <c r="L721" s="45"/>
      <c r="M721" s="45"/>
      <c r="N721" s="45"/>
    </row>
    <row r="722" spans="5:14" s="13" customFormat="1">
      <c r="E722" s="45"/>
      <c r="F722" s="45"/>
      <c r="G722" s="45"/>
      <c r="H722" s="45"/>
      <c r="I722" s="45"/>
      <c r="J722" s="45"/>
      <c r="K722" s="45"/>
      <c r="L722" s="45"/>
      <c r="M722" s="45"/>
      <c r="N722" s="45"/>
    </row>
    <row r="723" spans="5:14" s="13" customFormat="1">
      <c r="E723" s="45"/>
      <c r="F723" s="45"/>
      <c r="G723" s="45"/>
      <c r="H723" s="45"/>
      <c r="I723" s="45"/>
      <c r="J723" s="45"/>
      <c r="K723" s="45"/>
      <c r="L723" s="45"/>
      <c r="M723" s="45"/>
      <c r="N723" s="45"/>
    </row>
    <row r="724" spans="5:14" s="13" customFormat="1">
      <c r="E724" s="45"/>
      <c r="F724" s="45"/>
      <c r="G724" s="45"/>
      <c r="H724" s="45"/>
      <c r="I724" s="45"/>
      <c r="J724" s="45"/>
      <c r="K724" s="45"/>
      <c r="L724" s="45"/>
      <c r="M724" s="45"/>
      <c r="N724" s="45"/>
    </row>
    <row r="725" spans="5:14" s="13" customFormat="1">
      <c r="E725" s="45"/>
      <c r="F725" s="45"/>
      <c r="G725" s="45"/>
      <c r="H725" s="45"/>
      <c r="I725" s="45"/>
      <c r="J725" s="45"/>
      <c r="K725" s="45"/>
      <c r="L725" s="45"/>
      <c r="M725" s="45"/>
      <c r="N725" s="45"/>
    </row>
    <row r="726" spans="5:14" s="13" customFormat="1">
      <c r="E726" s="45"/>
      <c r="F726" s="45"/>
      <c r="G726" s="45"/>
      <c r="H726" s="45"/>
      <c r="I726" s="45"/>
      <c r="J726" s="45"/>
      <c r="K726" s="45"/>
      <c r="L726" s="45"/>
      <c r="M726" s="45"/>
      <c r="N726" s="45"/>
    </row>
    <row r="727" spans="5:14" s="13" customFormat="1">
      <c r="E727" s="45"/>
      <c r="F727" s="45"/>
      <c r="G727" s="45"/>
      <c r="H727" s="45"/>
      <c r="I727" s="45"/>
      <c r="J727" s="45"/>
      <c r="K727" s="45"/>
      <c r="L727" s="45"/>
      <c r="M727" s="45"/>
      <c r="N727" s="45"/>
    </row>
    <row r="728" spans="5:14" s="13" customFormat="1">
      <c r="E728" s="45"/>
      <c r="F728" s="45"/>
      <c r="G728" s="45"/>
      <c r="H728" s="45"/>
      <c r="I728" s="45"/>
      <c r="J728" s="45"/>
      <c r="K728" s="45"/>
      <c r="L728" s="45"/>
      <c r="M728" s="45"/>
      <c r="N728" s="45"/>
    </row>
    <row r="729" spans="5:14" s="13" customFormat="1">
      <c r="E729" s="45"/>
      <c r="F729" s="45"/>
      <c r="G729" s="45"/>
      <c r="H729" s="45"/>
      <c r="I729" s="45"/>
      <c r="J729" s="45"/>
      <c r="K729" s="45"/>
      <c r="L729" s="45"/>
      <c r="M729" s="45"/>
      <c r="N729" s="45"/>
    </row>
    <row r="730" spans="5:14" s="13" customFormat="1">
      <c r="E730" s="45"/>
      <c r="F730" s="45"/>
      <c r="G730" s="45"/>
      <c r="H730" s="45"/>
      <c r="I730" s="45"/>
      <c r="J730" s="45"/>
      <c r="K730" s="45"/>
      <c r="L730" s="45"/>
      <c r="M730" s="45"/>
      <c r="N730" s="45"/>
    </row>
    <row r="731" spans="5:14" s="13" customFormat="1">
      <c r="E731" s="45"/>
      <c r="F731" s="45"/>
      <c r="G731" s="45"/>
      <c r="H731" s="45"/>
      <c r="I731" s="45"/>
      <c r="J731" s="45"/>
      <c r="K731" s="45"/>
      <c r="L731" s="45"/>
      <c r="M731" s="45"/>
      <c r="N731" s="45"/>
    </row>
    <row r="732" spans="5:14" s="13" customFormat="1">
      <c r="E732" s="45"/>
      <c r="F732" s="45"/>
      <c r="G732" s="45"/>
      <c r="H732" s="45"/>
      <c r="I732" s="45"/>
      <c r="J732" s="45"/>
      <c r="K732" s="45"/>
      <c r="L732" s="45"/>
      <c r="M732" s="45"/>
      <c r="N732" s="45"/>
    </row>
    <row r="733" spans="5:14" s="13" customFormat="1">
      <c r="E733" s="45"/>
      <c r="F733" s="45"/>
      <c r="G733" s="45"/>
      <c r="H733" s="45"/>
      <c r="I733" s="45"/>
      <c r="J733" s="45"/>
      <c r="K733" s="45"/>
      <c r="L733" s="45"/>
      <c r="M733" s="45"/>
      <c r="N733" s="45"/>
    </row>
    <row r="734" spans="5:14" s="13" customFormat="1">
      <c r="E734" s="45"/>
      <c r="F734" s="45"/>
      <c r="G734" s="45"/>
      <c r="H734" s="45"/>
      <c r="I734" s="45"/>
      <c r="J734" s="45"/>
      <c r="K734" s="45"/>
      <c r="L734" s="45"/>
      <c r="M734" s="45"/>
      <c r="N734" s="45"/>
    </row>
    <row r="735" spans="5:14" s="13" customFormat="1">
      <c r="E735" s="45"/>
      <c r="F735" s="45"/>
      <c r="G735" s="45"/>
      <c r="H735" s="45"/>
      <c r="I735" s="45"/>
      <c r="J735" s="45"/>
      <c r="K735" s="45"/>
      <c r="L735" s="45"/>
      <c r="M735" s="45"/>
      <c r="N735" s="45"/>
    </row>
    <row r="736" spans="5:14" s="13" customFormat="1">
      <c r="E736" s="45"/>
      <c r="F736" s="45"/>
      <c r="G736" s="45"/>
      <c r="H736" s="45"/>
      <c r="I736" s="45"/>
      <c r="J736" s="45"/>
      <c r="K736" s="45"/>
      <c r="L736" s="45"/>
      <c r="M736" s="45"/>
      <c r="N736" s="45"/>
    </row>
    <row r="737" spans="5:14" s="13" customFormat="1">
      <c r="E737" s="45"/>
      <c r="F737" s="45"/>
      <c r="G737" s="45"/>
      <c r="H737" s="45"/>
      <c r="I737" s="45"/>
      <c r="J737" s="45"/>
      <c r="K737" s="45"/>
      <c r="L737" s="45"/>
      <c r="M737" s="45"/>
      <c r="N737" s="45"/>
    </row>
    <row r="738" spans="5:14" s="13" customFormat="1">
      <c r="E738" s="45"/>
      <c r="F738" s="45"/>
      <c r="G738" s="45"/>
      <c r="H738" s="45"/>
      <c r="I738" s="45"/>
      <c r="J738" s="45"/>
      <c r="K738" s="45"/>
      <c r="L738" s="45"/>
      <c r="M738" s="45"/>
      <c r="N738" s="45"/>
    </row>
    <row r="739" spans="5:14" s="13" customFormat="1">
      <c r="E739" s="45"/>
      <c r="F739" s="45"/>
      <c r="G739" s="45"/>
      <c r="H739" s="45"/>
      <c r="I739" s="45"/>
      <c r="J739" s="45"/>
      <c r="K739" s="45"/>
      <c r="L739" s="45"/>
      <c r="M739" s="45"/>
      <c r="N739" s="45"/>
    </row>
    <row r="740" spans="5:14" s="13" customFormat="1">
      <c r="E740" s="45"/>
      <c r="F740" s="45"/>
      <c r="G740" s="45"/>
      <c r="H740" s="45"/>
      <c r="I740" s="45"/>
      <c r="J740" s="45"/>
      <c r="K740" s="45"/>
      <c r="L740" s="45"/>
      <c r="M740" s="45"/>
      <c r="N740" s="45"/>
    </row>
    <row r="741" spans="5:14" s="13" customFormat="1">
      <c r="E741" s="45"/>
      <c r="F741" s="45"/>
      <c r="G741" s="45"/>
      <c r="H741" s="45"/>
      <c r="I741" s="45"/>
      <c r="J741" s="45"/>
      <c r="K741" s="45"/>
      <c r="L741" s="45"/>
      <c r="M741" s="45"/>
      <c r="N741" s="45"/>
    </row>
    <row r="742" spans="5:14" s="13" customFormat="1">
      <c r="E742" s="45"/>
      <c r="F742" s="45"/>
      <c r="G742" s="45"/>
      <c r="H742" s="45"/>
      <c r="I742" s="45"/>
      <c r="J742" s="45"/>
      <c r="K742" s="45"/>
      <c r="L742" s="45"/>
      <c r="M742" s="45"/>
      <c r="N742" s="45"/>
    </row>
    <row r="743" spans="5:14" s="13" customFormat="1">
      <c r="E743" s="45"/>
      <c r="F743" s="45"/>
      <c r="G743" s="45"/>
      <c r="H743" s="45"/>
      <c r="I743" s="45"/>
      <c r="J743" s="45"/>
      <c r="K743" s="45"/>
      <c r="L743" s="45"/>
      <c r="M743" s="45"/>
      <c r="N743" s="45"/>
    </row>
    <row r="744" spans="5:14" s="13" customFormat="1">
      <c r="E744" s="45"/>
      <c r="F744" s="45"/>
      <c r="G744" s="45"/>
      <c r="H744" s="45"/>
      <c r="I744" s="45"/>
      <c r="J744" s="45"/>
      <c r="K744" s="45"/>
      <c r="L744" s="45"/>
      <c r="M744" s="45"/>
      <c r="N744" s="45"/>
    </row>
    <row r="745" spans="5:14" s="13" customFormat="1">
      <c r="E745" s="45"/>
      <c r="F745" s="45"/>
      <c r="G745" s="45"/>
      <c r="H745" s="45"/>
      <c r="I745" s="45"/>
      <c r="J745" s="45"/>
      <c r="K745" s="45"/>
      <c r="L745" s="45"/>
      <c r="M745" s="45"/>
      <c r="N745" s="45"/>
    </row>
    <row r="746" spans="5:14" s="13" customFormat="1">
      <c r="E746" s="45"/>
      <c r="F746" s="45"/>
      <c r="G746" s="45"/>
      <c r="H746" s="45"/>
      <c r="I746" s="45"/>
      <c r="J746" s="45"/>
      <c r="K746" s="45"/>
      <c r="L746" s="45"/>
      <c r="M746" s="45"/>
      <c r="N746" s="45"/>
    </row>
    <row r="747" spans="5:14" s="13" customFormat="1">
      <c r="E747" s="45"/>
      <c r="F747" s="45"/>
      <c r="G747" s="45"/>
      <c r="H747" s="45"/>
      <c r="I747" s="45"/>
      <c r="J747" s="45"/>
      <c r="K747" s="45"/>
      <c r="L747" s="45"/>
      <c r="M747" s="45"/>
      <c r="N747" s="45"/>
    </row>
    <row r="748" spans="5:14" s="13" customFormat="1">
      <c r="E748" s="45"/>
      <c r="F748" s="45"/>
      <c r="G748" s="45"/>
      <c r="H748" s="45"/>
      <c r="I748" s="45"/>
      <c r="J748" s="45"/>
      <c r="K748" s="45"/>
      <c r="L748" s="45"/>
      <c r="M748" s="45"/>
      <c r="N748" s="45"/>
    </row>
    <row r="749" spans="5:14" s="13" customFormat="1">
      <c r="E749" s="45"/>
      <c r="F749" s="45"/>
      <c r="G749" s="45"/>
      <c r="H749" s="45"/>
      <c r="I749" s="45"/>
      <c r="J749" s="45"/>
      <c r="K749" s="45"/>
      <c r="L749" s="45"/>
      <c r="M749" s="45"/>
      <c r="N749" s="45"/>
    </row>
    <row r="750" spans="5:14" s="13" customFormat="1">
      <c r="E750" s="45"/>
      <c r="F750" s="45"/>
      <c r="G750" s="45"/>
      <c r="H750" s="45"/>
      <c r="I750" s="45"/>
      <c r="J750" s="45"/>
      <c r="K750" s="45"/>
      <c r="L750" s="45"/>
      <c r="M750" s="45"/>
      <c r="N750" s="45"/>
    </row>
    <row r="751" spans="5:14" s="13" customFormat="1">
      <c r="E751" s="45"/>
      <c r="F751" s="45"/>
      <c r="G751" s="45"/>
      <c r="H751" s="45"/>
      <c r="I751" s="45"/>
      <c r="J751" s="45"/>
      <c r="K751" s="45"/>
      <c r="L751" s="45"/>
      <c r="M751" s="45"/>
      <c r="N751" s="45"/>
    </row>
    <row r="752" spans="5:14" s="13" customFormat="1">
      <c r="E752" s="45"/>
      <c r="F752" s="45"/>
      <c r="G752" s="45"/>
      <c r="H752" s="45"/>
      <c r="I752" s="45"/>
      <c r="J752" s="45"/>
      <c r="K752" s="45"/>
      <c r="L752" s="45"/>
      <c r="M752" s="45"/>
      <c r="N752" s="45"/>
    </row>
    <row r="753" spans="5:14" s="13" customFormat="1">
      <c r="E753" s="45"/>
      <c r="F753" s="45"/>
      <c r="G753" s="45"/>
      <c r="H753" s="45"/>
      <c r="I753" s="45"/>
      <c r="J753" s="45"/>
      <c r="K753" s="45"/>
      <c r="L753" s="45"/>
      <c r="M753" s="45"/>
      <c r="N753" s="45"/>
    </row>
    <row r="754" spans="5:14" s="13" customFormat="1">
      <c r="E754" s="45"/>
      <c r="F754" s="45"/>
      <c r="G754" s="45"/>
      <c r="H754" s="45"/>
      <c r="I754" s="45"/>
      <c r="J754" s="45"/>
      <c r="K754" s="45"/>
      <c r="L754" s="45"/>
      <c r="M754" s="45"/>
      <c r="N754" s="45"/>
    </row>
    <row r="755" spans="5:14" s="13" customFormat="1">
      <c r="E755" s="45"/>
      <c r="F755" s="45"/>
      <c r="G755" s="45"/>
      <c r="H755" s="45"/>
      <c r="I755" s="45"/>
      <c r="J755" s="45"/>
      <c r="K755" s="45"/>
      <c r="L755" s="45"/>
      <c r="M755" s="45"/>
      <c r="N755" s="45"/>
    </row>
    <row r="756" spans="5:14" s="13" customFormat="1">
      <c r="E756" s="45"/>
      <c r="F756" s="45"/>
      <c r="G756" s="45"/>
      <c r="H756" s="45"/>
      <c r="I756" s="45"/>
      <c r="J756" s="45"/>
      <c r="K756" s="45"/>
      <c r="L756" s="45"/>
      <c r="M756" s="45"/>
      <c r="N756" s="45"/>
    </row>
    <row r="757" spans="5:14" s="13" customFormat="1">
      <c r="E757" s="45"/>
      <c r="F757" s="45"/>
      <c r="G757" s="45"/>
      <c r="H757" s="45"/>
      <c r="I757" s="45"/>
      <c r="J757" s="45"/>
      <c r="K757" s="45"/>
      <c r="L757" s="45"/>
      <c r="M757" s="45"/>
      <c r="N757" s="45"/>
    </row>
    <row r="758" spans="5:14" s="13" customFormat="1">
      <c r="E758" s="45"/>
      <c r="F758" s="45"/>
      <c r="G758" s="45"/>
      <c r="H758" s="45"/>
      <c r="I758" s="45"/>
      <c r="J758" s="45"/>
      <c r="K758" s="45"/>
      <c r="L758" s="45"/>
      <c r="M758" s="45"/>
      <c r="N758" s="45"/>
    </row>
    <row r="759" spans="5:14" s="13" customFormat="1">
      <c r="E759" s="45"/>
      <c r="F759" s="45"/>
      <c r="G759" s="45"/>
      <c r="H759" s="45"/>
      <c r="I759" s="45"/>
      <c r="J759" s="45"/>
      <c r="K759" s="45"/>
      <c r="L759" s="45"/>
      <c r="M759" s="45"/>
      <c r="N759" s="45"/>
    </row>
    <row r="760" spans="5:14" s="13" customFormat="1">
      <c r="E760" s="45"/>
      <c r="F760" s="45"/>
      <c r="G760" s="45"/>
      <c r="H760" s="45"/>
      <c r="I760" s="45"/>
      <c r="J760" s="45"/>
      <c r="K760" s="45"/>
      <c r="L760" s="45"/>
      <c r="M760" s="45"/>
      <c r="N760" s="45"/>
    </row>
    <row r="761" spans="5:14" s="13" customFormat="1">
      <c r="E761" s="45"/>
      <c r="F761" s="45"/>
      <c r="G761" s="45"/>
      <c r="H761" s="45"/>
      <c r="I761" s="45"/>
      <c r="J761" s="45"/>
      <c r="K761" s="45"/>
      <c r="L761" s="45"/>
      <c r="M761" s="45"/>
      <c r="N761" s="45"/>
    </row>
    <row r="762" spans="5:14" s="13" customFormat="1">
      <c r="E762" s="45"/>
      <c r="F762" s="45"/>
      <c r="G762" s="45"/>
      <c r="H762" s="45"/>
      <c r="I762" s="45"/>
      <c r="J762" s="45"/>
      <c r="K762" s="45"/>
      <c r="L762" s="45"/>
      <c r="M762" s="45"/>
      <c r="N762" s="45"/>
    </row>
    <row r="763" spans="5:14" s="13" customFormat="1">
      <c r="E763" s="45"/>
      <c r="F763" s="45"/>
      <c r="G763" s="45"/>
      <c r="H763" s="45"/>
      <c r="I763" s="45"/>
      <c r="J763" s="45"/>
      <c r="K763" s="45"/>
      <c r="L763" s="45"/>
      <c r="M763" s="45"/>
      <c r="N763" s="45"/>
    </row>
    <row r="764" spans="5:14" s="13" customFormat="1">
      <c r="E764" s="45"/>
      <c r="F764" s="45"/>
      <c r="G764" s="45"/>
      <c r="H764" s="45"/>
      <c r="I764" s="45"/>
      <c r="J764" s="45"/>
      <c r="K764" s="45"/>
      <c r="L764" s="45"/>
      <c r="M764" s="45"/>
      <c r="N764" s="45"/>
    </row>
    <row r="765" spans="5:14" s="13" customFormat="1">
      <c r="E765" s="45"/>
      <c r="F765" s="45"/>
      <c r="G765" s="45"/>
      <c r="H765" s="45"/>
      <c r="I765" s="45"/>
      <c r="J765" s="45"/>
      <c r="K765" s="45"/>
      <c r="L765" s="45"/>
      <c r="M765" s="45"/>
      <c r="N765" s="45"/>
    </row>
    <row r="766" spans="5:14" s="13" customFormat="1">
      <c r="E766" s="45"/>
      <c r="F766" s="45"/>
      <c r="G766" s="45"/>
      <c r="H766" s="45"/>
      <c r="I766" s="45"/>
      <c r="J766" s="45"/>
      <c r="K766" s="45"/>
      <c r="L766" s="45"/>
      <c r="M766" s="45"/>
      <c r="N766" s="45"/>
    </row>
    <row r="767" spans="5:14" s="13" customFormat="1">
      <c r="E767" s="45"/>
      <c r="F767" s="45"/>
      <c r="G767" s="45"/>
      <c r="H767" s="45"/>
      <c r="I767" s="45"/>
      <c r="J767" s="45"/>
      <c r="K767" s="45"/>
      <c r="L767" s="45"/>
      <c r="M767" s="45"/>
      <c r="N767" s="45"/>
    </row>
    <row r="768" spans="5:14" s="13" customFormat="1">
      <c r="E768" s="45"/>
      <c r="F768" s="45"/>
      <c r="G768" s="45"/>
      <c r="H768" s="45"/>
      <c r="I768" s="45"/>
      <c r="J768" s="45"/>
      <c r="K768" s="45"/>
      <c r="L768" s="45"/>
      <c r="M768" s="45"/>
      <c r="N768" s="45"/>
    </row>
    <row r="769" spans="5:14" s="13" customFormat="1">
      <c r="E769" s="45"/>
      <c r="F769" s="45"/>
      <c r="G769" s="45"/>
      <c r="H769" s="45"/>
      <c r="I769" s="45"/>
      <c r="J769" s="45"/>
      <c r="K769" s="45"/>
      <c r="L769" s="45"/>
      <c r="M769" s="45"/>
      <c r="N769" s="45"/>
    </row>
    <row r="770" spans="5:14" s="13" customFormat="1">
      <c r="E770" s="45"/>
      <c r="F770" s="45"/>
      <c r="G770" s="45"/>
      <c r="H770" s="45"/>
      <c r="I770" s="45"/>
      <c r="J770" s="45"/>
      <c r="K770" s="45"/>
      <c r="L770" s="45"/>
      <c r="M770" s="45"/>
      <c r="N770" s="45"/>
    </row>
    <row r="771" spans="5:14" s="13" customFormat="1">
      <c r="E771" s="45"/>
      <c r="F771" s="45"/>
      <c r="G771" s="45"/>
      <c r="H771" s="45"/>
      <c r="I771" s="45"/>
      <c r="J771" s="45"/>
      <c r="K771" s="45"/>
      <c r="L771" s="45"/>
      <c r="M771" s="45"/>
      <c r="N771" s="45"/>
    </row>
    <row r="772" spans="5:14" s="13" customFormat="1">
      <c r="E772" s="45"/>
      <c r="F772" s="45"/>
      <c r="G772" s="45"/>
      <c r="H772" s="45"/>
      <c r="I772" s="45"/>
      <c r="J772" s="45"/>
      <c r="K772" s="45"/>
      <c r="L772" s="45"/>
      <c r="M772" s="45"/>
      <c r="N772" s="45"/>
    </row>
    <row r="773" spans="5:14" s="13" customFormat="1">
      <c r="E773" s="45"/>
      <c r="F773" s="45"/>
      <c r="G773" s="45"/>
      <c r="H773" s="45"/>
      <c r="I773" s="45"/>
      <c r="J773" s="45"/>
      <c r="K773" s="45"/>
      <c r="L773" s="45"/>
      <c r="M773" s="45"/>
      <c r="N773" s="45"/>
    </row>
    <row r="774" spans="5:14" s="13" customFormat="1">
      <c r="E774" s="45"/>
      <c r="F774" s="45"/>
      <c r="G774" s="45"/>
      <c r="H774" s="45"/>
      <c r="I774" s="45"/>
      <c r="J774" s="45"/>
      <c r="K774" s="45"/>
      <c r="L774" s="45"/>
      <c r="M774" s="45"/>
      <c r="N774" s="45"/>
    </row>
    <row r="775" spans="5:14" s="13" customFormat="1">
      <c r="E775" s="45"/>
      <c r="F775" s="45"/>
      <c r="G775" s="45"/>
      <c r="H775" s="45"/>
      <c r="I775" s="45"/>
      <c r="J775" s="45"/>
      <c r="K775" s="45"/>
      <c r="L775" s="45"/>
      <c r="M775" s="45"/>
      <c r="N775" s="45"/>
    </row>
    <row r="776" spans="5:14" s="13" customFormat="1">
      <c r="E776" s="45"/>
      <c r="F776" s="45"/>
      <c r="G776" s="45"/>
      <c r="H776" s="45"/>
      <c r="I776" s="45"/>
      <c r="J776" s="45"/>
      <c r="K776" s="45"/>
      <c r="L776" s="45"/>
      <c r="M776" s="45"/>
      <c r="N776" s="45"/>
    </row>
    <row r="777" spans="5:14" s="13" customFormat="1">
      <c r="E777" s="45"/>
      <c r="F777" s="45"/>
      <c r="G777" s="45"/>
      <c r="H777" s="45"/>
      <c r="I777" s="45"/>
      <c r="J777" s="45"/>
      <c r="K777" s="45"/>
      <c r="L777" s="45"/>
      <c r="M777" s="45"/>
      <c r="N777" s="45"/>
    </row>
    <row r="778" spans="5:14" s="13" customFormat="1">
      <c r="E778" s="45"/>
      <c r="F778" s="45"/>
      <c r="G778" s="45"/>
      <c r="H778" s="45"/>
      <c r="I778" s="45"/>
      <c r="J778" s="45"/>
      <c r="K778" s="45"/>
      <c r="L778" s="45"/>
      <c r="M778" s="45"/>
      <c r="N778" s="45"/>
    </row>
    <row r="779" spans="5:14" s="13" customFormat="1">
      <c r="E779" s="45"/>
      <c r="F779" s="45"/>
      <c r="G779" s="45"/>
      <c r="H779" s="45"/>
      <c r="I779" s="45"/>
      <c r="J779" s="45"/>
      <c r="K779" s="45"/>
      <c r="L779" s="45"/>
      <c r="M779" s="45"/>
      <c r="N779" s="45"/>
    </row>
    <row r="780" spans="5:14" s="13" customFormat="1">
      <c r="E780" s="45"/>
      <c r="F780" s="45"/>
      <c r="G780" s="45"/>
      <c r="H780" s="45"/>
      <c r="I780" s="45"/>
      <c r="J780" s="45"/>
      <c r="K780" s="45"/>
      <c r="L780" s="45"/>
      <c r="M780" s="45"/>
      <c r="N780" s="45"/>
    </row>
    <row r="781" spans="5:14" s="13" customFormat="1">
      <c r="E781" s="45"/>
      <c r="F781" s="45"/>
      <c r="G781" s="45"/>
      <c r="H781" s="45"/>
      <c r="I781" s="45"/>
      <c r="J781" s="45"/>
      <c r="K781" s="45"/>
      <c r="L781" s="45"/>
      <c r="M781" s="45"/>
      <c r="N781" s="45"/>
    </row>
    <row r="782" spans="5:14" s="13" customFormat="1">
      <c r="E782" s="45"/>
      <c r="F782" s="45"/>
      <c r="G782" s="45"/>
      <c r="H782" s="45"/>
      <c r="I782" s="45"/>
      <c r="J782" s="45"/>
      <c r="K782" s="45"/>
      <c r="L782" s="45"/>
      <c r="M782" s="45"/>
      <c r="N782" s="45"/>
    </row>
    <row r="783" spans="5:14" s="13" customFormat="1">
      <c r="E783" s="45"/>
      <c r="F783" s="45"/>
      <c r="G783" s="45"/>
      <c r="H783" s="45"/>
      <c r="I783" s="45"/>
      <c r="J783" s="45"/>
      <c r="K783" s="45"/>
      <c r="L783" s="45"/>
      <c r="M783" s="45"/>
      <c r="N783" s="45"/>
    </row>
    <row r="784" spans="5:14" s="13" customFormat="1">
      <c r="E784" s="45"/>
      <c r="F784" s="45"/>
      <c r="G784" s="45"/>
      <c r="H784" s="45"/>
      <c r="I784" s="45"/>
      <c r="J784" s="45"/>
      <c r="K784" s="45"/>
      <c r="L784" s="45"/>
      <c r="M784" s="45"/>
      <c r="N784" s="45"/>
    </row>
    <row r="785" spans="5:14" s="13" customFormat="1">
      <c r="E785" s="45"/>
      <c r="F785" s="45"/>
      <c r="G785" s="45"/>
      <c r="H785" s="45"/>
      <c r="I785" s="45"/>
      <c r="J785" s="45"/>
      <c r="K785" s="45"/>
      <c r="L785" s="45"/>
      <c r="M785" s="45"/>
      <c r="N785" s="45"/>
    </row>
    <row r="786" spans="5:14" s="13" customFormat="1">
      <c r="E786" s="45"/>
      <c r="F786" s="45"/>
      <c r="G786" s="45"/>
      <c r="H786" s="45"/>
      <c r="I786" s="45"/>
      <c r="J786" s="45"/>
      <c r="K786" s="45"/>
      <c r="L786" s="45"/>
      <c r="M786" s="45"/>
      <c r="N786" s="45"/>
    </row>
    <row r="787" spans="5:14" s="13" customFormat="1">
      <c r="E787" s="45"/>
      <c r="F787" s="45"/>
      <c r="G787" s="45"/>
      <c r="H787" s="45"/>
      <c r="I787" s="45"/>
      <c r="J787" s="45"/>
      <c r="K787" s="45"/>
      <c r="L787" s="45"/>
      <c r="M787" s="45"/>
      <c r="N787" s="45"/>
    </row>
    <row r="788" spans="5:14" s="13" customFormat="1">
      <c r="E788" s="45"/>
      <c r="F788" s="45"/>
      <c r="G788" s="45"/>
      <c r="H788" s="45"/>
      <c r="I788" s="45"/>
      <c r="J788" s="45"/>
      <c r="K788" s="45"/>
      <c r="L788" s="45"/>
      <c r="M788" s="45"/>
      <c r="N788" s="45"/>
    </row>
    <row r="789" spans="5:14" s="13" customFormat="1">
      <c r="E789" s="45"/>
      <c r="F789" s="45"/>
      <c r="G789" s="45"/>
      <c r="H789" s="45"/>
      <c r="I789" s="45"/>
      <c r="J789" s="45"/>
      <c r="K789" s="45"/>
      <c r="L789" s="45"/>
      <c r="M789" s="45"/>
      <c r="N789" s="45"/>
    </row>
    <row r="790" spans="5:14" s="13" customFormat="1">
      <c r="E790" s="45"/>
      <c r="F790" s="45"/>
      <c r="G790" s="45"/>
      <c r="H790" s="45"/>
      <c r="I790" s="45"/>
      <c r="J790" s="45"/>
      <c r="K790" s="45"/>
      <c r="L790" s="45"/>
      <c r="M790" s="45"/>
      <c r="N790" s="45"/>
    </row>
    <row r="791" spans="5:14" s="13" customFormat="1">
      <c r="E791" s="45"/>
      <c r="F791" s="45"/>
      <c r="G791" s="45"/>
      <c r="H791" s="45"/>
      <c r="I791" s="45"/>
      <c r="J791" s="45"/>
      <c r="K791" s="45"/>
      <c r="L791" s="45"/>
      <c r="M791" s="45"/>
      <c r="N791" s="45"/>
    </row>
    <row r="792" spans="5:14" s="13" customFormat="1">
      <c r="E792" s="45"/>
      <c r="F792" s="45"/>
      <c r="G792" s="45"/>
      <c r="H792" s="45"/>
      <c r="I792" s="45"/>
      <c r="J792" s="45"/>
      <c r="K792" s="45"/>
      <c r="L792" s="45"/>
      <c r="M792" s="45"/>
      <c r="N792" s="45"/>
    </row>
    <row r="793" spans="5:14" s="13" customFormat="1">
      <c r="E793" s="45"/>
      <c r="F793" s="45"/>
      <c r="G793" s="45"/>
      <c r="H793" s="45"/>
      <c r="I793" s="45"/>
      <c r="J793" s="45"/>
      <c r="K793" s="45"/>
      <c r="L793" s="45"/>
      <c r="M793" s="45"/>
      <c r="N793" s="45"/>
    </row>
    <row r="794" spans="5:14" s="13" customFormat="1">
      <c r="E794" s="45"/>
      <c r="F794" s="45"/>
      <c r="G794" s="45"/>
      <c r="H794" s="45"/>
      <c r="I794" s="45"/>
      <c r="J794" s="45"/>
      <c r="K794" s="45"/>
      <c r="L794" s="45"/>
      <c r="M794" s="45"/>
      <c r="N794" s="45"/>
    </row>
    <row r="795" spans="5:14" s="13" customFormat="1">
      <c r="E795" s="45"/>
      <c r="F795" s="45"/>
      <c r="G795" s="45"/>
      <c r="H795" s="45"/>
      <c r="I795" s="45"/>
      <c r="J795" s="45"/>
      <c r="K795" s="45"/>
      <c r="L795" s="45"/>
      <c r="M795" s="45"/>
      <c r="N795" s="45"/>
    </row>
    <row r="796" spans="5:14" s="13" customFormat="1">
      <c r="E796" s="45"/>
      <c r="F796" s="45"/>
      <c r="G796" s="45"/>
      <c r="H796" s="45"/>
      <c r="I796" s="45"/>
      <c r="J796" s="45"/>
      <c r="K796" s="45"/>
      <c r="L796" s="45"/>
      <c r="M796" s="45"/>
      <c r="N796" s="45"/>
    </row>
    <row r="797" spans="5:14" s="13" customFormat="1">
      <c r="E797" s="45"/>
      <c r="F797" s="45"/>
      <c r="G797" s="45"/>
      <c r="H797" s="45"/>
      <c r="I797" s="45"/>
      <c r="J797" s="45"/>
      <c r="K797" s="45"/>
      <c r="L797" s="45"/>
      <c r="M797" s="45"/>
      <c r="N797" s="45"/>
    </row>
    <row r="798" spans="5:14" s="13" customFormat="1">
      <c r="E798" s="45"/>
      <c r="F798" s="45"/>
      <c r="G798" s="45"/>
      <c r="H798" s="45"/>
      <c r="I798" s="45"/>
      <c r="J798" s="45"/>
      <c r="K798" s="45"/>
      <c r="L798" s="45"/>
      <c r="M798" s="45"/>
      <c r="N798" s="45"/>
    </row>
    <row r="799" spans="5:14" s="13" customFormat="1">
      <c r="E799" s="45"/>
      <c r="F799" s="45"/>
      <c r="G799" s="45"/>
      <c r="H799" s="45"/>
      <c r="I799" s="45"/>
      <c r="J799" s="45"/>
      <c r="K799" s="45"/>
      <c r="L799" s="45"/>
      <c r="M799" s="45"/>
      <c r="N799" s="45"/>
    </row>
    <row r="800" spans="5:14" s="13" customFormat="1">
      <c r="E800" s="45"/>
      <c r="F800" s="45"/>
      <c r="G800" s="45"/>
      <c r="H800" s="45"/>
      <c r="I800" s="45"/>
      <c r="J800" s="45"/>
      <c r="K800" s="45"/>
      <c r="L800" s="45"/>
      <c r="M800" s="45"/>
      <c r="N800" s="45"/>
    </row>
    <row r="801" spans="5:14" s="13" customFormat="1">
      <c r="E801" s="45"/>
      <c r="F801" s="45"/>
      <c r="G801" s="45"/>
      <c r="H801" s="45"/>
      <c r="I801" s="45"/>
      <c r="J801" s="45"/>
      <c r="K801" s="45"/>
      <c r="L801" s="45"/>
      <c r="M801" s="45"/>
      <c r="N801" s="45"/>
    </row>
    <row r="802" spans="5:14" s="13" customFormat="1">
      <c r="E802" s="45"/>
      <c r="F802" s="45"/>
      <c r="G802" s="45"/>
      <c r="H802" s="45"/>
      <c r="I802" s="45"/>
      <c r="J802" s="45"/>
      <c r="K802" s="45"/>
      <c r="L802" s="45"/>
      <c r="M802" s="45"/>
      <c r="N802" s="45"/>
    </row>
    <row r="803" spans="5:14" s="13" customFormat="1">
      <c r="E803" s="45"/>
      <c r="F803" s="45"/>
      <c r="G803" s="45"/>
      <c r="H803" s="45"/>
      <c r="I803" s="45"/>
      <c r="J803" s="45"/>
      <c r="K803" s="45"/>
      <c r="L803" s="45"/>
      <c r="M803" s="45"/>
      <c r="N803" s="45"/>
    </row>
    <row r="804" spans="5:14" s="13" customFormat="1">
      <c r="E804" s="45"/>
      <c r="F804" s="45"/>
      <c r="G804" s="45"/>
      <c r="H804" s="45"/>
      <c r="I804" s="45"/>
      <c r="J804" s="45"/>
      <c r="K804" s="45"/>
      <c r="L804" s="45"/>
      <c r="M804" s="45"/>
      <c r="N804" s="45"/>
    </row>
    <row r="805" spans="5:14" s="13" customFormat="1">
      <c r="E805" s="45"/>
      <c r="F805" s="45"/>
      <c r="G805" s="45"/>
      <c r="H805" s="45"/>
      <c r="I805" s="45"/>
      <c r="J805" s="45"/>
      <c r="K805" s="45"/>
      <c r="L805" s="45"/>
      <c r="M805" s="45"/>
      <c r="N805" s="45"/>
    </row>
    <row r="806" spans="5:14" s="13" customFormat="1">
      <c r="E806" s="45"/>
      <c r="F806" s="45"/>
      <c r="G806" s="45"/>
      <c r="H806" s="45"/>
      <c r="I806" s="45"/>
      <c r="J806" s="45"/>
      <c r="K806" s="45"/>
      <c r="L806" s="45"/>
      <c r="M806" s="45"/>
      <c r="N806" s="45"/>
    </row>
    <row r="807" spans="5:14" s="13" customFormat="1">
      <c r="E807" s="45"/>
      <c r="F807" s="45"/>
      <c r="G807" s="45"/>
      <c r="H807" s="45"/>
      <c r="I807" s="45"/>
      <c r="J807" s="45"/>
      <c r="K807" s="45"/>
      <c r="L807" s="45"/>
      <c r="M807" s="45"/>
      <c r="N807" s="45"/>
    </row>
    <row r="808" spans="5:14" s="13" customFormat="1">
      <c r="E808" s="45"/>
      <c r="F808" s="45"/>
      <c r="G808" s="45"/>
      <c r="H808" s="45"/>
      <c r="I808" s="45"/>
      <c r="J808" s="45"/>
      <c r="K808" s="45"/>
      <c r="L808" s="45"/>
      <c r="M808" s="45"/>
      <c r="N808" s="45"/>
    </row>
    <row r="809" spans="5:14" s="13" customFormat="1">
      <c r="E809" s="45"/>
      <c r="F809" s="45"/>
      <c r="G809" s="45"/>
      <c r="H809" s="45"/>
      <c r="I809" s="45"/>
      <c r="J809" s="45"/>
      <c r="K809" s="45"/>
      <c r="L809" s="45"/>
      <c r="M809" s="45"/>
      <c r="N809" s="45"/>
    </row>
    <row r="810" spans="5:14" s="13" customFormat="1">
      <c r="E810" s="45"/>
      <c r="F810" s="45"/>
      <c r="G810" s="45"/>
      <c r="H810" s="45"/>
      <c r="I810" s="45"/>
      <c r="J810" s="45"/>
      <c r="K810" s="45"/>
      <c r="L810" s="45"/>
      <c r="M810" s="45"/>
      <c r="N810" s="45"/>
    </row>
    <row r="811" spans="5:14" s="13" customFormat="1">
      <c r="E811" s="45"/>
      <c r="F811" s="45"/>
      <c r="G811" s="45"/>
      <c r="H811" s="45"/>
      <c r="I811" s="45"/>
      <c r="J811" s="45"/>
      <c r="K811" s="45"/>
      <c r="L811" s="45"/>
      <c r="M811" s="45"/>
      <c r="N811" s="45"/>
    </row>
    <row r="812" spans="5:14" s="13" customFormat="1">
      <c r="E812" s="45"/>
      <c r="F812" s="45"/>
      <c r="G812" s="45"/>
      <c r="H812" s="45"/>
      <c r="I812" s="45"/>
      <c r="J812" s="45"/>
      <c r="K812" s="45"/>
      <c r="L812" s="45"/>
      <c r="M812" s="45"/>
      <c r="N812" s="45"/>
    </row>
    <row r="813" spans="5:14" s="13" customFormat="1">
      <c r="E813" s="45"/>
      <c r="F813" s="45"/>
      <c r="G813" s="45"/>
      <c r="H813" s="45"/>
      <c r="I813" s="45"/>
      <c r="J813" s="45"/>
      <c r="K813" s="45"/>
      <c r="L813" s="45"/>
      <c r="M813" s="45"/>
      <c r="N813" s="45"/>
    </row>
    <row r="814" spans="5:14" s="13" customFormat="1">
      <c r="E814" s="45"/>
      <c r="F814" s="45"/>
      <c r="G814" s="45"/>
      <c r="H814" s="45"/>
      <c r="I814" s="45"/>
      <c r="J814" s="45"/>
      <c r="K814" s="45"/>
      <c r="L814" s="45"/>
      <c r="M814" s="45"/>
      <c r="N814" s="45"/>
    </row>
    <row r="815" spans="5:14" s="13" customFormat="1">
      <c r="E815" s="45"/>
      <c r="F815" s="45"/>
      <c r="G815" s="45"/>
      <c r="H815" s="45"/>
      <c r="I815" s="45"/>
      <c r="J815" s="45"/>
      <c r="K815" s="45"/>
      <c r="L815" s="45"/>
      <c r="M815" s="45"/>
      <c r="N815" s="45"/>
    </row>
    <row r="816" spans="5:14" s="13" customFormat="1">
      <c r="E816" s="45"/>
      <c r="F816" s="45"/>
      <c r="G816" s="45"/>
      <c r="H816" s="45"/>
      <c r="I816" s="45"/>
      <c r="J816" s="45"/>
      <c r="K816" s="45"/>
      <c r="L816" s="45"/>
      <c r="M816" s="45"/>
      <c r="N816" s="45"/>
    </row>
    <row r="817" spans="5:14" s="13" customFormat="1">
      <c r="E817" s="45"/>
      <c r="F817" s="45"/>
      <c r="G817" s="45"/>
      <c r="H817" s="45"/>
      <c r="I817" s="45"/>
      <c r="J817" s="45"/>
      <c r="K817" s="45"/>
      <c r="L817" s="45"/>
      <c r="M817" s="45"/>
      <c r="N817" s="45"/>
    </row>
    <row r="818" spans="5:14" s="13" customFormat="1">
      <c r="E818" s="45"/>
      <c r="F818" s="45"/>
      <c r="G818" s="45"/>
      <c r="H818" s="45"/>
      <c r="I818" s="45"/>
      <c r="J818" s="45"/>
      <c r="K818" s="45"/>
      <c r="L818" s="45"/>
      <c r="M818" s="45"/>
      <c r="N818" s="45"/>
    </row>
    <row r="819" spans="5:14" s="13" customFormat="1">
      <c r="E819" s="45"/>
      <c r="F819" s="45"/>
      <c r="G819" s="45"/>
      <c r="H819" s="45"/>
      <c r="I819" s="45"/>
      <c r="J819" s="45"/>
      <c r="K819" s="45"/>
      <c r="L819" s="45"/>
      <c r="M819" s="45"/>
      <c r="N819" s="45"/>
    </row>
    <row r="820" spans="5:14" s="13" customFormat="1">
      <c r="E820" s="45"/>
      <c r="F820" s="45"/>
      <c r="G820" s="45"/>
      <c r="H820" s="45"/>
      <c r="I820" s="45"/>
      <c r="J820" s="45"/>
      <c r="K820" s="45"/>
      <c r="L820" s="45"/>
      <c r="M820" s="45"/>
      <c r="N820" s="45"/>
    </row>
    <row r="821" spans="5:14" s="13" customFormat="1">
      <c r="E821" s="45"/>
      <c r="F821" s="45"/>
      <c r="G821" s="45"/>
      <c r="H821" s="45"/>
      <c r="I821" s="45"/>
      <c r="J821" s="45"/>
      <c r="K821" s="45"/>
      <c r="L821" s="45"/>
      <c r="M821" s="45"/>
      <c r="N821" s="45"/>
    </row>
    <row r="822" spans="5:14" s="13" customFormat="1">
      <c r="E822" s="45"/>
      <c r="F822" s="45"/>
      <c r="G822" s="45"/>
      <c r="H822" s="45"/>
      <c r="I822" s="45"/>
      <c r="J822" s="45"/>
      <c r="K822" s="45"/>
      <c r="L822" s="45"/>
      <c r="M822" s="45"/>
      <c r="N822" s="45"/>
    </row>
    <row r="823" spans="5:14" s="13" customFormat="1">
      <c r="E823" s="45"/>
      <c r="F823" s="45"/>
      <c r="G823" s="45"/>
      <c r="H823" s="45"/>
      <c r="I823" s="45"/>
      <c r="J823" s="45"/>
      <c r="K823" s="45"/>
      <c r="L823" s="45"/>
      <c r="M823" s="45"/>
      <c r="N823" s="45"/>
    </row>
    <row r="824" spans="5:14" s="13" customFormat="1">
      <c r="E824" s="45"/>
      <c r="F824" s="45"/>
      <c r="G824" s="45"/>
      <c r="H824" s="45"/>
      <c r="I824" s="45"/>
      <c r="J824" s="45"/>
      <c r="K824" s="45"/>
      <c r="L824" s="45"/>
      <c r="M824" s="45"/>
      <c r="N824" s="45"/>
    </row>
    <row r="825" spans="5:14" s="13" customFormat="1">
      <c r="E825" s="45"/>
      <c r="F825" s="45"/>
      <c r="G825" s="45"/>
      <c r="H825" s="45"/>
      <c r="I825" s="45"/>
      <c r="J825" s="45"/>
      <c r="K825" s="45"/>
      <c r="L825" s="45"/>
      <c r="M825" s="45"/>
      <c r="N825" s="45"/>
    </row>
    <row r="826" spans="5:14" s="13" customFormat="1">
      <c r="E826" s="45"/>
      <c r="F826" s="45"/>
      <c r="G826" s="45"/>
      <c r="H826" s="45"/>
      <c r="I826" s="45"/>
      <c r="J826" s="45"/>
      <c r="K826" s="45"/>
      <c r="L826" s="45"/>
      <c r="M826" s="45"/>
      <c r="N826" s="45"/>
    </row>
    <row r="827" spans="5:14" s="13" customFormat="1">
      <c r="E827" s="45"/>
      <c r="F827" s="45"/>
      <c r="G827" s="45"/>
      <c r="H827" s="45"/>
      <c r="I827" s="45"/>
      <c r="J827" s="45"/>
      <c r="K827" s="45"/>
      <c r="L827" s="45"/>
      <c r="M827" s="45"/>
      <c r="N827" s="45"/>
    </row>
    <row r="828" spans="5:14" s="13" customFormat="1">
      <c r="E828" s="45"/>
      <c r="F828" s="45"/>
      <c r="G828" s="45"/>
      <c r="H828" s="45"/>
      <c r="I828" s="45"/>
      <c r="J828" s="45"/>
      <c r="K828" s="45"/>
      <c r="L828" s="45"/>
      <c r="M828" s="45"/>
      <c r="N828" s="45"/>
    </row>
    <row r="829" spans="5:14" s="13" customFormat="1">
      <c r="E829" s="45"/>
      <c r="F829" s="45"/>
      <c r="G829" s="45"/>
      <c r="H829" s="45"/>
      <c r="I829" s="45"/>
      <c r="J829" s="45"/>
      <c r="K829" s="45"/>
      <c r="L829" s="45"/>
      <c r="M829" s="45"/>
      <c r="N829" s="45"/>
    </row>
    <row r="830" spans="5:14" s="13" customFormat="1">
      <c r="E830" s="45"/>
      <c r="F830" s="45"/>
      <c r="G830" s="45"/>
      <c r="H830" s="45"/>
      <c r="I830" s="45"/>
      <c r="J830" s="45"/>
      <c r="K830" s="45"/>
      <c r="L830" s="45"/>
      <c r="M830" s="45"/>
      <c r="N830" s="45"/>
    </row>
    <row r="831" spans="5:14" s="13" customFormat="1">
      <c r="E831" s="45"/>
      <c r="F831" s="45"/>
      <c r="G831" s="45"/>
      <c r="H831" s="45"/>
      <c r="I831" s="45"/>
      <c r="J831" s="45"/>
      <c r="K831" s="45"/>
      <c r="L831" s="45"/>
      <c r="M831" s="45"/>
      <c r="N831" s="45"/>
    </row>
    <row r="832" spans="5:14" s="13" customFormat="1">
      <c r="E832" s="45"/>
      <c r="F832" s="45"/>
      <c r="G832" s="45"/>
      <c r="H832" s="45"/>
      <c r="I832" s="45"/>
      <c r="J832" s="45"/>
      <c r="K832" s="45"/>
      <c r="L832" s="45"/>
      <c r="M832" s="45"/>
      <c r="N832" s="45"/>
    </row>
    <row r="833" spans="5:14" s="13" customFormat="1">
      <c r="E833" s="45"/>
      <c r="F833" s="45"/>
      <c r="G833" s="45"/>
      <c r="H833" s="45"/>
      <c r="I833" s="45"/>
      <c r="J833" s="45"/>
      <c r="K833" s="45"/>
      <c r="L833" s="45"/>
      <c r="M833" s="45"/>
      <c r="N833" s="45"/>
    </row>
    <row r="834" spans="5:14" s="13" customFormat="1">
      <c r="E834" s="45"/>
      <c r="F834" s="45"/>
      <c r="G834" s="45"/>
      <c r="H834" s="45"/>
      <c r="I834" s="45"/>
      <c r="J834" s="45"/>
      <c r="K834" s="45"/>
      <c r="L834" s="45"/>
      <c r="M834" s="45"/>
      <c r="N834" s="45"/>
    </row>
    <row r="835" spans="5:14" s="13" customFormat="1">
      <c r="E835" s="45"/>
      <c r="F835" s="45"/>
      <c r="G835" s="45"/>
      <c r="H835" s="45"/>
      <c r="I835" s="45"/>
      <c r="J835" s="45"/>
      <c r="K835" s="45"/>
      <c r="L835" s="45"/>
      <c r="M835" s="45"/>
      <c r="N835" s="45"/>
    </row>
    <row r="836" spans="5:14" s="13" customFormat="1">
      <c r="E836" s="45"/>
      <c r="F836" s="45"/>
      <c r="G836" s="45"/>
      <c r="H836" s="45"/>
      <c r="I836" s="45"/>
      <c r="J836" s="45"/>
      <c r="K836" s="45"/>
      <c r="L836" s="45"/>
      <c r="M836" s="45"/>
      <c r="N836" s="45"/>
    </row>
    <row r="837" spans="5:14" s="13" customFormat="1">
      <c r="E837" s="45"/>
      <c r="F837" s="45"/>
      <c r="G837" s="45"/>
      <c r="H837" s="45"/>
      <c r="I837" s="45"/>
      <c r="J837" s="45"/>
      <c r="K837" s="45"/>
      <c r="L837" s="45"/>
      <c r="M837" s="45"/>
      <c r="N837" s="45"/>
    </row>
    <row r="838" spans="5:14" s="13" customFormat="1">
      <c r="E838" s="45"/>
      <c r="F838" s="45"/>
      <c r="G838" s="45"/>
      <c r="H838" s="45"/>
      <c r="I838" s="45"/>
      <c r="J838" s="45"/>
      <c r="K838" s="45"/>
      <c r="L838" s="45"/>
      <c r="M838" s="45"/>
      <c r="N838" s="45"/>
    </row>
    <row r="839" spans="5:14" s="13" customFormat="1">
      <c r="E839" s="45"/>
      <c r="F839" s="45"/>
      <c r="G839" s="45"/>
      <c r="H839" s="45"/>
      <c r="I839" s="45"/>
      <c r="J839" s="45"/>
      <c r="K839" s="45"/>
      <c r="L839" s="45"/>
      <c r="M839" s="45"/>
      <c r="N839" s="45"/>
    </row>
    <row r="840" spans="5:14" s="13" customFormat="1">
      <c r="E840" s="45"/>
      <c r="F840" s="45"/>
      <c r="G840" s="45"/>
      <c r="H840" s="45"/>
      <c r="I840" s="45"/>
      <c r="J840" s="45"/>
      <c r="K840" s="45"/>
      <c r="L840" s="45"/>
      <c r="M840" s="45"/>
      <c r="N840" s="45"/>
    </row>
    <row r="841" spans="5:14" s="13" customFormat="1">
      <c r="E841" s="45"/>
      <c r="F841" s="45"/>
      <c r="G841" s="45"/>
      <c r="H841" s="45"/>
      <c r="I841" s="45"/>
      <c r="J841" s="45"/>
      <c r="K841" s="45"/>
      <c r="L841" s="45"/>
      <c r="M841" s="45"/>
      <c r="N841" s="45"/>
    </row>
    <row r="842" spans="5:14" s="13" customFormat="1">
      <c r="E842" s="45"/>
      <c r="F842" s="45"/>
      <c r="G842" s="45"/>
      <c r="H842" s="45"/>
      <c r="I842" s="45"/>
      <c r="J842" s="45"/>
      <c r="K842" s="45"/>
      <c r="L842" s="45"/>
      <c r="M842" s="45"/>
      <c r="N842" s="45"/>
    </row>
    <row r="843" spans="5:14" s="13" customFormat="1">
      <c r="E843" s="45"/>
      <c r="F843" s="45"/>
      <c r="G843" s="45"/>
      <c r="H843" s="45"/>
      <c r="I843" s="45"/>
      <c r="J843" s="45"/>
      <c r="K843" s="45"/>
      <c r="L843" s="45"/>
      <c r="M843" s="45"/>
      <c r="N843" s="45"/>
    </row>
    <row r="844" spans="5:14" s="13" customFormat="1">
      <c r="E844" s="45"/>
      <c r="F844" s="45"/>
      <c r="G844" s="45"/>
      <c r="H844" s="45"/>
      <c r="I844" s="45"/>
      <c r="J844" s="45"/>
      <c r="K844" s="45"/>
      <c r="L844" s="45"/>
      <c r="M844" s="45"/>
      <c r="N844" s="45"/>
    </row>
    <row r="845" spans="5:14" s="13" customFormat="1">
      <c r="E845" s="45"/>
      <c r="F845" s="45"/>
      <c r="G845" s="45"/>
      <c r="H845" s="45"/>
      <c r="I845" s="45"/>
      <c r="J845" s="45"/>
      <c r="K845" s="45"/>
      <c r="L845" s="45"/>
      <c r="M845" s="45"/>
      <c r="N845" s="45"/>
    </row>
    <row r="846" spans="5:14" s="13" customFormat="1">
      <c r="E846" s="45"/>
      <c r="F846" s="45"/>
      <c r="G846" s="45"/>
      <c r="H846" s="45"/>
      <c r="I846" s="45"/>
      <c r="J846" s="45"/>
      <c r="K846" s="45"/>
      <c r="L846" s="45"/>
      <c r="M846" s="45"/>
      <c r="N846" s="45"/>
    </row>
    <row r="847" spans="5:14" s="13" customFormat="1">
      <c r="E847" s="45"/>
      <c r="F847" s="45"/>
      <c r="G847" s="45"/>
      <c r="H847" s="45"/>
      <c r="I847" s="45"/>
      <c r="J847" s="45"/>
      <c r="K847" s="45"/>
      <c r="L847" s="45"/>
      <c r="M847" s="45"/>
      <c r="N847" s="45"/>
    </row>
    <row r="848" spans="5:14" s="13" customFormat="1">
      <c r="E848" s="45"/>
      <c r="F848" s="45"/>
      <c r="G848" s="45"/>
      <c r="H848" s="45"/>
      <c r="I848" s="45"/>
      <c r="J848" s="45"/>
      <c r="K848" s="45"/>
      <c r="L848" s="45"/>
      <c r="M848" s="45"/>
      <c r="N848" s="45"/>
    </row>
    <row r="849" spans="5:14" s="13" customFormat="1">
      <c r="E849" s="45"/>
      <c r="F849" s="45"/>
      <c r="G849" s="45"/>
      <c r="H849" s="45"/>
      <c r="I849" s="45"/>
      <c r="J849" s="45"/>
      <c r="K849" s="45"/>
      <c r="L849" s="45"/>
      <c r="M849" s="45"/>
      <c r="N849" s="45"/>
    </row>
    <row r="850" spans="5:14" s="13" customFormat="1">
      <c r="E850" s="45"/>
      <c r="F850" s="45"/>
      <c r="G850" s="45"/>
      <c r="H850" s="45"/>
      <c r="I850" s="45"/>
      <c r="J850" s="45"/>
      <c r="K850" s="45"/>
      <c r="L850" s="45"/>
      <c r="M850" s="45"/>
      <c r="N850" s="45"/>
    </row>
    <row r="851" spans="5:14" s="13" customFormat="1">
      <c r="E851" s="45"/>
      <c r="F851" s="45"/>
      <c r="G851" s="45"/>
      <c r="H851" s="45"/>
      <c r="I851" s="45"/>
      <c r="J851" s="45"/>
      <c r="K851" s="45"/>
      <c r="L851" s="45"/>
      <c r="M851" s="45"/>
      <c r="N851" s="45"/>
    </row>
    <row r="852" spans="5:14" s="13" customFormat="1">
      <c r="E852" s="45"/>
      <c r="F852" s="45"/>
      <c r="G852" s="45"/>
      <c r="H852" s="45"/>
      <c r="I852" s="45"/>
      <c r="J852" s="45"/>
      <c r="K852" s="45"/>
      <c r="L852" s="45"/>
      <c r="M852" s="45"/>
      <c r="N852" s="45"/>
    </row>
    <row r="853" spans="5:14" s="13" customFormat="1">
      <c r="E853" s="45"/>
      <c r="F853" s="45"/>
      <c r="G853" s="45"/>
      <c r="H853" s="45"/>
      <c r="I853" s="45"/>
      <c r="J853" s="45"/>
      <c r="K853" s="45"/>
      <c r="L853" s="45"/>
      <c r="M853" s="45"/>
      <c r="N853" s="45"/>
    </row>
    <row r="854" spans="5:14" s="13" customFormat="1">
      <c r="E854" s="45"/>
      <c r="F854" s="45"/>
      <c r="G854" s="45"/>
      <c r="H854" s="45"/>
      <c r="I854" s="45"/>
      <c r="J854" s="45"/>
      <c r="K854" s="45"/>
      <c r="L854" s="45"/>
      <c r="M854" s="45"/>
      <c r="N854" s="45"/>
    </row>
    <row r="855" spans="5:14" s="13" customFormat="1">
      <c r="E855" s="45"/>
      <c r="F855" s="45"/>
      <c r="G855" s="45"/>
      <c r="H855" s="45"/>
      <c r="I855" s="45"/>
      <c r="J855" s="45"/>
      <c r="K855" s="45"/>
      <c r="L855" s="45"/>
      <c r="M855" s="45"/>
      <c r="N855" s="45"/>
    </row>
    <row r="856" spans="5:14" s="13" customFormat="1">
      <c r="E856" s="45"/>
      <c r="F856" s="45"/>
      <c r="G856" s="45"/>
      <c r="H856" s="45"/>
      <c r="I856" s="45"/>
      <c r="J856" s="45"/>
      <c r="K856" s="45"/>
      <c r="L856" s="45"/>
      <c r="M856" s="45"/>
      <c r="N856" s="45"/>
    </row>
    <row r="857" spans="5:14" s="13" customFormat="1">
      <c r="E857" s="45"/>
      <c r="F857" s="45"/>
      <c r="G857" s="45"/>
      <c r="H857" s="45"/>
      <c r="I857" s="45"/>
      <c r="J857" s="45"/>
      <c r="K857" s="45"/>
      <c r="L857" s="45"/>
      <c r="M857" s="45"/>
      <c r="N857" s="45"/>
    </row>
    <row r="858" spans="5:14" s="13" customFormat="1">
      <c r="E858" s="45"/>
      <c r="F858" s="45"/>
      <c r="G858" s="45"/>
      <c r="H858" s="45"/>
      <c r="I858" s="45"/>
      <c r="J858" s="45"/>
      <c r="K858" s="45"/>
      <c r="L858" s="45"/>
      <c r="M858" s="45"/>
      <c r="N858" s="45"/>
    </row>
    <row r="859" spans="5:14" s="13" customFormat="1">
      <c r="E859" s="45"/>
      <c r="F859" s="45"/>
      <c r="G859" s="45"/>
      <c r="H859" s="45"/>
      <c r="I859" s="45"/>
      <c r="J859" s="45"/>
      <c r="K859" s="45"/>
      <c r="L859" s="45"/>
      <c r="M859" s="45"/>
      <c r="N859" s="45"/>
    </row>
    <row r="860" spans="5:14" s="13" customFormat="1">
      <c r="E860" s="45"/>
      <c r="F860" s="45"/>
      <c r="G860" s="45"/>
      <c r="H860" s="45"/>
      <c r="I860" s="45"/>
      <c r="J860" s="45"/>
      <c r="K860" s="45"/>
      <c r="L860" s="45"/>
      <c r="M860" s="45"/>
      <c r="N860" s="45"/>
    </row>
    <row r="861" spans="5:14" s="13" customFormat="1">
      <c r="E861" s="45"/>
      <c r="F861" s="45"/>
      <c r="G861" s="45"/>
      <c r="H861" s="45"/>
      <c r="I861" s="45"/>
      <c r="J861" s="45"/>
      <c r="K861" s="45"/>
      <c r="L861" s="45"/>
      <c r="M861" s="45"/>
      <c r="N861" s="45"/>
    </row>
    <row r="862" spans="5:14" s="13" customFormat="1">
      <c r="E862" s="45"/>
      <c r="F862" s="45"/>
      <c r="G862" s="45"/>
      <c r="H862" s="45"/>
      <c r="I862" s="45"/>
      <c r="J862" s="45"/>
      <c r="K862" s="45"/>
      <c r="L862" s="45"/>
      <c r="M862" s="45"/>
      <c r="N862" s="45"/>
    </row>
    <row r="863" spans="5:14" s="13" customFormat="1">
      <c r="E863" s="45"/>
      <c r="F863" s="45"/>
      <c r="G863" s="45"/>
      <c r="H863" s="45"/>
      <c r="I863" s="45"/>
      <c r="J863" s="45"/>
      <c r="K863" s="45"/>
      <c r="L863" s="45"/>
      <c r="M863" s="45"/>
      <c r="N863" s="45"/>
    </row>
    <row r="864" spans="5:14" s="13" customFormat="1">
      <c r="E864" s="45"/>
      <c r="F864" s="45"/>
      <c r="G864" s="45"/>
      <c r="H864" s="45"/>
      <c r="I864" s="45"/>
      <c r="J864" s="45"/>
      <c r="K864" s="45"/>
      <c r="L864" s="45"/>
      <c r="M864" s="45"/>
      <c r="N864" s="45"/>
    </row>
    <row r="865" spans="5:14" s="13" customFormat="1">
      <c r="E865" s="45"/>
      <c r="F865" s="45"/>
      <c r="G865" s="45"/>
      <c r="H865" s="45"/>
      <c r="I865" s="45"/>
      <c r="J865" s="45"/>
      <c r="K865" s="45"/>
      <c r="L865" s="45"/>
      <c r="M865" s="45"/>
      <c r="N865" s="45"/>
    </row>
    <row r="866" spans="5:14" s="13" customFormat="1">
      <c r="E866" s="45"/>
      <c r="F866" s="45"/>
      <c r="G866" s="45"/>
      <c r="H866" s="45"/>
      <c r="I866" s="45"/>
      <c r="J866" s="45"/>
      <c r="K866" s="45"/>
      <c r="L866" s="45"/>
      <c r="M866" s="45"/>
      <c r="N866" s="45"/>
    </row>
    <row r="867" spans="5:14" s="13" customFormat="1">
      <c r="E867" s="45"/>
      <c r="F867" s="45"/>
      <c r="G867" s="45"/>
      <c r="H867" s="45"/>
      <c r="I867" s="45"/>
      <c r="J867" s="45"/>
      <c r="K867" s="45"/>
      <c r="L867" s="45"/>
      <c r="M867" s="45"/>
      <c r="N867" s="45"/>
    </row>
    <row r="868" spans="5:14" s="13" customFormat="1">
      <c r="E868" s="45"/>
      <c r="F868" s="45"/>
      <c r="G868" s="45"/>
      <c r="H868" s="45"/>
      <c r="I868" s="45"/>
      <c r="J868" s="45"/>
      <c r="K868" s="45"/>
      <c r="L868" s="45"/>
      <c r="M868" s="45"/>
      <c r="N868" s="45"/>
    </row>
    <row r="869" spans="5:14" s="13" customFormat="1">
      <c r="E869" s="45"/>
      <c r="F869" s="45"/>
      <c r="G869" s="45"/>
      <c r="H869" s="45"/>
      <c r="I869" s="45"/>
      <c r="J869" s="45"/>
      <c r="K869" s="45"/>
      <c r="L869" s="45"/>
      <c r="M869" s="45"/>
      <c r="N869" s="45"/>
    </row>
    <row r="870" spans="5:14" s="13" customFormat="1">
      <c r="E870" s="45"/>
      <c r="F870" s="45"/>
      <c r="G870" s="45"/>
      <c r="H870" s="45"/>
      <c r="I870" s="45"/>
      <c r="J870" s="45"/>
      <c r="K870" s="45"/>
      <c r="L870" s="45"/>
      <c r="M870" s="45"/>
      <c r="N870" s="45"/>
    </row>
    <row r="871" spans="5:14" s="13" customFormat="1">
      <c r="E871" s="45"/>
      <c r="F871" s="45"/>
      <c r="G871" s="45"/>
      <c r="H871" s="45"/>
      <c r="I871" s="45"/>
      <c r="J871" s="45"/>
      <c r="K871" s="45"/>
      <c r="L871" s="45"/>
      <c r="M871" s="45"/>
      <c r="N871" s="45"/>
    </row>
    <row r="872" spans="5:14" s="13" customFormat="1">
      <c r="E872" s="45"/>
      <c r="F872" s="45"/>
      <c r="G872" s="45"/>
      <c r="H872" s="45"/>
      <c r="I872" s="45"/>
      <c r="J872" s="45"/>
      <c r="K872" s="45"/>
      <c r="L872" s="45"/>
      <c r="M872" s="45"/>
      <c r="N872" s="45"/>
    </row>
    <row r="873" spans="5:14" s="13" customFormat="1">
      <c r="E873" s="45"/>
      <c r="F873" s="45"/>
      <c r="G873" s="45"/>
      <c r="H873" s="45"/>
      <c r="I873" s="45"/>
      <c r="J873" s="45"/>
      <c r="K873" s="45"/>
      <c r="L873" s="45"/>
      <c r="M873" s="45"/>
      <c r="N873" s="45"/>
    </row>
    <row r="874" spans="5:14" s="13" customFormat="1">
      <c r="E874" s="45"/>
      <c r="F874" s="45"/>
      <c r="G874" s="45"/>
      <c r="H874" s="45"/>
      <c r="I874" s="45"/>
      <c r="J874" s="45"/>
      <c r="K874" s="45"/>
      <c r="L874" s="45"/>
      <c r="M874" s="45"/>
      <c r="N874" s="45"/>
    </row>
    <row r="875" spans="5:14" s="13" customFormat="1">
      <c r="E875" s="45"/>
      <c r="F875" s="45"/>
      <c r="G875" s="45"/>
      <c r="H875" s="45"/>
      <c r="I875" s="45"/>
      <c r="J875" s="45"/>
      <c r="K875" s="45"/>
      <c r="L875" s="45"/>
      <c r="M875" s="45"/>
      <c r="N875" s="45"/>
    </row>
    <row r="876" spans="5:14" s="13" customFormat="1">
      <c r="E876" s="45"/>
      <c r="F876" s="45"/>
      <c r="G876" s="45"/>
      <c r="H876" s="45"/>
      <c r="I876" s="45"/>
      <c r="J876" s="45"/>
      <c r="K876" s="45"/>
      <c r="L876" s="45"/>
      <c r="M876" s="45"/>
      <c r="N876" s="45"/>
    </row>
    <row r="877" spans="5:14" s="13" customFormat="1">
      <c r="E877" s="45"/>
      <c r="F877" s="45"/>
      <c r="G877" s="45"/>
      <c r="H877" s="45"/>
      <c r="I877" s="45"/>
      <c r="J877" s="45"/>
      <c r="K877" s="45"/>
      <c r="L877" s="45"/>
      <c r="M877" s="45"/>
      <c r="N877" s="45"/>
    </row>
    <row r="878" spans="5:14" s="13" customFormat="1">
      <c r="E878" s="45"/>
      <c r="F878" s="45"/>
      <c r="G878" s="45"/>
      <c r="H878" s="45"/>
      <c r="I878" s="45"/>
      <c r="J878" s="45"/>
      <c r="K878" s="45"/>
      <c r="L878" s="45"/>
      <c r="M878" s="45"/>
      <c r="N878" s="45"/>
    </row>
    <row r="879" spans="5:14" s="13" customFormat="1">
      <c r="E879" s="45"/>
      <c r="F879" s="45"/>
      <c r="G879" s="45"/>
      <c r="H879" s="45"/>
      <c r="I879" s="45"/>
      <c r="J879" s="45"/>
      <c r="K879" s="45"/>
      <c r="L879" s="45"/>
      <c r="M879" s="45"/>
      <c r="N879" s="45"/>
    </row>
    <row r="880" spans="5:14" s="13" customFormat="1">
      <c r="E880" s="45"/>
      <c r="F880" s="45"/>
      <c r="G880" s="45"/>
      <c r="H880" s="45"/>
      <c r="I880" s="45"/>
      <c r="J880" s="45"/>
      <c r="K880" s="45"/>
      <c r="L880" s="45"/>
      <c r="M880" s="45"/>
      <c r="N880" s="45"/>
    </row>
    <row r="881" spans="5:14" s="13" customFormat="1">
      <c r="E881" s="45"/>
      <c r="F881" s="45"/>
      <c r="G881" s="45"/>
      <c r="H881" s="45"/>
      <c r="I881" s="45"/>
      <c r="J881" s="45"/>
      <c r="K881" s="45"/>
      <c r="L881" s="45"/>
      <c r="M881" s="45"/>
      <c r="N881" s="45"/>
    </row>
    <row r="882" spans="5:14" s="13" customFormat="1">
      <c r="E882" s="45"/>
      <c r="F882" s="45"/>
      <c r="G882" s="45"/>
      <c r="H882" s="45"/>
      <c r="I882" s="45"/>
      <c r="J882" s="45"/>
      <c r="K882" s="45"/>
      <c r="L882" s="45"/>
      <c r="M882" s="45"/>
      <c r="N882" s="45"/>
    </row>
    <row r="883" spans="5:14" s="13" customFormat="1">
      <c r="E883" s="45"/>
      <c r="F883" s="45"/>
      <c r="G883" s="45"/>
      <c r="H883" s="45"/>
      <c r="I883" s="45"/>
      <c r="J883" s="45"/>
      <c r="K883" s="45"/>
      <c r="L883" s="45"/>
      <c r="M883" s="45"/>
      <c r="N883" s="45"/>
    </row>
    <row r="884" spans="5:14" s="13" customFormat="1">
      <c r="E884" s="45"/>
      <c r="F884" s="45"/>
      <c r="G884" s="45"/>
      <c r="H884" s="45"/>
      <c r="I884" s="45"/>
      <c r="J884" s="45"/>
      <c r="K884" s="45"/>
      <c r="L884" s="45"/>
      <c r="M884" s="45"/>
      <c r="N884" s="45"/>
    </row>
    <row r="885" spans="5:14" s="13" customFormat="1">
      <c r="E885" s="45"/>
      <c r="F885" s="45"/>
      <c r="G885" s="45"/>
      <c r="H885" s="45"/>
      <c r="I885" s="45"/>
      <c r="J885" s="45"/>
      <c r="K885" s="45"/>
      <c r="L885" s="45"/>
      <c r="M885" s="45"/>
      <c r="N885" s="45"/>
    </row>
    <row r="886" spans="5:14" s="13" customFormat="1">
      <c r="E886" s="45"/>
      <c r="F886" s="45"/>
      <c r="G886" s="45"/>
      <c r="H886" s="45"/>
      <c r="I886" s="45"/>
      <c r="J886" s="45"/>
      <c r="K886" s="45"/>
      <c r="L886" s="45"/>
      <c r="M886" s="45"/>
      <c r="N886" s="45"/>
    </row>
    <row r="887" spans="5:14" s="13" customFormat="1">
      <c r="E887" s="45"/>
      <c r="F887" s="45"/>
      <c r="G887" s="45"/>
      <c r="H887" s="45"/>
      <c r="I887" s="45"/>
      <c r="J887" s="45"/>
      <c r="K887" s="45"/>
      <c r="L887" s="45"/>
      <c r="M887" s="45"/>
      <c r="N887" s="45"/>
    </row>
    <row r="888" spans="5:14" s="13" customFormat="1">
      <c r="E888" s="45"/>
      <c r="F888" s="45"/>
      <c r="G888" s="45"/>
      <c r="H888" s="45"/>
      <c r="I888" s="45"/>
      <c r="J888" s="45"/>
      <c r="K888" s="45"/>
      <c r="L888" s="45"/>
      <c r="M888" s="45"/>
      <c r="N888" s="45"/>
    </row>
    <row r="889" spans="5:14" s="13" customFormat="1">
      <c r="E889" s="45"/>
      <c r="F889" s="45"/>
      <c r="G889" s="45"/>
      <c r="H889" s="45"/>
      <c r="I889" s="45"/>
      <c r="J889" s="45"/>
      <c r="K889" s="45"/>
      <c r="L889" s="45"/>
      <c r="M889" s="45"/>
      <c r="N889" s="45"/>
    </row>
    <row r="890" spans="5:14" s="13" customFormat="1">
      <c r="E890" s="45"/>
      <c r="F890" s="45"/>
      <c r="G890" s="45"/>
      <c r="H890" s="45"/>
      <c r="I890" s="45"/>
      <c r="J890" s="45"/>
      <c r="K890" s="45"/>
      <c r="L890" s="45"/>
      <c r="M890" s="45"/>
      <c r="N890" s="45"/>
    </row>
    <row r="891" spans="5:14" s="13" customFormat="1">
      <c r="E891" s="45"/>
      <c r="F891" s="45"/>
      <c r="G891" s="45"/>
      <c r="H891" s="45"/>
      <c r="I891" s="45"/>
      <c r="J891" s="45"/>
      <c r="K891" s="45"/>
      <c r="L891" s="45"/>
      <c r="M891" s="45"/>
      <c r="N891" s="45"/>
    </row>
    <row r="892" spans="5:14" s="13" customFormat="1">
      <c r="E892" s="45"/>
      <c r="F892" s="45"/>
      <c r="G892" s="45"/>
      <c r="H892" s="45"/>
      <c r="I892" s="45"/>
      <c r="J892" s="45"/>
      <c r="K892" s="45"/>
      <c r="L892" s="45"/>
      <c r="M892" s="45"/>
      <c r="N892" s="45"/>
    </row>
    <row r="893" spans="5:14" s="13" customFormat="1">
      <c r="E893" s="45"/>
      <c r="F893" s="45"/>
      <c r="G893" s="45"/>
      <c r="H893" s="45"/>
      <c r="I893" s="45"/>
      <c r="J893" s="45"/>
      <c r="K893" s="45"/>
      <c r="L893" s="45"/>
      <c r="M893" s="45"/>
      <c r="N893" s="45"/>
    </row>
    <row r="894" spans="5:14" s="13" customFormat="1">
      <c r="E894" s="45"/>
      <c r="F894" s="45"/>
      <c r="G894" s="45"/>
      <c r="H894" s="45"/>
      <c r="I894" s="45"/>
      <c r="J894" s="45"/>
      <c r="K894" s="45"/>
      <c r="L894" s="45"/>
      <c r="M894" s="45"/>
      <c r="N894" s="45"/>
    </row>
    <row r="895" spans="5:14" s="13" customFormat="1">
      <c r="E895" s="45"/>
      <c r="F895" s="45"/>
      <c r="G895" s="45"/>
      <c r="H895" s="45"/>
      <c r="I895" s="45"/>
      <c r="J895" s="45"/>
      <c r="K895" s="45"/>
      <c r="L895" s="45"/>
      <c r="M895" s="45"/>
      <c r="N895" s="45"/>
    </row>
    <row r="896" spans="5:14" s="13" customFormat="1">
      <c r="E896" s="45"/>
      <c r="F896" s="45"/>
      <c r="G896" s="45"/>
      <c r="H896" s="45"/>
      <c r="I896" s="45"/>
      <c r="J896" s="45"/>
      <c r="K896" s="45"/>
      <c r="L896" s="45"/>
      <c r="M896" s="45"/>
      <c r="N896" s="45"/>
    </row>
    <row r="897" spans="5:14" s="13" customFormat="1">
      <c r="E897" s="45"/>
      <c r="F897" s="45"/>
      <c r="G897" s="45"/>
      <c r="H897" s="45"/>
      <c r="I897" s="45"/>
      <c r="J897" s="45"/>
      <c r="K897" s="45"/>
      <c r="L897" s="45"/>
      <c r="M897" s="45"/>
      <c r="N897" s="45"/>
    </row>
    <row r="898" spans="5:14" s="13" customFormat="1">
      <c r="E898" s="45"/>
      <c r="F898" s="45"/>
      <c r="G898" s="45"/>
      <c r="H898" s="45"/>
      <c r="I898" s="45"/>
      <c r="J898" s="45"/>
      <c r="K898" s="45"/>
      <c r="L898" s="45"/>
      <c r="M898" s="45"/>
      <c r="N898" s="45"/>
    </row>
    <row r="899" spans="5:14" s="13" customFormat="1">
      <c r="E899" s="45"/>
      <c r="F899" s="45"/>
      <c r="G899" s="45"/>
      <c r="H899" s="45"/>
      <c r="I899" s="45"/>
      <c r="J899" s="45"/>
      <c r="K899" s="45"/>
      <c r="L899" s="45"/>
      <c r="M899" s="45"/>
      <c r="N899" s="45"/>
    </row>
    <row r="900" spans="5:14" s="13" customFormat="1">
      <c r="E900" s="45"/>
      <c r="F900" s="45"/>
      <c r="G900" s="45"/>
      <c r="H900" s="45"/>
      <c r="I900" s="45"/>
      <c r="J900" s="45"/>
      <c r="K900" s="45"/>
      <c r="L900" s="45"/>
      <c r="M900" s="45"/>
      <c r="N900" s="45"/>
    </row>
    <row r="901" spans="5:14" s="13" customFormat="1">
      <c r="E901" s="45"/>
      <c r="F901" s="45"/>
      <c r="G901" s="45"/>
      <c r="H901" s="45"/>
      <c r="I901" s="45"/>
      <c r="J901" s="45"/>
      <c r="K901" s="45"/>
      <c r="L901" s="45"/>
      <c r="M901" s="45"/>
      <c r="N901" s="45"/>
    </row>
    <row r="902" spans="5:14" s="13" customFormat="1">
      <c r="E902" s="45"/>
      <c r="F902" s="45"/>
      <c r="G902" s="45"/>
      <c r="H902" s="45"/>
      <c r="I902" s="45"/>
      <c r="J902" s="45"/>
      <c r="K902" s="45"/>
      <c r="L902" s="45"/>
      <c r="M902" s="45"/>
      <c r="N902" s="45"/>
    </row>
    <row r="903" spans="5:14" s="13" customFormat="1">
      <c r="E903" s="45"/>
      <c r="F903" s="45"/>
      <c r="G903" s="45"/>
      <c r="H903" s="45"/>
      <c r="I903" s="45"/>
      <c r="J903" s="45"/>
      <c r="K903" s="45"/>
      <c r="L903" s="45"/>
      <c r="M903" s="45"/>
      <c r="N903" s="45"/>
    </row>
    <row r="904" spans="5:14" s="13" customFormat="1">
      <c r="E904" s="45"/>
      <c r="F904" s="45"/>
      <c r="G904" s="45"/>
      <c r="H904" s="45"/>
      <c r="I904" s="45"/>
      <c r="J904" s="45"/>
      <c r="K904" s="45"/>
      <c r="L904" s="45"/>
      <c r="M904" s="45"/>
      <c r="N904" s="45"/>
    </row>
    <row r="905" spans="5:14" s="13" customFormat="1">
      <c r="E905" s="45"/>
      <c r="F905" s="45"/>
      <c r="G905" s="45"/>
      <c r="H905" s="45"/>
      <c r="I905" s="45"/>
      <c r="J905" s="45"/>
      <c r="K905" s="45"/>
      <c r="L905" s="45"/>
      <c r="M905" s="45"/>
      <c r="N905" s="45"/>
    </row>
    <row r="906" spans="5:14" s="13" customFormat="1">
      <c r="E906" s="45"/>
      <c r="F906" s="45"/>
      <c r="G906" s="45"/>
      <c r="H906" s="45"/>
      <c r="I906" s="45"/>
      <c r="J906" s="45"/>
      <c r="K906" s="45"/>
      <c r="L906" s="45"/>
      <c r="M906" s="45"/>
      <c r="N906" s="45"/>
    </row>
    <row r="907" spans="5:14" s="13" customFormat="1">
      <c r="E907" s="45"/>
      <c r="F907" s="45"/>
      <c r="G907" s="45"/>
      <c r="H907" s="45"/>
      <c r="I907" s="45"/>
      <c r="J907" s="45"/>
      <c r="K907" s="45"/>
      <c r="L907" s="45"/>
      <c r="M907" s="45"/>
      <c r="N907" s="45"/>
    </row>
    <row r="908" spans="5:14" s="13" customFormat="1">
      <c r="E908" s="45"/>
      <c r="F908" s="45"/>
      <c r="G908" s="45"/>
      <c r="H908" s="45"/>
      <c r="I908" s="45"/>
      <c r="J908" s="45"/>
      <c r="K908" s="45"/>
      <c r="L908" s="45"/>
      <c r="M908" s="45"/>
      <c r="N908" s="45"/>
    </row>
    <row r="909" spans="5:14" s="13" customFormat="1">
      <c r="E909" s="45"/>
      <c r="F909" s="45"/>
      <c r="G909" s="45"/>
      <c r="H909" s="45"/>
      <c r="I909" s="45"/>
      <c r="J909" s="45"/>
      <c r="K909" s="45"/>
      <c r="L909" s="45"/>
      <c r="M909" s="45"/>
      <c r="N909" s="45"/>
    </row>
    <row r="910" spans="5:14" s="13" customFormat="1">
      <c r="E910" s="45"/>
      <c r="F910" s="45"/>
      <c r="G910" s="45"/>
      <c r="H910" s="45"/>
      <c r="I910" s="45"/>
      <c r="J910" s="45"/>
      <c r="K910" s="45"/>
      <c r="L910" s="45"/>
      <c r="M910" s="45"/>
      <c r="N910" s="45"/>
    </row>
    <row r="911" spans="5:14" s="13" customFormat="1">
      <c r="E911" s="45"/>
      <c r="F911" s="45"/>
      <c r="G911" s="45"/>
      <c r="H911" s="45"/>
      <c r="I911" s="45"/>
      <c r="J911" s="45"/>
      <c r="K911" s="45"/>
      <c r="L911" s="45"/>
      <c r="M911" s="45"/>
      <c r="N911" s="45"/>
    </row>
    <row r="912" spans="5:14" s="13" customFormat="1">
      <c r="E912" s="45"/>
      <c r="F912" s="45"/>
      <c r="G912" s="45"/>
      <c r="H912" s="45"/>
      <c r="I912" s="45"/>
      <c r="J912" s="45"/>
      <c r="K912" s="45"/>
      <c r="L912" s="45"/>
      <c r="M912" s="45"/>
      <c r="N912" s="45"/>
    </row>
    <row r="913" spans="5:14" s="13" customFormat="1">
      <c r="E913" s="45"/>
      <c r="F913" s="45"/>
      <c r="G913" s="45"/>
      <c r="H913" s="45"/>
      <c r="I913" s="45"/>
      <c r="J913" s="45"/>
      <c r="K913" s="45"/>
      <c r="L913" s="45"/>
      <c r="M913" s="45"/>
      <c r="N913" s="45"/>
    </row>
    <row r="914" spans="5:14" s="13" customFormat="1">
      <c r="E914" s="45"/>
      <c r="F914" s="45"/>
      <c r="G914" s="45"/>
      <c r="H914" s="45"/>
      <c r="I914" s="45"/>
      <c r="J914" s="45"/>
      <c r="K914" s="45"/>
      <c r="L914" s="45"/>
      <c r="M914" s="45"/>
      <c r="N914" s="45"/>
    </row>
    <row r="915" spans="5:14" s="13" customFormat="1">
      <c r="E915" s="45"/>
      <c r="F915" s="45"/>
      <c r="G915" s="45"/>
      <c r="H915" s="45"/>
      <c r="I915" s="45"/>
      <c r="J915" s="45"/>
      <c r="K915" s="45"/>
      <c r="L915" s="45"/>
      <c r="M915" s="45"/>
      <c r="N915" s="45"/>
    </row>
    <row r="916" spans="5:14" s="13" customFormat="1">
      <c r="E916" s="45"/>
      <c r="F916" s="45"/>
      <c r="G916" s="45"/>
      <c r="H916" s="45"/>
      <c r="I916" s="45"/>
      <c r="J916" s="45"/>
      <c r="K916" s="45"/>
      <c r="L916" s="45"/>
      <c r="M916" s="45"/>
      <c r="N916" s="45"/>
    </row>
    <row r="917" spans="5:14" s="13" customFormat="1">
      <c r="E917" s="45"/>
      <c r="F917" s="45"/>
      <c r="G917" s="45"/>
      <c r="H917" s="45"/>
      <c r="I917" s="45"/>
      <c r="J917" s="45"/>
      <c r="K917" s="45"/>
      <c r="L917" s="45"/>
      <c r="M917" s="45"/>
      <c r="N917" s="45"/>
    </row>
    <row r="918" spans="5:14" s="13" customFormat="1">
      <c r="E918" s="45"/>
      <c r="F918" s="45"/>
      <c r="G918" s="45"/>
      <c r="H918" s="45"/>
      <c r="I918" s="45"/>
      <c r="J918" s="45"/>
      <c r="K918" s="45"/>
      <c r="L918" s="45"/>
      <c r="M918" s="45"/>
      <c r="N918" s="45"/>
    </row>
    <row r="919" spans="5:14" s="13" customFormat="1">
      <c r="E919" s="45"/>
      <c r="F919" s="45"/>
      <c r="G919" s="45"/>
      <c r="H919" s="45"/>
      <c r="I919" s="45"/>
      <c r="J919" s="45"/>
      <c r="K919" s="45"/>
      <c r="L919" s="45"/>
      <c r="M919" s="45"/>
      <c r="N919" s="45"/>
    </row>
    <row r="920" spans="5:14" s="13" customFormat="1">
      <c r="E920" s="45"/>
      <c r="F920" s="45"/>
      <c r="G920" s="45"/>
      <c r="H920" s="45"/>
      <c r="I920" s="45"/>
      <c r="J920" s="45"/>
      <c r="K920" s="45"/>
      <c r="L920" s="45"/>
      <c r="M920" s="45"/>
      <c r="N920" s="45"/>
    </row>
    <row r="921" spans="5:14" s="13" customFormat="1">
      <c r="E921" s="45"/>
      <c r="F921" s="45"/>
      <c r="G921" s="45"/>
      <c r="H921" s="45"/>
      <c r="I921" s="45"/>
      <c r="J921" s="45"/>
      <c r="K921" s="45"/>
      <c r="L921" s="45"/>
      <c r="M921" s="45"/>
      <c r="N921" s="45"/>
    </row>
    <row r="922" spans="5:14" s="13" customFormat="1">
      <c r="E922" s="45"/>
      <c r="F922" s="45"/>
      <c r="G922" s="45"/>
      <c r="H922" s="45"/>
      <c r="I922" s="45"/>
      <c r="J922" s="45"/>
      <c r="K922" s="45"/>
      <c r="L922" s="45"/>
      <c r="M922" s="45"/>
      <c r="N922" s="45"/>
    </row>
    <row r="923" spans="5:14" s="13" customFormat="1">
      <c r="E923" s="45"/>
      <c r="F923" s="45"/>
      <c r="G923" s="45"/>
      <c r="H923" s="45"/>
      <c r="I923" s="45"/>
      <c r="J923" s="45"/>
      <c r="K923" s="45"/>
      <c r="L923" s="45"/>
      <c r="M923" s="45"/>
      <c r="N923" s="45"/>
    </row>
    <row r="924" spans="5:14" s="13" customFormat="1">
      <c r="E924" s="45"/>
      <c r="F924" s="45"/>
      <c r="G924" s="45"/>
      <c r="H924" s="45"/>
      <c r="I924" s="45"/>
      <c r="J924" s="45"/>
      <c r="K924" s="45"/>
      <c r="L924" s="45"/>
      <c r="M924" s="45"/>
      <c r="N924" s="45"/>
    </row>
    <row r="925" spans="5:14" s="13" customFormat="1">
      <c r="E925" s="45"/>
      <c r="F925" s="45"/>
      <c r="G925" s="45"/>
      <c r="H925" s="45"/>
      <c r="I925" s="45"/>
      <c r="J925" s="45"/>
      <c r="K925" s="45"/>
      <c r="L925" s="45"/>
      <c r="M925" s="45"/>
      <c r="N925" s="45"/>
    </row>
    <row r="926" spans="5:14" s="13" customFormat="1">
      <c r="E926" s="45"/>
      <c r="F926" s="45"/>
      <c r="G926" s="45"/>
      <c r="H926" s="45"/>
      <c r="I926" s="45"/>
      <c r="J926" s="45"/>
      <c r="K926" s="45"/>
      <c r="L926" s="45"/>
      <c r="M926" s="45"/>
      <c r="N926" s="45"/>
    </row>
    <row r="927" spans="5:14" s="13" customFormat="1">
      <c r="E927" s="45"/>
      <c r="F927" s="45"/>
      <c r="G927" s="45"/>
      <c r="H927" s="45"/>
      <c r="I927" s="45"/>
      <c r="J927" s="45"/>
      <c r="K927" s="45"/>
      <c r="L927" s="45"/>
      <c r="M927" s="45"/>
      <c r="N927" s="45"/>
    </row>
    <row r="928" spans="5:14" s="13" customFormat="1">
      <c r="E928" s="45"/>
      <c r="F928" s="45"/>
      <c r="G928" s="45"/>
      <c r="H928" s="45"/>
      <c r="I928" s="45"/>
      <c r="J928" s="45"/>
      <c r="K928" s="45"/>
      <c r="L928" s="45"/>
      <c r="M928" s="45"/>
      <c r="N928" s="45"/>
    </row>
    <row r="929" spans="5:14" s="13" customFormat="1">
      <c r="E929" s="45"/>
      <c r="F929" s="45"/>
      <c r="G929" s="45"/>
      <c r="H929" s="45"/>
      <c r="I929" s="45"/>
      <c r="J929" s="45"/>
      <c r="K929" s="45"/>
      <c r="L929" s="45"/>
      <c r="M929" s="45"/>
      <c r="N929" s="45"/>
    </row>
    <row r="930" spans="5:14" s="13" customFormat="1">
      <c r="E930" s="45"/>
      <c r="F930" s="45"/>
      <c r="G930" s="45"/>
      <c r="H930" s="45"/>
      <c r="I930" s="45"/>
      <c r="J930" s="45"/>
      <c r="K930" s="45"/>
      <c r="L930" s="45"/>
      <c r="M930" s="45"/>
      <c r="N930" s="45"/>
    </row>
    <row r="931" spans="5:14" s="13" customFormat="1">
      <c r="E931" s="45"/>
      <c r="F931" s="45"/>
      <c r="G931" s="45"/>
      <c r="H931" s="45"/>
      <c r="I931" s="45"/>
      <c r="J931" s="45"/>
      <c r="K931" s="45"/>
      <c r="L931" s="45"/>
      <c r="M931" s="45"/>
      <c r="N931" s="45"/>
    </row>
    <row r="932" spans="5:14" s="13" customFormat="1">
      <c r="E932" s="45"/>
      <c r="F932" s="45"/>
      <c r="G932" s="45"/>
      <c r="H932" s="45"/>
      <c r="I932" s="45"/>
      <c r="J932" s="45"/>
      <c r="K932" s="45"/>
      <c r="L932" s="45"/>
      <c r="M932" s="45"/>
      <c r="N932" s="45"/>
    </row>
    <row r="933" spans="5:14" s="13" customFormat="1">
      <c r="E933" s="45"/>
      <c r="F933" s="45"/>
      <c r="G933" s="45"/>
      <c r="H933" s="45"/>
      <c r="I933" s="45"/>
      <c r="J933" s="45"/>
      <c r="K933" s="45"/>
      <c r="L933" s="45"/>
      <c r="M933" s="45"/>
      <c r="N933" s="45"/>
    </row>
    <row r="934" spans="5:14" s="13" customFormat="1">
      <c r="E934" s="45"/>
      <c r="F934" s="45"/>
      <c r="G934" s="45"/>
      <c r="H934" s="45"/>
      <c r="I934" s="45"/>
      <c r="J934" s="45"/>
      <c r="K934" s="45"/>
      <c r="L934" s="45"/>
      <c r="M934" s="45"/>
      <c r="N934" s="45"/>
    </row>
    <row r="935" spans="5:14" s="13" customFormat="1">
      <c r="E935" s="45"/>
      <c r="F935" s="45"/>
      <c r="G935" s="45"/>
      <c r="H935" s="45"/>
      <c r="I935" s="45"/>
      <c r="J935" s="45"/>
      <c r="K935" s="45"/>
      <c r="L935" s="45"/>
      <c r="M935" s="45"/>
      <c r="N935" s="45"/>
    </row>
    <row r="936" spans="5:14" s="13" customFormat="1">
      <c r="E936" s="45"/>
      <c r="F936" s="45"/>
      <c r="G936" s="45"/>
      <c r="H936" s="45"/>
      <c r="I936" s="45"/>
      <c r="J936" s="45"/>
      <c r="K936" s="45"/>
      <c r="L936" s="45"/>
      <c r="M936" s="45"/>
      <c r="N936" s="45"/>
    </row>
    <row r="937" spans="5:14" s="13" customFormat="1">
      <c r="E937" s="45"/>
      <c r="F937" s="45"/>
      <c r="G937" s="45"/>
      <c r="H937" s="45"/>
      <c r="I937" s="45"/>
      <c r="J937" s="45"/>
      <c r="K937" s="45"/>
      <c r="L937" s="45"/>
      <c r="M937" s="45"/>
      <c r="N937" s="45"/>
    </row>
    <row r="938" spans="5:14" s="13" customFormat="1">
      <c r="E938" s="45"/>
      <c r="F938" s="45"/>
      <c r="G938" s="45"/>
      <c r="H938" s="45"/>
      <c r="I938" s="45"/>
      <c r="J938" s="45"/>
      <c r="K938" s="45"/>
      <c r="L938" s="45"/>
      <c r="M938" s="45"/>
      <c r="N938" s="45"/>
    </row>
    <row r="939" spans="5:14" s="13" customFormat="1">
      <c r="E939" s="45"/>
      <c r="F939" s="45"/>
      <c r="G939" s="45"/>
      <c r="H939" s="45"/>
      <c r="I939" s="45"/>
      <c r="J939" s="45"/>
      <c r="K939" s="45"/>
      <c r="L939" s="45"/>
      <c r="M939" s="45"/>
      <c r="N939" s="45"/>
    </row>
    <row r="940" spans="5:14" s="13" customFormat="1">
      <c r="E940" s="45"/>
      <c r="F940" s="45"/>
      <c r="G940" s="45"/>
      <c r="H940" s="45"/>
      <c r="I940" s="45"/>
      <c r="J940" s="45"/>
      <c r="K940" s="45"/>
      <c r="L940" s="45"/>
      <c r="M940" s="45"/>
      <c r="N940" s="45"/>
    </row>
    <row r="941" spans="5:14" s="13" customFormat="1">
      <c r="E941" s="45"/>
      <c r="F941" s="45"/>
      <c r="G941" s="45"/>
      <c r="H941" s="45"/>
      <c r="I941" s="45"/>
      <c r="J941" s="45"/>
      <c r="K941" s="45"/>
      <c r="L941" s="45"/>
      <c r="M941" s="45"/>
      <c r="N941" s="45"/>
    </row>
    <row r="942" spans="5:14" s="13" customFormat="1">
      <c r="E942" s="45"/>
      <c r="F942" s="45"/>
      <c r="G942" s="45"/>
      <c r="H942" s="45"/>
      <c r="I942" s="45"/>
      <c r="J942" s="45"/>
      <c r="K942" s="45"/>
      <c r="L942" s="45"/>
      <c r="M942" s="45"/>
      <c r="N942" s="45"/>
    </row>
    <row r="943" spans="5:14" s="13" customFormat="1">
      <c r="E943" s="45"/>
      <c r="F943" s="45"/>
      <c r="G943" s="45"/>
      <c r="H943" s="45"/>
      <c r="I943" s="45"/>
      <c r="J943" s="45"/>
      <c r="K943" s="45"/>
      <c r="L943" s="45"/>
      <c r="M943" s="45"/>
      <c r="N943" s="45"/>
    </row>
    <row r="944" spans="5:14" s="13" customFormat="1">
      <c r="E944" s="45"/>
      <c r="F944" s="45"/>
      <c r="G944" s="45"/>
      <c r="H944" s="45"/>
      <c r="I944" s="45"/>
      <c r="J944" s="45"/>
      <c r="K944" s="45"/>
      <c r="L944" s="45"/>
      <c r="M944" s="45"/>
      <c r="N944" s="45"/>
    </row>
    <row r="945" spans="5:14" s="13" customFormat="1">
      <c r="E945" s="45"/>
      <c r="F945" s="45"/>
      <c r="G945" s="45"/>
      <c r="H945" s="45"/>
      <c r="I945" s="45"/>
      <c r="J945" s="45"/>
      <c r="K945" s="45"/>
      <c r="L945" s="45"/>
      <c r="M945" s="45"/>
      <c r="N945" s="45"/>
    </row>
    <row r="946" spans="5:14" s="13" customFormat="1">
      <c r="E946" s="45"/>
      <c r="F946" s="45"/>
      <c r="G946" s="45"/>
      <c r="H946" s="45"/>
      <c r="I946" s="45"/>
      <c r="J946" s="45"/>
      <c r="K946" s="45"/>
      <c r="L946" s="45"/>
      <c r="M946" s="45"/>
      <c r="N946" s="45"/>
    </row>
    <row r="947" spans="5:14" s="13" customFormat="1">
      <c r="E947" s="45"/>
      <c r="F947" s="45"/>
      <c r="G947" s="45"/>
      <c r="H947" s="45"/>
      <c r="I947" s="45"/>
      <c r="J947" s="45"/>
      <c r="K947" s="45"/>
      <c r="L947" s="45"/>
      <c r="M947" s="45"/>
      <c r="N947" s="45"/>
    </row>
    <row r="948" spans="5:14" s="13" customFormat="1">
      <c r="E948" s="45"/>
      <c r="F948" s="45"/>
      <c r="G948" s="45"/>
      <c r="H948" s="45"/>
      <c r="I948" s="45"/>
      <c r="J948" s="45"/>
      <c r="K948" s="45"/>
      <c r="L948" s="45"/>
      <c r="M948" s="45"/>
      <c r="N948" s="45"/>
    </row>
    <row r="949" spans="5:14" s="13" customFormat="1">
      <c r="E949" s="45"/>
      <c r="F949" s="45"/>
      <c r="G949" s="45"/>
      <c r="H949" s="45"/>
      <c r="I949" s="45"/>
      <c r="J949" s="45"/>
      <c r="K949" s="45"/>
      <c r="L949" s="45"/>
      <c r="M949" s="45"/>
      <c r="N949" s="45"/>
    </row>
    <row r="950" spans="5:14" s="13" customFormat="1">
      <c r="E950" s="45"/>
      <c r="F950" s="45"/>
      <c r="G950" s="45"/>
      <c r="H950" s="45"/>
      <c r="I950" s="45"/>
      <c r="J950" s="45"/>
      <c r="K950" s="45"/>
      <c r="L950" s="45"/>
      <c r="M950" s="45"/>
      <c r="N950" s="45"/>
    </row>
    <row r="951" spans="5:14" s="13" customFormat="1">
      <c r="E951" s="45"/>
      <c r="F951" s="45"/>
      <c r="G951" s="45"/>
      <c r="H951" s="45"/>
      <c r="I951" s="45"/>
      <c r="J951" s="45"/>
      <c r="K951" s="45"/>
      <c r="L951" s="45"/>
      <c r="M951" s="45"/>
      <c r="N951" s="45"/>
    </row>
    <row r="952" spans="5:14" s="13" customFormat="1">
      <c r="E952" s="45"/>
      <c r="F952" s="45"/>
      <c r="G952" s="45"/>
      <c r="H952" s="45"/>
      <c r="I952" s="45"/>
      <c r="J952" s="45"/>
      <c r="K952" s="45"/>
      <c r="L952" s="45"/>
      <c r="M952" s="45"/>
      <c r="N952" s="45"/>
    </row>
    <row r="953" spans="5:14" s="13" customFormat="1">
      <c r="E953" s="45"/>
      <c r="F953" s="45"/>
      <c r="G953" s="45"/>
      <c r="H953" s="45"/>
      <c r="I953" s="45"/>
      <c r="J953" s="45"/>
      <c r="K953" s="45"/>
      <c r="L953" s="45"/>
      <c r="M953" s="45"/>
      <c r="N953" s="45"/>
    </row>
    <row r="954" spans="5:14" s="13" customFormat="1">
      <c r="E954" s="45"/>
      <c r="F954" s="45"/>
      <c r="G954" s="45"/>
      <c r="H954" s="45"/>
      <c r="I954" s="45"/>
      <c r="J954" s="45"/>
      <c r="K954" s="45"/>
      <c r="L954" s="45"/>
      <c r="M954" s="45"/>
      <c r="N954" s="45"/>
    </row>
    <row r="955" spans="5:14" s="13" customFormat="1">
      <c r="E955" s="45"/>
      <c r="F955" s="45"/>
      <c r="G955" s="45"/>
      <c r="H955" s="45"/>
      <c r="I955" s="45"/>
      <c r="J955" s="45"/>
      <c r="K955" s="45"/>
      <c r="L955" s="45"/>
      <c r="M955" s="45"/>
      <c r="N955" s="45"/>
    </row>
    <row r="956" spans="5:14" s="13" customFormat="1">
      <c r="E956" s="45"/>
      <c r="F956" s="45"/>
      <c r="G956" s="45"/>
      <c r="H956" s="45"/>
      <c r="I956" s="45"/>
      <c r="J956" s="45"/>
      <c r="K956" s="45"/>
      <c r="L956" s="45"/>
      <c r="M956" s="45"/>
      <c r="N956" s="45"/>
    </row>
    <row r="957" spans="5:14" s="13" customFormat="1">
      <c r="E957" s="45"/>
      <c r="F957" s="45"/>
      <c r="G957" s="45"/>
      <c r="H957" s="45"/>
      <c r="I957" s="45"/>
      <c r="J957" s="45"/>
      <c r="K957" s="45"/>
      <c r="L957" s="45"/>
      <c r="M957" s="45"/>
      <c r="N957" s="45"/>
    </row>
    <row r="958" spans="5:14" s="13" customFormat="1">
      <c r="E958" s="45"/>
      <c r="F958" s="45"/>
      <c r="G958" s="45"/>
      <c r="H958" s="45"/>
      <c r="I958" s="45"/>
      <c r="J958" s="45"/>
      <c r="K958" s="45"/>
      <c r="L958" s="45"/>
      <c r="M958" s="45"/>
      <c r="N958" s="45"/>
    </row>
    <row r="959" spans="5:14" s="13" customFormat="1">
      <c r="E959" s="45"/>
      <c r="F959" s="45"/>
      <c r="G959" s="45"/>
      <c r="H959" s="45"/>
      <c r="I959" s="45"/>
      <c r="J959" s="45"/>
      <c r="K959" s="45"/>
      <c r="L959" s="45"/>
      <c r="M959" s="45"/>
      <c r="N959" s="45"/>
    </row>
    <row r="960" spans="5:14" s="13" customFormat="1">
      <c r="E960" s="45"/>
      <c r="F960" s="45"/>
      <c r="G960" s="45"/>
      <c r="H960" s="45"/>
      <c r="I960" s="45"/>
      <c r="J960" s="45"/>
      <c r="K960" s="45"/>
      <c r="L960" s="45"/>
      <c r="M960" s="45"/>
      <c r="N960" s="45"/>
    </row>
    <row r="961" spans="5:14" s="13" customFormat="1">
      <c r="E961" s="45"/>
      <c r="F961" s="45"/>
      <c r="G961" s="45"/>
      <c r="H961" s="45"/>
      <c r="I961" s="45"/>
      <c r="J961" s="45"/>
      <c r="K961" s="45"/>
      <c r="L961" s="45"/>
      <c r="M961" s="45"/>
      <c r="N961" s="45"/>
    </row>
    <row r="962" spans="5:14" s="13" customFormat="1">
      <c r="E962" s="45"/>
      <c r="F962" s="45"/>
      <c r="G962" s="45"/>
      <c r="H962" s="45"/>
      <c r="I962" s="45"/>
      <c r="J962" s="45"/>
      <c r="K962" s="45"/>
      <c r="L962" s="45"/>
      <c r="M962" s="45"/>
      <c r="N962" s="45"/>
    </row>
    <row r="963" spans="5:14" s="13" customFormat="1">
      <c r="E963" s="45"/>
      <c r="F963" s="45"/>
      <c r="G963" s="45"/>
      <c r="H963" s="45"/>
      <c r="I963" s="45"/>
      <c r="J963" s="45"/>
      <c r="K963" s="45"/>
      <c r="L963" s="45"/>
      <c r="M963" s="45"/>
      <c r="N963" s="45"/>
    </row>
    <row r="964" spans="5:14" s="13" customFormat="1">
      <c r="E964" s="45"/>
      <c r="F964" s="45"/>
      <c r="G964" s="45"/>
      <c r="H964" s="45"/>
      <c r="I964" s="45"/>
      <c r="J964" s="45"/>
      <c r="K964" s="45"/>
      <c r="L964" s="45"/>
      <c r="M964" s="45"/>
      <c r="N964" s="45"/>
    </row>
    <row r="965" spans="5:14" s="13" customFormat="1">
      <c r="E965" s="45"/>
      <c r="F965" s="45"/>
      <c r="G965" s="45"/>
      <c r="H965" s="45"/>
      <c r="I965" s="45"/>
      <c r="J965" s="45"/>
      <c r="K965" s="45"/>
      <c r="L965" s="45"/>
      <c r="M965" s="45"/>
      <c r="N965" s="45"/>
    </row>
    <row r="966" spans="5:14" s="13" customFormat="1">
      <c r="E966" s="45"/>
      <c r="F966" s="45"/>
      <c r="G966" s="45"/>
      <c r="H966" s="45"/>
      <c r="I966" s="45"/>
      <c r="J966" s="45"/>
      <c r="K966" s="45"/>
      <c r="L966" s="45"/>
      <c r="M966" s="45"/>
      <c r="N966" s="45"/>
    </row>
    <row r="967" spans="5:14" s="13" customFormat="1">
      <c r="E967" s="45"/>
      <c r="F967" s="45"/>
      <c r="G967" s="45"/>
      <c r="H967" s="45"/>
      <c r="I967" s="45"/>
      <c r="J967" s="45"/>
      <c r="K967" s="45"/>
      <c r="L967" s="45"/>
      <c r="M967" s="45"/>
      <c r="N967" s="45"/>
    </row>
    <row r="968" spans="5:14" s="13" customFormat="1">
      <c r="E968" s="45"/>
      <c r="F968" s="45"/>
      <c r="G968" s="45"/>
      <c r="H968" s="45"/>
      <c r="I968" s="45"/>
      <c r="J968" s="45"/>
      <c r="K968" s="45"/>
      <c r="L968" s="45"/>
      <c r="M968" s="45"/>
      <c r="N968" s="45"/>
    </row>
    <row r="969" spans="5:14" s="13" customFormat="1">
      <c r="E969" s="45"/>
      <c r="F969" s="45"/>
      <c r="G969" s="45"/>
      <c r="H969" s="45"/>
      <c r="I969" s="45"/>
      <c r="J969" s="45"/>
      <c r="K969" s="45"/>
      <c r="L969" s="45"/>
      <c r="M969" s="45"/>
      <c r="N969" s="45"/>
    </row>
    <row r="970" spans="5:14" s="13" customFormat="1">
      <c r="E970" s="45"/>
      <c r="F970" s="45"/>
      <c r="G970" s="45"/>
      <c r="H970" s="45"/>
      <c r="I970" s="45"/>
      <c r="J970" s="45"/>
      <c r="K970" s="45"/>
      <c r="L970" s="45"/>
      <c r="M970" s="45"/>
      <c r="N970" s="45"/>
    </row>
    <row r="971" spans="5:14" s="13" customFormat="1">
      <c r="E971" s="45"/>
      <c r="F971" s="45"/>
      <c r="G971" s="45"/>
      <c r="H971" s="45"/>
      <c r="I971" s="45"/>
      <c r="J971" s="45"/>
      <c r="K971" s="45"/>
      <c r="L971" s="45"/>
      <c r="M971" s="45"/>
      <c r="N971" s="45"/>
    </row>
    <row r="972" spans="5:14" s="13" customFormat="1">
      <c r="E972" s="45"/>
      <c r="F972" s="45"/>
      <c r="G972" s="45"/>
      <c r="H972" s="45"/>
      <c r="I972" s="45"/>
      <c r="J972" s="45"/>
      <c r="K972" s="45"/>
      <c r="L972" s="45"/>
      <c r="M972" s="45"/>
      <c r="N972" s="45"/>
    </row>
    <row r="973" spans="5:14" s="13" customFormat="1">
      <c r="E973" s="45"/>
      <c r="F973" s="45"/>
      <c r="G973" s="45"/>
      <c r="H973" s="45"/>
      <c r="I973" s="45"/>
      <c r="J973" s="45"/>
      <c r="K973" s="45"/>
      <c r="L973" s="45"/>
      <c r="M973" s="45"/>
      <c r="N973" s="45"/>
    </row>
    <row r="974" spans="5:14" s="13" customFormat="1">
      <c r="E974" s="45"/>
      <c r="F974" s="45"/>
      <c r="G974" s="45"/>
      <c r="H974" s="45"/>
      <c r="I974" s="45"/>
      <c r="J974" s="45"/>
      <c r="K974" s="45"/>
      <c r="L974" s="45"/>
      <c r="M974" s="45"/>
      <c r="N974" s="45"/>
    </row>
    <row r="975" spans="5:14" s="13" customFormat="1">
      <c r="E975" s="45"/>
      <c r="F975" s="45"/>
      <c r="G975" s="45"/>
      <c r="H975" s="45"/>
      <c r="I975" s="45"/>
      <c r="J975" s="45"/>
      <c r="K975" s="45"/>
      <c r="L975" s="45"/>
      <c r="M975" s="45"/>
      <c r="N975" s="45"/>
    </row>
    <row r="976" spans="5:14" s="13" customFormat="1">
      <c r="E976" s="45"/>
      <c r="F976" s="45"/>
      <c r="G976" s="45"/>
      <c r="H976" s="45"/>
      <c r="I976" s="45"/>
      <c r="J976" s="45"/>
      <c r="K976" s="45"/>
      <c r="L976" s="45"/>
      <c r="M976" s="45"/>
      <c r="N976" s="45"/>
    </row>
    <row r="977" spans="5:14" s="13" customFormat="1">
      <c r="E977" s="45"/>
      <c r="F977" s="45"/>
      <c r="G977" s="45"/>
      <c r="H977" s="45"/>
      <c r="I977" s="45"/>
      <c r="J977" s="45"/>
      <c r="K977" s="45"/>
      <c r="L977" s="45"/>
      <c r="M977" s="45"/>
      <c r="N977" s="45"/>
    </row>
    <row r="978" spans="5:14" s="13" customFormat="1">
      <c r="E978" s="45"/>
      <c r="F978" s="45"/>
      <c r="G978" s="45"/>
      <c r="H978" s="45"/>
      <c r="I978" s="45"/>
      <c r="J978" s="45"/>
      <c r="K978" s="45"/>
      <c r="L978" s="45"/>
      <c r="M978" s="45"/>
      <c r="N978" s="45"/>
    </row>
    <row r="979" spans="5:14" s="13" customFormat="1">
      <c r="E979" s="45"/>
      <c r="F979" s="45"/>
      <c r="G979" s="45"/>
      <c r="H979" s="45"/>
      <c r="I979" s="45"/>
      <c r="J979" s="45"/>
      <c r="K979" s="45"/>
      <c r="L979" s="45"/>
      <c r="M979" s="45"/>
      <c r="N979" s="45"/>
    </row>
    <row r="980" spans="5:14" s="13" customFormat="1">
      <c r="E980" s="45"/>
      <c r="F980" s="45"/>
      <c r="G980" s="45"/>
      <c r="H980" s="45"/>
      <c r="I980" s="45"/>
      <c r="J980" s="45"/>
      <c r="K980" s="45"/>
      <c r="L980" s="45"/>
      <c r="M980" s="45"/>
      <c r="N980" s="45"/>
    </row>
    <row r="981" spans="5:14" s="13" customFormat="1">
      <c r="E981" s="45"/>
      <c r="F981" s="45"/>
      <c r="G981" s="45"/>
      <c r="H981" s="45"/>
      <c r="I981" s="45"/>
      <c r="J981" s="45"/>
      <c r="K981" s="45"/>
      <c r="L981" s="45"/>
      <c r="M981" s="45"/>
      <c r="N981" s="45"/>
    </row>
    <row r="982" spans="5:14" s="13" customFormat="1">
      <c r="E982" s="45"/>
      <c r="F982" s="45"/>
      <c r="G982" s="45"/>
      <c r="H982" s="45"/>
      <c r="I982" s="45"/>
      <c r="J982" s="45"/>
      <c r="K982" s="45"/>
      <c r="L982" s="45"/>
      <c r="M982" s="45"/>
      <c r="N982" s="45"/>
    </row>
    <row r="983" spans="5:14" s="13" customFormat="1">
      <c r="E983" s="45"/>
      <c r="F983" s="45"/>
      <c r="G983" s="45"/>
      <c r="H983" s="45"/>
      <c r="I983" s="45"/>
      <c r="J983" s="45"/>
      <c r="K983" s="45"/>
      <c r="L983" s="45"/>
      <c r="M983" s="45"/>
      <c r="N983" s="45"/>
    </row>
    <row r="984" spans="5:14" s="13" customFormat="1">
      <c r="E984" s="45"/>
      <c r="F984" s="45"/>
      <c r="G984" s="45"/>
      <c r="H984" s="45"/>
      <c r="I984" s="45"/>
      <c r="J984" s="45"/>
      <c r="K984" s="45"/>
      <c r="L984" s="45"/>
      <c r="M984" s="45"/>
      <c r="N984" s="45"/>
    </row>
    <row r="985" spans="5:14" s="13" customFormat="1">
      <c r="E985" s="45"/>
      <c r="F985" s="45"/>
      <c r="G985" s="45"/>
      <c r="H985" s="45"/>
      <c r="I985" s="45"/>
      <c r="J985" s="45"/>
      <c r="K985" s="45"/>
      <c r="L985" s="45"/>
      <c r="M985" s="45"/>
      <c r="N985" s="45"/>
    </row>
    <row r="986" spans="5:14" s="13" customFormat="1">
      <c r="E986" s="45"/>
      <c r="F986" s="45"/>
      <c r="G986" s="45"/>
      <c r="H986" s="45"/>
      <c r="I986" s="45"/>
      <c r="J986" s="45"/>
      <c r="K986" s="45"/>
      <c r="L986" s="45"/>
      <c r="M986" s="45"/>
      <c r="N986" s="45"/>
    </row>
    <row r="987" spans="5:14" s="13" customFormat="1">
      <c r="E987" s="45"/>
      <c r="F987" s="45"/>
      <c r="G987" s="45"/>
      <c r="H987" s="45"/>
      <c r="I987" s="45"/>
      <c r="J987" s="45"/>
      <c r="K987" s="45"/>
      <c r="L987" s="45"/>
      <c r="M987" s="45"/>
      <c r="N987" s="45"/>
    </row>
    <row r="988" spans="5:14" s="13" customFormat="1">
      <c r="E988" s="45"/>
      <c r="F988" s="45"/>
      <c r="G988" s="45"/>
      <c r="H988" s="45"/>
      <c r="I988" s="45"/>
      <c r="J988" s="45"/>
      <c r="K988" s="45"/>
      <c r="L988" s="45"/>
      <c r="M988" s="45"/>
      <c r="N988" s="45"/>
    </row>
    <row r="989" spans="5:14" s="13" customFormat="1">
      <c r="E989" s="45"/>
      <c r="F989" s="45"/>
      <c r="G989" s="45"/>
      <c r="H989" s="45"/>
      <c r="I989" s="45"/>
      <c r="J989" s="45"/>
      <c r="K989" s="45"/>
      <c r="L989" s="45"/>
      <c r="M989" s="45"/>
      <c r="N989" s="45"/>
    </row>
    <row r="990" spans="5:14" s="13" customFormat="1">
      <c r="E990" s="45"/>
      <c r="F990" s="45"/>
      <c r="G990" s="45"/>
      <c r="H990" s="45"/>
      <c r="I990" s="45"/>
      <c r="J990" s="45"/>
      <c r="K990" s="45"/>
      <c r="L990" s="45"/>
      <c r="M990" s="45"/>
      <c r="N990" s="45"/>
    </row>
    <row r="991" spans="5:14" s="13" customFormat="1">
      <c r="E991" s="45"/>
      <c r="F991" s="45"/>
      <c r="G991" s="45"/>
      <c r="H991" s="45"/>
      <c r="I991" s="45"/>
      <c r="J991" s="45"/>
      <c r="K991" s="45"/>
      <c r="L991" s="45"/>
      <c r="M991" s="45"/>
      <c r="N991" s="45"/>
    </row>
    <row r="992" spans="5:14" s="13" customFormat="1">
      <c r="E992" s="45"/>
      <c r="F992" s="45"/>
      <c r="G992" s="45"/>
      <c r="H992" s="45"/>
      <c r="I992" s="45"/>
      <c r="J992" s="45"/>
      <c r="K992" s="45"/>
      <c r="L992" s="45"/>
      <c r="M992" s="45"/>
      <c r="N992" s="45"/>
    </row>
    <row r="993" spans="5:14" s="13" customFormat="1">
      <c r="E993" s="45"/>
      <c r="F993" s="45"/>
      <c r="G993" s="45"/>
      <c r="H993" s="45"/>
      <c r="I993" s="45"/>
      <c r="J993" s="45"/>
      <c r="K993" s="45"/>
      <c r="L993" s="45"/>
      <c r="M993" s="45"/>
      <c r="N993" s="45"/>
    </row>
    <row r="994" spans="5:14" s="13" customFormat="1">
      <c r="E994" s="45"/>
      <c r="F994" s="45"/>
      <c r="G994" s="45"/>
      <c r="H994" s="45"/>
      <c r="I994" s="45"/>
      <c r="J994" s="45"/>
      <c r="K994" s="45"/>
      <c r="L994" s="45"/>
      <c r="M994" s="45"/>
      <c r="N994" s="45"/>
    </row>
    <row r="995" spans="5:14" s="13" customFormat="1">
      <c r="E995" s="45"/>
      <c r="F995" s="45"/>
      <c r="G995" s="45"/>
      <c r="H995" s="45"/>
      <c r="I995" s="45"/>
      <c r="J995" s="45"/>
      <c r="K995" s="45"/>
      <c r="L995" s="45"/>
      <c r="M995" s="45"/>
      <c r="N995" s="45"/>
    </row>
    <row r="996" spans="5:14" s="13" customFormat="1">
      <c r="E996" s="45"/>
      <c r="F996" s="45"/>
      <c r="G996" s="45"/>
      <c r="H996" s="45"/>
      <c r="I996" s="45"/>
      <c r="J996" s="45"/>
      <c r="K996" s="45"/>
      <c r="L996" s="45"/>
      <c r="M996" s="45"/>
      <c r="N996" s="45"/>
    </row>
    <row r="997" spans="5:14" s="13" customFormat="1">
      <c r="E997" s="45"/>
      <c r="F997" s="45"/>
      <c r="G997" s="45"/>
      <c r="H997" s="45"/>
      <c r="I997" s="45"/>
      <c r="J997" s="45"/>
      <c r="K997" s="45"/>
      <c r="L997" s="45"/>
      <c r="M997" s="45"/>
      <c r="N997" s="45"/>
    </row>
    <row r="998" spans="5:14" s="13" customFormat="1">
      <c r="E998" s="45"/>
      <c r="F998" s="45"/>
      <c r="G998" s="45"/>
      <c r="H998" s="45"/>
      <c r="I998" s="45"/>
      <c r="J998" s="45"/>
      <c r="K998" s="45"/>
      <c r="L998" s="45"/>
      <c r="M998" s="45"/>
      <c r="N998" s="45"/>
    </row>
    <row r="999" spans="5:14" s="13" customFormat="1">
      <c r="E999" s="45"/>
      <c r="F999" s="45"/>
      <c r="G999" s="45"/>
      <c r="H999" s="45"/>
      <c r="I999" s="45"/>
      <c r="J999" s="45"/>
      <c r="K999" s="45"/>
      <c r="L999" s="45"/>
      <c r="M999" s="45"/>
      <c r="N999" s="45"/>
    </row>
    <row r="1000" spans="5:14" s="13" customFormat="1"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</row>
    <row r="1001" spans="5:14" s="13" customFormat="1">
      <c r="E1001" s="45"/>
      <c r="F1001" s="45"/>
      <c r="G1001" s="45"/>
      <c r="H1001" s="45"/>
      <c r="I1001" s="45"/>
      <c r="J1001" s="45"/>
      <c r="K1001" s="45"/>
      <c r="L1001" s="45"/>
      <c r="M1001" s="45"/>
      <c r="N1001" s="45"/>
    </row>
    <row r="1002" spans="5:14" s="13" customFormat="1">
      <c r="E1002" s="45"/>
      <c r="F1002" s="45"/>
      <c r="G1002" s="45"/>
      <c r="H1002" s="45"/>
      <c r="I1002" s="45"/>
      <c r="J1002" s="45"/>
      <c r="K1002" s="45"/>
      <c r="L1002" s="45"/>
      <c r="M1002" s="45"/>
      <c r="N1002" s="45"/>
    </row>
    <row r="1003" spans="5:14" s="13" customFormat="1">
      <c r="E1003" s="45"/>
      <c r="F1003" s="45"/>
      <c r="G1003" s="45"/>
      <c r="H1003" s="45"/>
      <c r="I1003" s="45"/>
      <c r="J1003" s="45"/>
      <c r="K1003" s="45"/>
      <c r="L1003" s="45"/>
      <c r="M1003" s="45"/>
      <c r="N1003" s="45"/>
    </row>
    <row r="1004" spans="5:14" s="13" customFormat="1">
      <c r="E1004" s="45"/>
      <c r="F1004" s="45"/>
      <c r="G1004" s="45"/>
      <c r="H1004" s="45"/>
      <c r="I1004" s="45"/>
      <c r="J1004" s="45"/>
      <c r="K1004" s="45"/>
      <c r="L1004" s="45"/>
      <c r="M1004" s="45"/>
      <c r="N1004" s="45"/>
    </row>
    <row r="1005" spans="5:14" s="13" customFormat="1">
      <c r="E1005" s="45"/>
      <c r="F1005" s="45"/>
      <c r="G1005" s="45"/>
      <c r="H1005" s="45"/>
      <c r="I1005" s="45"/>
      <c r="J1005" s="45"/>
      <c r="K1005" s="45"/>
      <c r="L1005" s="45"/>
      <c r="M1005" s="45"/>
      <c r="N1005" s="45"/>
    </row>
    <row r="1006" spans="5:14" s="13" customFormat="1">
      <c r="E1006" s="45"/>
      <c r="F1006" s="45"/>
      <c r="G1006" s="45"/>
      <c r="H1006" s="45"/>
      <c r="I1006" s="45"/>
      <c r="J1006" s="45"/>
      <c r="K1006" s="45"/>
      <c r="L1006" s="45"/>
      <c r="M1006" s="45"/>
      <c r="N1006" s="45"/>
    </row>
    <row r="1007" spans="5:14" s="13" customFormat="1">
      <c r="E1007" s="45"/>
      <c r="F1007" s="45"/>
      <c r="G1007" s="45"/>
      <c r="H1007" s="45"/>
      <c r="I1007" s="45"/>
      <c r="J1007" s="45"/>
      <c r="K1007" s="45"/>
      <c r="L1007" s="45"/>
      <c r="M1007" s="45"/>
      <c r="N1007" s="45"/>
    </row>
    <row r="1008" spans="5:14" s="13" customFormat="1">
      <c r="E1008" s="45"/>
      <c r="F1008" s="45"/>
      <c r="G1008" s="45"/>
      <c r="H1008" s="45"/>
      <c r="I1008" s="45"/>
      <c r="J1008" s="45"/>
      <c r="K1008" s="45"/>
      <c r="L1008" s="45"/>
      <c r="M1008" s="45"/>
      <c r="N1008" s="45"/>
    </row>
    <row r="1009" spans="5:14" s="13" customFormat="1">
      <c r="E1009" s="45"/>
      <c r="F1009" s="45"/>
      <c r="G1009" s="45"/>
      <c r="H1009" s="45"/>
      <c r="I1009" s="45"/>
      <c r="J1009" s="45"/>
      <c r="K1009" s="45"/>
      <c r="L1009" s="45"/>
      <c r="M1009" s="45"/>
      <c r="N1009" s="45"/>
    </row>
    <row r="1010" spans="5:14" s="13" customFormat="1">
      <c r="E1010" s="45"/>
      <c r="F1010" s="45"/>
      <c r="G1010" s="45"/>
      <c r="H1010" s="45"/>
      <c r="I1010" s="45"/>
      <c r="J1010" s="45"/>
      <c r="K1010" s="45"/>
      <c r="L1010" s="45"/>
      <c r="M1010" s="45"/>
      <c r="N1010" s="45"/>
    </row>
    <row r="1011" spans="5:14" s="13" customFormat="1">
      <c r="E1011" s="45"/>
      <c r="F1011" s="45"/>
      <c r="G1011" s="45"/>
      <c r="H1011" s="45"/>
      <c r="I1011" s="45"/>
      <c r="J1011" s="45"/>
      <c r="K1011" s="45"/>
      <c r="L1011" s="45"/>
      <c r="M1011" s="45"/>
      <c r="N1011" s="45"/>
    </row>
    <row r="1012" spans="5:14" s="13" customFormat="1">
      <c r="E1012" s="45"/>
      <c r="F1012" s="45"/>
      <c r="G1012" s="45"/>
      <c r="H1012" s="45"/>
      <c r="I1012" s="45"/>
      <c r="J1012" s="45"/>
      <c r="K1012" s="45"/>
      <c r="L1012" s="45"/>
      <c r="M1012" s="45"/>
      <c r="N1012" s="45"/>
    </row>
    <row r="1013" spans="5:14" s="13" customFormat="1">
      <c r="E1013" s="45"/>
      <c r="F1013" s="45"/>
      <c r="G1013" s="45"/>
      <c r="H1013" s="45"/>
      <c r="I1013" s="45"/>
      <c r="J1013" s="45"/>
      <c r="K1013" s="45"/>
      <c r="L1013" s="45"/>
      <c r="M1013" s="45"/>
      <c r="N1013" s="45"/>
    </row>
    <row r="1014" spans="5:14" s="13" customFormat="1">
      <c r="E1014" s="45"/>
      <c r="F1014" s="45"/>
      <c r="G1014" s="45"/>
      <c r="H1014" s="45"/>
      <c r="I1014" s="45"/>
      <c r="J1014" s="45"/>
      <c r="K1014" s="45"/>
      <c r="L1014" s="45"/>
      <c r="M1014" s="45"/>
      <c r="N1014" s="45"/>
    </row>
    <row r="1015" spans="5:14" s="13" customFormat="1">
      <c r="E1015" s="45"/>
      <c r="F1015" s="45"/>
      <c r="G1015" s="45"/>
      <c r="H1015" s="45"/>
      <c r="I1015" s="45"/>
      <c r="J1015" s="45"/>
      <c r="K1015" s="45"/>
      <c r="L1015" s="45"/>
      <c r="M1015" s="45"/>
      <c r="N1015" s="45"/>
    </row>
    <row r="1016" spans="5:14" s="13" customFormat="1">
      <c r="E1016" s="45"/>
      <c r="F1016" s="45"/>
      <c r="G1016" s="45"/>
      <c r="H1016" s="45"/>
      <c r="I1016" s="45"/>
      <c r="J1016" s="45"/>
      <c r="K1016" s="45"/>
      <c r="L1016" s="45"/>
      <c r="M1016" s="45"/>
      <c r="N1016" s="45"/>
    </row>
    <row r="1017" spans="5:14" s="13" customFormat="1">
      <c r="E1017" s="45"/>
      <c r="F1017" s="45"/>
      <c r="G1017" s="45"/>
      <c r="H1017" s="45"/>
      <c r="I1017" s="45"/>
      <c r="J1017" s="45"/>
      <c r="K1017" s="45"/>
      <c r="L1017" s="45"/>
      <c r="M1017" s="45"/>
      <c r="N1017" s="45"/>
    </row>
    <row r="1018" spans="5:14" s="13" customFormat="1">
      <c r="E1018" s="45"/>
      <c r="F1018" s="45"/>
      <c r="G1018" s="45"/>
      <c r="H1018" s="45"/>
      <c r="I1018" s="45"/>
      <c r="J1018" s="45"/>
      <c r="K1018" s="45"/>
      <c r="L1018" s="45"/>
      <c r="M1018" s="45"/>
      <c r="N1018" s="45"/>
    </row>
    <row r="1019" spans="5:14" s="13" customFormat="1">
      <c r="E1019" s="45"/>
      <c r="F1019" s="45"/>
      <c r="G1019" s="45"/>
      <c r="H1019" s="45"/>
      <c r="I1019" s="45"/>
      <c r="J1019" s="45"/>
      <c r="K1019" s="45"/>
      <c r="L1019" s="45"/>
      <c r="M1019" s="45"/>
      <c r="N1019" s="45"/>
    </row>
    <row r="1020" spans="5:14" s="13" customFormat="1">
      <c r="E1020" s="45"/>
      <c r="F1020" s="45"/>
      <c r="G1020" s="45"/>
      <c r="H1020" s="45"/>
      <c r="I1020" s="45"/>
      <c r="J1020" s="45"/>
      <c r="K1020" s="45"/>
      <c r="L1020" s="45"/>
      <c r="M1020" s="45"/>
      <c r="N1020" s="45"/>
    </row>
    <row r="1021" spans="5:14" s="13" customFormat="1">
      <c r="E1021" s="45"/>
      <c r="F1021" s="45"/>
      <c r="G1021" s="45"/>
      <c r="H1021" s="45"/>
      <c r="I1021" s="45"/>
      <c r="J1021" s="45"/>
      <c r="K1021" s="45"/>
      <c r="L1021" s="45"/>
      <c r="M1021" s="45"/>
      <c r="N1021" s="45"/>
    </row>
    <row r="1022" spans="5:14" s="13" customFormat="1">
      <c r="E1022" s="45"/>
      <c r="F1022" s="45"/>
      <c r="G1022" s="45"/>
      <c r="H1022" s="45"/>
      <c r="I1022" s="45"/>
      <c r="J1022" s="45"/>
      <c r="K1022" s="45"/>
      <c r="L1022" s="45"/>
      <c r="M1022" s="45"/>
      <c r="N1022" s="45"/>
    </row>
    <row r="1023" spans="5:14" s="13" customFormat="1">
      <c r="E1023" s="45"/>
      <c r="F1023" s="45"/>
      <c r="G1023" s="45"/>
      <c r="H1023" s="45"/>
      <c r="I1023" s="45"/>
      <c r="J1023" s="45"/>
      <c r="K1023" s="45"/>
      <c r="L1023" s="45"/>
      <c r="M1023" s="45"/>
      <c r="N1023" s="45"/>
    </row>
    <row r="1024" spans="5:14" s="13" customFormat="1">
      <c r="E1024" s="45"/>
      <c r="F1024" s="45"/>
      <c r="G1024" s="45"/>
      <c r="H1024" s="45"/>
      <c r="I1024" s="45"/>
      <c r="J1024" s="45"/>
      <c r="K1024" s="45"/>
      <c r="L1024" s="45"/>
      <c r="M1024" s="45"/>
      <c r="N1024" s="45"/>
    </row>
    <row r="1025" spans="5:14" s="13" customFormat="1">
      <c r="E1025" s="45"/>
      <c r="F1025" s="45"/>
      <c r="G1025" s="45"/>
      <c r="H1025" s="45"/>
      <c r="I1025" s="45"/>
      <c r="J1025" s="45"/>
      <c r="K1025" s="45"/>
      <c r="L1025" s="45"/>
      <c r="M1025" s="45"/>
      <c r="N1025" s="45"/>
    </row>
    <row r="1026" spans="5:14" s="13" customFormat="1">
      <c r="E1026" s="45"/>
      <c r="F1026" s="45"/>
      <c r="G1026" s="45"/>
      <c r="H1026" s="45"/>
      <c r="I1026" s="45"/>
      <c r="J1026" s="45"/>
      <c r="K1026" s="45"/>
      <c r="L1026" s="45"/>
      <c r="M1026" s="45"/>
      <c r="N1026" s="45"/>
    </row>
    <row r="1027" spans="5:14" s="13" customFormat="1">
      <c r="E1027" s="45"/>
      <c r="F1027" s="45"/>
      <c r="G1027" s="45"/>
      <c r="H1027" s="45"/>
      <c r="I1027" s="45"/>
      <c r="J1027" s="45"/>
      <c r="K1027" s="45"/>
      <c r="L1027" s="45"/>
      <c r="M1027" s="45"/>
      <c r="N1027" s="45"/>
    </row>
    <row r="1028" spans="5:14" s="13" customFormat="1">
      <c r="E1028" s="45"/>
      <c r="F1028" s="45"/>
      <c r="G1028" s="45"/>
      <c r="H1028" s="45"/>
      <c r="I1028" s="45"/>
      <c r="J1028" s="45"/>
      <c r="K1028" s="45"/>
      <c r="L1028" s="45"/>
      <c r="M1028" s="45"/>
      <c r="N1028" s="45"/>
    </row>
    <row r="1029" spans="5:14" s="13" customFormat="1">
      <c r="E1029" s="45"/>
      <c r="F1029" s="45"/>
      <c r="G1029" s="45"/>
      <c r="H1029" s="45"/>
      <c r="I1029" s="45"/>
      <c r="J1029" s="45"/>
      <c r="K1029" s="45"/>
      <c r="L1029" s="45"/>
      <c r="M1029" s="45"/>
      <c r="N1029" s="45"/>
    </row>
    <row r="1030" spans="5:14" s="13" customFormat="1">
      <c r="E1030" s="45"/>
      <c r="F1030" s="45"/>
      <c r="G1030" s="45"/>
      <c r="H1030" s="45"/>
      <c r="I1030" s="45"/>
      <c r="J1030" s="45"/>
      <c r="K1030" s="45"/>
      <c r="L1030" s="45"/>
      <c r="M1030" s="45"/>
      <c r="N1030" s="45"/>
    </row>
    <row r="1031" spans="5:14" s="13" customFormat="1">
      <c r="E1031" s="45"/>
      <c r="F1031" s="45"/>
      <c r="G1031" s="45"/>
      <c r="H1031" s="45"/>
      <c r="I1031" s="45"/>
      <c r="J1031" s="45"/>
      <c r="K1031" s="45"/>
      <c r="L1031" s="45"/>
      <c r="M1031" s="45"/>
      <c r="N1031" s="45"/>
    </row>
    <row r="1032" spans="5:14" s="13" customFormat="1">
      <c r="E1032" s="45"/>
      <c r="F1032" s="45"/>
      <c r="G1032" s="45"/>
      <c r="H1032" s="45"/>
      <c r="I1032" s="45"/>
      <c r="J1032" s="45"/>
      <c r="K1032" s="45"/>
      <c r="L1032" s="45"/>
      <c r="M1032" s="45"/>
      <c r="N1032" s="45"/>
    </row>
    <row r="1033" spans="5:14" s="13" customFormat="1">
      <c r="E1033" s="45"/>
      <c r="F1033" s="45"/>
      <c r="G1033" s="45"/>
      <c r="H1033" s="45"/>
      <c r="I1033" s="45"/>
      <c r="J1033" s="45"/>
      <c r="K1033" s="45"/>
      <c r="L1033" s="45"/>
      <c r="M1033" s="45"/>
      <c r="N1033" s="45"/>
    </row>
    <row r="1034" spans="5:14" s="13" customFormat="1">
      <c r="E1034" s="45"/>
      <c r="F1034" s="45"/>
      <c r="G1034" s="45"/>
      <c r="H1034" s="45"/>
      <c r="I1034" s="45"/>
      <c r="J1034" s="45"/>
      <c r="K1034" s="45"/>
      <c r="L1034" s="45"/>
      <c r="M1034" s="45"/>
      <c r="N1034" s="45"/>
    </row>
    <row r="1035" spans="5:14" s="13" customFormat="1">
      <c r="E1035" s="45"/>
      <c r="F1035" s="45"/>
      <c r="G1035" s="45"/>
      <c r="H1035" s="45"/>
      <c r="I1035" s="45"/>
      <c r="J1035" s="45"/>
      <c r="K1035" s="45"/>
      <c r="L1035" s="45"/>
      <c r="M1035" s="45"/>
      <c r="N1035" s="45"/>
    </row>
    <row r="1036" spans="5:14" s="13" customFormat="1">
      <c r="E1036" s="45"/>
      <c r="F1036" s="45"/>
      <c r="G1036" s="45"/>
      <c r="H1036" s="45"/>
      <c r="I1036" s="45"/>
      <c r="J1036" s="45"/>
      <c r="K1036" s="45"/>
      <c r="L1036" s="45"/>
      <c r="M1036" s="45"/>
      <c r="N1036" s="45"/>
    </row>
    <row r="1037" spans="5:14" s="13" customFormat="1">
      <c r="E1037" s="45"/>
      <c r="F1037" s="45"/>
      <c r="G1037" s="45"/>
      <c r="H1037" s="45"/>
      <c r="I1037" s="45"/>
      <c r="J1037" s="45"/>
      <c r="K1037" s="45"/>
      <c r="L1037" s="45"/>
      <c r="M1037" s="45"/>
      <c r="N1037" s="45"/>
    </row>
    <row r="1038" spans="5:14" s="13" customFormat="1">
      <c r="E1038" s="45"/>
      <c r="F1038" s="45"/>
      <c r="G1038" s="45"/>
      <c r="H1038" s="45"/>
      <c r="I1038" s="45"/>
      <c r="J1038" s="45"/>
      <c r="K1038" s="45"/>
      <c r="L1038" s="45"/>
      <c r="M1038" s="45"/>
      <c r="N1038" s="45"/>
    </row>
    <row r="1039" spans="5:14" s="13" customFormat="1">
      <c r="E1039" s="45"/>
      <c r="F1039" s="45"/>
      <c r="G1039" s="45"/>
      <c r="H1039" s="45"/>
      <c r="I1039" s="45"/>
      <c r="J1039" s="45"/>
      <c r="K1039" s="45"/>
      <c r="L1039" s="45"/>
      <c r="M1039" s="45"/>
      <c r="N1039" s="45"/>
    </row>
    <row r="1040" spans="5:14" s="13" customFormat="1">
      <c r="E1040" s="45"/>
      <c r="F1040" s="45"/>
      <c r="G1040" s="45"/>
      <c r="H1040" s="45"/>
      <c r="I1040" s="45"/>
      <c r="J1040" s="45"/>
      <c r="K1040" s="45"/>
      <c r="L1040" s="45"/>
      <c r="M1040" s="45"/>
      <c r="N1040" s="45"/>
    </row>
    <row r="1041" spans="5:14" s="13" customFormat="1">
      <c r="E1041" s="45"/>
      <c r="F1041" s="45"/>
      <c r="G1041" s="45"/>
      <c r="H1041" s="45"/>
      <c r="I1041" s="45"/>
      <c r="J1041" s="45"/>
      <c r="K1041" s="45"/>
      <c r="L1041" s="45"/>
      <c r="M1041" s="45"/>
      <c r="N1041" s="45"/>
    </row>
    <row r="1042" spans="5:14" s="13" customFormat="1">
      <c r="E1042" s="45"/>
      <c r="F1042" s="45"/>
      <c r="G1042" s="45"/>
      <c r="H1042" s="45"/>
      <c r="I1042" s="45"/>
      <c r="J1042" s="45"/>
      <c r="K1042" s="45"/>
      <c r="L1042" s="45"/>
      <c r="M1042" s="45"/>
      <c r="N1042" s="45"/>
    </row>
    <row r="1043" spans="5:14" s="13" customFormat="1">
      <c r="E1043" s="45"/>
      <c r="F1043" s="45"/>
      <c r="G1043" s="45"/>
      <c r="H1043" s="45"/>
      <c r="I1043" s="45"/>
      <c r="J1043" s="45"/>
      <c r="K1043" s="45"/>
      <c r="L1043" s="45"/>
      <c r="M1043" s="45"/>
      <c r="N1043" s="45"/>
    </row>
    <row r="1044" spans="5:14" s="13" customFormat="1">
      <c r="E1044" s="45"/>
      <c r="F1044" s="45"/>
      <c r="G1044" s="45"/>
      <c r="H1044" s="45"/>
      <c r="I1044" s="45"/>
      <c r="J1044" s="45"/>
      <c r="K1044" s="45"/>
      <c r="L1044" s="45"/>
      <c r="M1044" s="45"/>
      <c r="N1044" s="45"/>
    </row>
    <row r="1045" spans="5:14" s="13" customFormat="1">
      <c r="E1045" s="45"/>
      <c r="F1045" s="45"/>
      <c r="G1045" s="45"/>
      <c r="H1045" s="45"/>
      <c r="I1045" s="45"/>
      <c r="J1045" s="45"/>
      <c r="K1045" s="45"/>
      <c r="L1045" s="45"/>
      <c r="M1045" s="45"/>
      <c r="N1045" s="45"/>
    </row>
    <row r="1046" spans="5:14" s="13" customFormat="1">
      <c r="E1046" s="45"/>
      <c r="F1046" s="45"/>
      <c r="G1046" s="45"/>
      <c r="H1046" s="45"/>
      <c r="I1046" s="45"/>
      <c r="J1046" s="45"/>
      <c r="K1046" s="45"/>
      <c r="L1046" s="45"/>
      <c r="M1046" s="45"/>
      <c r="N1046" s="45"/>
    </row>
    <row r="1047" spans="5:14" s="13" customFormat="1">
      <c r="E1047" s="45"/>
      <c r="F1047" s="45"/>
      <c r="G1047" s="45"/>
      <c r="H1047" s="45"/>
      <c r="I1047" s="45"/>
      <c r="J1047" s="45"/>
      <c r="K1047" s="45"/>
      <c r="L1047" s="45"/>
      <c r="M1047" s="45"/>
      <c r="N1047" s="45"/>
    </row>
    <row r="1048" spans="5:14" s="13" customFormat="1">
      <c r="E1048" s="45"/>
      <c r="F1048" s="45"/>
      <c r="G1048" s="45"/>
      <c r="H1048" s="45"/>
      <c r="I1048" s="45"/>
      <c r="J1048" s="45"/>
      <c r="K1048" s="45"/>
      <c r="L1048" s="45"/>
      <c r="M1048" s="45"/>
      <c r="N1048" s="45"/>
    </row>
    <row r="1049" spans="5:14" s="13" customFormat="1">
      <c r="E1049" s="45"/>
      <c r="F1049" s="45"/>
      <c r="G1049" s="45"/>
      <c r="H1049" s="45"/>
      <c r="I1049" s="45"/>
      <c r="J1049" s="45"/>
      <c r="K1049" s="45"/>
      <c r="L1049" s="45"/>
      <c r="M1049" s="45"/>
      <c r="N1049" s="45"/>
    </row>
    <row r="1050" spans="5:14" s="13" customFormat="1">
      <c r="E1050" s="45"/>
      <c r="F1050" s="45"/>
      <c r="G1050" s="45"/>
      <c r="H1050" s="45"/>
      <c r="I1050" s="45"/>
      <c r="J1050" s="45"/>
      <c r="K1050" s="45"/>
      <c r="L1050" s="45"/>
      <c r="M1050" s="45"/>
      <c r="N1050" s="45"/>
    </row>
    <row r="1051" spans="5:14" s="13" customFormat="1">
      <c r="E1051" s="45"/>
      <c r="F1051" s="45"/>
      <c r="G1051" s="45"/>
      <c r="H1051" s="45"/>
      <c r="I1051" s="45"/>
      <c r="J1051" s="45"/>
      <c r="K1051" s="45"/>
      <c r="L1051" s="45"/>
      <c r="M1051" s="45"/>
      <c r="N1051" s="45"/>
    </row>
    <row r="1052" spans="5:14" s="13" customFormat="1">
      <c r="E1052" s="45"/>
      <c r="F1052" s="45"/>
      <c r="G1052" s="45"/>
      <c r="H1052" s="45"/>
      <c r="I1052" s="45"/>
      <c r="J1052" s="45"/>
      <c r="K1052" s="45"/>
      <c r="L1052" s="45"/>
      <c r="M1052" s="45"/>
      <c r="N1052" s="45"/>
    </row>
    <row r="1053" spans="5:14" s="13" customFormat="1">
      <c r="E1053" s="45"/>
      <c r="F1053" s="45"/>
      <c r="G1053" s="45"/>
      <c r="H1053" s="45"/>
      <c r="I1053" s="45"/>
      <c r="J1053" s="45"/>
      <c r="K1053" s="45"/>
      <c r="L1053" s="45"/>
      <c r="M1053" s="45"/>
      <c r="N1053" s="45"/>
    </row>
    <row r="1054" spans="5:14" s="13" customFormat="1">
      <c r="E1054" s="45"/>
      <c r="F1054" s="45"/>
      <c r="G1054" s="45"/>
      <c r="H1054" s="45"/>
      <c r="I1054" s="45"/>
      <c r="J1054" s="45"/>
      <c r="K1054" s="45"/>
      <c r="L1054" s="45"/>
      <c r="M1054" s="45"/>
      <c r="N1054" s="45"/>
    </row>
    <row r="1055" spans="5:14" s="13" customFormat="1">
      <c r="E1055" s="45"/>
      <c r="F1055" s="45"/>
      <c r="G1055" s="45"/>
      <c r="H1055" s="45"/>
      <c r="I1055" s="45"/>
      <c r="J1055" s="45"/>
      <c r="K1055" s="45"/>
      <c r="L1055" s="45"/>
      <c r="M1055" s="45"/>
      <c r="N1055" s="45"/>
    </row>
    <row r="1056" spans="5:14" s="13" customFormat="1">
      <c r="E1056" s="45"/>
      <c r="F1056" s="45"/>
      <c r="G1056" s="45"/>
      <c r="H1056" s="45"/>
      <c r="I1056" s="45"/>
      <c r="J1056" s="45"/>
      <c r="K1056" s="45"/>
      <c r="L1056" s="45"/>
      <c r="M1056" s="45"/>
      <c r="N1056" s="45"/>
    </row>
    <row r="1057" spans="5:14" s="13" customFormat="1">
      <c r="E1057" s="45"/>
      <c r="F1057" s="45"/>
      <c r="G1057" s="45"/>
      <c r="H1057" s="45"/>
      <c r="I1057" s="45"/>
      <c r="J1057" s="45"/>
      <c r="K1057" s="45"/>
      <c r="L1057" s="45"/>
      <c r="M1057" s="45"/>
      <c r="N1057" s="45"/>
    </row>
    <row r="1058" spans="5:14" s="13" customFormat="1">
      <c r="E1058" s="45"/>
      <c r="F1058" s="45"/>
      <c r="G1058" s="45"/>
      <c r="H1058" s="45"/>
      <c r="I1058" s="45"/>
      <c r="J1058" s="45"/>
      <c r="K1058" s="45"/>
      <c r="L1058" s="45"/>
      <c r="M1058" s="45"/>
      <c r="N1058" s="45"/>
    </row>
    <row r="1059" spans="5:14" s="13" customFormat="1">
      <c r="E1059" s="45"/>
      <c r="F1059" s="45"/>
      <c r="G1059" s="45"/>
      <c r="H1059" s="45"/>
      <c r="I1059" s="45"/>
      <c r="J1059" s="45"/>
      <c r="K1059" s="45"/>
      <c r="L1059" s="45"/>
      <c r="M1059" s="45"/>
      <c r="N1059" s="45"/>
    </row>
    <row r="1060" spans="5:14" s="13" customFormat="1">
      <c r="E1060" s="45"/>
      <c r="F1060" s="45"/>
      <c r="G1060" s="45"/>
      <c r="H1060" s="45"/>
      <c r="I1060" s="45"/>
      <c r="J1060" s="45"/>
      <c r="K1060" s="45"/>
      <c r="L1060" s="45"/>
      <c r="M1060" s="45"/>
      <c r="N1060" s="45"/>
    </row>
    <row r="1061" spans="5:14" s="13" customFormat="1">
      <c r="E1061" s="45"/>
      <c r="F1061" s="45"/>
      <c r="G1061" s="45"/>
      <c r="H1061" s="45"/>
      <c r="I1061" s="45"/>
      <c r="J1061" s="45"/>
      <c r="K1061" s="45"/>
      <c r="L1061" s="45"/>
      <c r="M1061" s="45"/>
      <c r="N1061" s="45"/>
    </row>
    <row r="1062" spans="5:14" s="13" customFormat="1">
      <c r="E1062" s="45"/>
      <c r="F1062" s="45"/>
      <c r="G1062" s="45"/>
      <c r="H1062" s="45"/>
      <c r="I1062" s="45"/>
      <c r="J1062" s="45"/>
      <c r="K1062" s="45"/>
      <c r="L1062" s="45"/>
      <c r="M1062" s="45"/>
      <c r="N1062" s="45"/>
    </row>
    <row r="1063" spans="5:14" s="13" customFormat="1">
      <c r="E1063" s="45"/>
      <c r="F1063" s="45"/>
      <c r="G1063" s="45"/>
      <c r="H1063" s="45"/>
      <c r="I1063" s="45"/>
      <c r="J1063" s="45"/>
      <c r="K1063" s="45"/>
      <c r="L1063" s="45"/>
      <c r="M1063" s="45"/>
      <c r="N1063" s="45"/>
    </row>
    <row r="1064" spans="5:14" s="13" customFormat="1">
      <c r="E1064" s="45"/>
      <c r="F1064" s="45"/>
      <c r="G1064" s="45"/>
      <c r="H1064" s="45"/>
      <c r="I1064" s="45"/>
      <c r="J1064" s="45"/>
      <c r="K1064" s="45"/>
      <c r="L1064" s="45"/>
      <c r="M1064" s="45"/>
      <c r="N1064" s="45"/>
    </row>
    <row r="1065" spans="5:14" s="13" customFormat="1">
      <c r="E1065" s="45"/>
      <c r="F1065" s="45"/>
      <c r="G1065" s="45"/>
      <c r="H1065" s="45"/>
      <c r="I1065" s="45"/>
      <c r="J1065" s="45"/>
      <c r="K1065" s="45"/>
      <c r="L1065" s="45"/>
      <c r="M1065" s="45"/>
      <c r="N1065" s="45"/>
    </row>
    <row r="1066" spans="5:14" s="13" customFormat="1">
      <c r="E1066" s="45"/>
      <c r="F1066" s="45"/>
      <c r="G1066" s="45"/>
      <c r="H1066" s="45"/>
      <c r="I1066" s="45"/>
      <c r="J1066" s="45"/>
      <c r="K1066" s="45"/>
      <c r="L1066" s="45"/>
      <c r="M1066" s="45"/>
      <c r="N1066" s="45"/>
    </row>
    <row r="1067" spans="5:14" s="13" customFormat="1">
      <c r="E1067" s="45"/>
      <c r="F1067" s="45"/>
      <c r="G1067" s="45"/>
      <c r="H1067" s="45"/>
      <c r="I1067" s="45"/>
      <c r="J1067" s="45"/>
      <c r="K1067" s="45"/>
      <c r="L1067" s="45"/>
      <c r="M1067" s="45"/>
      <c r="N1067" s="45"/>
    </row>
    <row r="1068" spans="5:14" s="13" customFormat="1">
      <c r="E1068" s="45"/>
      <c r="F1068" s="45"/>
      <c r="G1068" s="45"/>
      <c r="H1068" s="45"/>
      <c r="I1068" s="45"/>
      <c r="J1068" s="45"/>
      <c r="K1068" s="45"/>
      <c r="L1068" s="45"/>
      <c r="M1068" s="45"/>
      <c r="N1068" s="45"/>
    </row>
    <row r="1069" spans="5:14" s="13" customFormat="1">
      <c r="E1069" s="45"/>
      <c r="F1069" s="45"/>
      <c r="G1069" s="45"/>
      <c r="H1069" s="45"/>
      <c r="I1069" s="45"/>
      <c r="J1069" s="45"/>
      <c r="K1069" s="45"/>
      <c r="L1069" s="45"/>
      <c r="M1069" s="45"/>
      <c r="N1069" s="45"/>
    </row>
    <row r="1070" spans="5:14" s="13" customFormat="1">
      <c r="E1070" s="45"/>
      <c r="F1070" s="45"/>
      <c r="G1070" s="45"/>
      <c r="H1070" s="45"/>
      <c r="I1070" s="45"/>
      <c r="J1070" s="45"/>
      <c r="K1070" s="45"/>
      <c r="L1070" s="45"/>
      <c r="M1070" s="45"/>
      <c r="N1070" s="45"/>
    </row>
    <row r="1071" spans="5:14" s="13" customFormat="1">
      <c r="E1071" s="45"/>
      <c r="F1071" s="45"/>
      <c r="G1071" s="45"/>
      <c r="H1071" s="45"/>
      <c r="I1071" s="45"/>
      <c r="J1071" s="45"/>
      <c r="K1071" s="45"/>
      <c r="L1071" s="45"/>
      <c r="M1071" s="45"/>
      <c r="N1071" s="45"/>
    </row>
    <row r="1072" spans="5:14" s="13" customFormat="1">
      <c r="E1072" s="45"/>
      <c r="F1072" s="45"/>
      <c r="G1072" s="45"/>
      <c r="H1072" s="45"/>
      <c r="I1072" s="45"/>
      <c r="J1072" s="45"/>
      <c r="K1072" s="45"/>
      <c r="L1072" s="45"/>
      <c r="M1072" s="45"/>
      <c r="N1072" s="45"/>
    </row>
    <row r="1073" spans="5:14" s="13" customFormat="1">
      <c r="E1073" s="45"/>
      <c r="F1073" s="45"/>
      <c r="G1073" s="45"/>
      <c r="H1073" s="45"/>
      <c r="I1073" s="45"/>
      <c r="J1073" s="45"/>
      <c r="K1073" s="45"/>
      <c r="L1073" s="45"/>
      <c r="M1073" s="45"/>
      <c r="N1073" s="45"/>
    </row>
    <row r="1074" spans="5:14" s="13" customFormat="1">
      <c r="E1074" s="45"/>
      <c r="F1074" s="45"/>
      <c r="G1074" s="45"/>
      <c r="H1074" s="45"/>
      <c r="I1074" s="45"/>
      <c r="J1074" s="45"/>
      <c r="K1074" s="45"/>
      <c r="L1074" s="45"/>
      <c r="M1074" s="45"/>
      <c r="N1074" s="45"/>
    </row>
    <row r="1075" spans="5:14" s="13" customFormat="1">
      <c r="E1075" s="45"/>
      <c r="F1075" s="45"/>
      <c r="G1075" s="45"/>
      <c r="H1075" s="45"/>
      <c r="I1075" s="45"/>
      <c r="J1075" s="45"/>
      <c r="K1075" s="45"/>
      <c r="L1075" s="45"/>
      <c r="M1075" s="45"/>
      <c r="N1075" s="45"/>
    </row>
    <row r="1076" spans="5:14" s="13" customFormat="1">
      <c r="E1076" s="45"/>
      <c r="F1076" s="45"/>
      <c r="G1076" s="45"/>
      <c r="H1076" s="45"/>
      <c r="I1076" s="45"/>
      <c r="J1076" s="45"/>
      <c r="K1076" s="45"/>
      <c r="L1076" s="45"/>
      <c r="M1076" s="45"/>
      <c r="N1076" s="45"/>
    </row>
    <row r="1077" spans="5:14" s="13" customFormat="1">
      <c r="E1077" s="45"/>
      <c r="F1077" s="45"/>
      <c r="G1077" s="45"/>
      <c r="H1077" s="45"/>
      <c r="I1077" s="45"/>
      <c r="J1077" s="45"/>
      <c r="K1077" s="45"/>
      <c r="L1077" s="45"/>
      <c r="M1077" s="45"/>
      <c r="N1077" s="45"/>
    </row>
    <row r="1078" spans="5:14" s="13" customFormat="1">
      <c r="E1078" s="45"/>
      <c r="F1078" s="45"/>
      <c r="G1078" s="45"/>
      <c r="H1078" s="45"/>
      <c r="I1078" s="45"/>
      <c r="J1078" s="45"/>
      <c r="K1078" s="45"/>
      <c r="L1078" s="45"/>
      <c r="M1078" s="45"/>
      <c r="N1078" s="45"/>
    </row>
    <row r="1079" spans="5:14" s="13" customFormat="1">
      <c r="E1079" s="45"/>
      <c r="F1079" s="45"/>
      <c r="G1079" s="45"/>
      <c r="H1079" s="45"/>
      <c r="I1079" s="45"/>
      <c r="J1079" s="45"/>
      <c r="K1079" s="45"/>
      <c r="L1079" s="45"/>
      <c r="M1079" s="45"/>
      <c r="N1079" s="45"/>
    </row>
    <row r="1080" spans="5:14" s="13" customFormat="1">
      <c r="E1080" s="45"/>
      <c r="F1080" s="45"/>
      <c r="G1080" s="45"/>
      <c r="H1080" s="45"/>
      <c r="I1080" s="45"/>
      <c r="J1080" s="45"/>
      <c r="K1080" s="45"/>
      <c r="L1080" s="45"/>
      <c r="M1080" s="45"/>
      <c r="N1080" s="45"/>
    </row>
    <row r="1081" spans="5:14" s="13" customFormat="1">
      <c r="E1081" s="45"/>
      <c r="F1081" s="45"/>
      <c r="G1081" s="45"/>
      <c r="H1081" s="45"/>
      <c r="I1081" s="45"/>
      <c r="J1081" s="45"/>
      <c r="K1081" s="45"/>
      <c r="L1081" s="45"/>
      <c r="M1081" s="45"/>
      <c r="N1081" s="45"/>
    </row>
    <row r="1082" spans="5:14" s="13" customFormat="1">
      <c r="E1082" s="45"/>
      <c r="F1082" s="45"/>
      <c r="G1082" s="45"/>
      <c r="H1082" s="45"/>
      <c r="I1082" s="45"/>
      <c r="J1082" s="45"/>
      <c r="K1082" s="45"/>
      <c r="L1082" s="45"/>
      <c r="M1082" s="45"/>
      <c r="N1082" s="45"/>
    </row>
    <row r="1083" spans="5:14" s="13" customFormat="1">
      <c r="E1083" s="45"/>
      <c r="F1083" s="45"/>
      <c r="G1083" s="45"/>
      <c r="H1083" s="45"/>
      <c r="I1083" s="45"/>
      <c r="J1083" s="45"/>
      <c r="K1083" s="45"/>
      <c r="L1083" s="45"/>
      <c r="M1083" s="45"/>
      <c r="N1083" s="45"/>
    </row>
    <row r="1084" spans="5:14" s="13" customFormat="1">
      <c r="E1084" s="45"/>
      <c r="F1084" s="45"/>
      <c r="G1084" s="45"/>
      <c r="H1084" s="45"/>
      <c r="I1084" s="45"/>
      <c r="J1084" s="45"/>
      <c r="K1084" s="45"/>
      <c r="L1084" s="45"/>
      <c r="M1084" s="45"/>
      <c r="N1084" s="45"/>
    </row>
    <row r="1085" spans="5:14" s="13" customFormat="1">
      <c r="E1085" s="45"/>
      <c r="F1085" s="45"/>
      <c r="G1085" s="45"/>
      <c r="H1085" s="45"/>
      <c r="I1085" s="45"/>
      <c r="J1085" s="45"/>
      <c r="K1085" s="45"/>
      <c r="L1085" s="45"/>
      <c r="M1085" s="45"/>
      <c r="N1085" s="45"/>
    </row>
    <row r="1086" spans="5:14" s="13" customFormat="1">
      <c r="E1086" s="45"/>
      <c r="F1086" s="45"/>
      <c r="G1086" s="45"/>
      <c r="H1086" s="45"/>
      <c r="I1086" s="45"/>
      <c r="J1086" s="45"/>
      <c r="K1086" s="45"/>
      <c r="L1086" s="45"/>
      <c r="M1086" s="45"/>
      <c r="N1086" s="45"/>
    </row>
    <row r="1087" spans="5:14" s="13" customFormat="1">
      <c r="E1087" s="45"/>
      <c r="F1087" s="45"/>
      <c r="G1087" s="45"/>
      <c r="H1087" s="45"/>
      <c r="I1087" s="45"/>
      <c r="J1087" s="45"/>
      <c r="K1087" s="45"/>
      <c r="L1087" s="45"/>
      <c r="M1087" s="45"/>
      <c r="N1087" s="45"/>
    </row>
    <row r="1088" spans="5:14" s="13" customFormat="1">
      <c r="E1088" s="45"/>
      <c r="F1088" s="45"/>
      <c r="G1088" s="45"/>
      <c r="H1088" s="45"/>
      <c r="I1088" s="45"/>
      <c r="J1088" s="45"/>
      <c r="K1088" s="45"/>
      <c r="L1088" s="45"/>
      <c r="M1088" s="45"/>
      <c r="N1088" s="45"/>
    </row>
    <row r="1089" spans="5:14" s="13" customFormat="1">
      <c r="E1089" s="45"/>
      <c r="F1089" s="45"/>
      <c r="G1089" s="45"/>
      <c r="H1089" s="45"/>
      <c r="I1089" s="45"/>
      <c r="J1089" s="45"/>
      <c r="K1089" s="45"/>
      <c r="L1089" s="45"/>
      <c r="M1089" s="45"/>
      <c r="N1089" s="45"/>
    </row>
    <row r="1090" spans="5:14" s="13" customFormat="1">
      <c r="E1090" s="45"/>
      <c r="F1090" s="45"/>
      <c r="G1090" s="45"/>
      <c r="H1090" s="45"/>
      <c r="I1090" s="45"/>
      <c r="J1090" s="45"/>
      <c r="K1090" s="45"/>
      <c r="L1090" s="45"/>
      <c r="M1090" s="45"/>
      <c r="N1090" s="45"/>
    </row>
    <row r="1091" spans="5:14" s="13" customFormat="1">
      <c r="E1091" s="45"/>
      <c r="F1091" s="45"/>
      <c r="G1091" s="45"/>
      <c r="H1091" s="45"/>
      <c r="I1091" s="45"/>
      <c r="J1091" s="45"/>
      <c r="K1091" s="45"/>
      <c r="L1091" s="45"/>
      <c r="M1091" s="45"/>
      <c r="N1091" s="45"/>
    </row>
    <row r="1092" spans="5:14" s="13" customFormat="1">
      <c r="E1092" s="45"/>
      <c r="F1092" s="45"/>
      <c r="G1092" s="45"/>
      <c r="H1092" s="45"/>
      <c r="I1092" s="45"/>
      <c r="J1092" s="45"/>
      <c r="K1092" s="45"/>
      <c r="L1092" s="45"/>
      <c r="M1092" s="45"/>
      <c r="N1092" s="45"/>
    </row>
    <row r="1093" spans="5:14" s="13" customFormat="1">
      <c r="E1093" s="45"/>
      <c r="F1093" s="45"/>
      <c r="G1093" s="45"/>
      <c r="H1093" s="45"/>
      <c r="I1093" s="45"/>
      <c r="J1093" s="45"/>
      <c r="K1093" s="45"/>
      <c r="L1093" s="45"/>
      <c r="M1093" s="45"/>
      <c r="N1093" s="45"/>
    </row>
    <row r="1094" spans="5:14" s="13" customFormat="1">
      <c r="E1094" s="45"/>
      <c r="F1094" s="45"/>
      <c r="G1094" s="45"/>
      <c r="H1094" s="45"/>
      <c r="I1094" s="45"/>
      <c r="J1094" s="45"/>
      <c r="K1094" s="45"/>
      <c r="L1094" s="45"/>
      <c r="M1094" s="45"/>
      <c r="N1094" s="45"/>
    </row>
    <row r="1095" spans="5:14" s="13" customFormat="1">
      <c r="E1095" s="45"/>
      <c r="F1095" s="45"/>
      <c r="G1095" s="45"/>
      <c r="H1095" s="45"/>
      <c r="I1095" s="45"/>
      <c r="J1095" s="45"/>
      <c r="K1095" s="45"/>
      <c r="L1095" s="45"/>
      <c r="M1095" s="45"/>
      <c r="N1095" s="45"/>
    </row>
    <row r="1096" spans="5:14" s="13" customFormat="1">
      <c r="E1096" s="45"/>
      <c r="F1096" s="45"/>
      <c r="G1096" s="45"/>
      <c r="H1096" s="45"/>
      <c r="I1096" s="45"/>
      <c r="J1096" s="45"/>
      <c r="K1096" s="45"/>
      <c r="L1096" s="45"/>
      <c r="M1096" s="45"/>
      <c r="N1096" s="45"/>
    </row>
    <row r="1097" spans="5:14" s="13" customFormat="1">
      <c r="E1097" s="45"/>
      <c r="F1097" s="45"/>
      <c r="G1097" s="45"/>
      <c r="H1097" s="45"/>
      <c r="I1097" s="45"/>
      <c r="J1097" s="45"/>
      <c r="K1097" s="45"/>
      <c r="L1097" s="45"/>
      <c r="M1097" s="45"/>
      <c r="N1097" s="45"/>
    </row>
    <row r="1098" spans="5:14" s="13" customFormat="1">
      <c r="E1098" s="45"/>
      <c r="F1098" s="45"/>
      <c r="G1098" s="45"/>
      <c r="H1098" s="45"/>
      <c r="I1098" s="45"/>
      <c r="J1098" s="45"/>
      <c r="K1098" s="45"/>
      <c r="L1098" s="45"/>
      <c r="M1098" s="45"/>
      <c r="N1098" s="45"/>
    </row>
    <row r="1099" spans="5:14" s="13" customFormat="1">
      <c r="E1099" s="45"/>
      <c r="F1099" s="45"/>
      <c r="G1099" s="45"/>
      <c r="H1099" s="45"/>
      <c r="I1099" s="45"/>
      <c r="J1099" s="45"/>
      <c r="K1099" s="45"/>
      <c r="L1099" s="45"/>
      <c r="M1099" s="45"/>
      <c r="N1099" s="45"/>
    </row>
    <row r="1100" spans="5:14" s="13" customFormat="1">
      <c r="E1100" s="45"/>
      <c r="F1100" s="45"/>
      <c r="G1100" s="45"/>
      <c r="H1100" s="45"/>
      <c r="I1100" s="45"/>
      <c r="J1100" s="45"/>
      <c r="K1100" s="45"/>
      <c r="L1100" s="45"/>
      <c r="M1100" s="45"/>
      <c r="N1100" s="45"/>
    </row>
    <row r="1101" spans="5:14" s="13" customFormat="1">
      <c r="E1101" s="45"/>
      <c r="F1101" s="45"/>
      <c r="G1101" s="45"/>
      <c r="H1101" s="45"/>
      <c r="I1101" s="45"/>
      <c r="J1101" s="45"/>
      <c r="K1101" s="45"/>
      <c r="L1101" s="45"/>
      <c r="M1101" s="45"/>
      <c r="N1101" s="45"/>
    </row>
    <row r="1102" spans="5:14" s="13" customFormat="1">
      <c r="E1102" s="45"/>
      <c r="F1102" s="45"/>
      <c r="G1102" s="45"/>
      <c r="H1102" s="45"/>
      <c r="I1102" s="45"/>
      <c r="J1102" s="45"/>
      <c r="K1102" s="45"/>
      <c r="L1102" s="45"/>
      <c r="M1102" s="45"/>
      <c r="N1102" s="45"/>
    </row>
    <row r="1103" spans="5:14" s="13" customFormat="1">
      <c r="E1103" s="45"/>
      <c r="F1103" s="45"/>
      <c r="G1103" s="45"/>
      <c r="H1103" s="45"/>
      <c r="I1103" s="45"/>
      <c r="J1103" s="45"/>
      <c r="K1103" s="45"/>
      <c r="L1103" s="45"/>
      <c r="M1103" s="45"/>
      <c r="N1103" s="45"/>
    </row>
    <row r="1104" spans="5:14" s="13" customFormat="1">
      <c r="E1104" s="45"/>
      <c r="F1104" s="45"/>
      <c r="G1104" s="45"/>
      <c r="H1104" s="45"/>
      <c r="I1104" s="45"/>
      <c r="J1104" s="45"/>
      <c r="K1104" s="45"/>
      <c r="L1104" s="45"/>
      <c r="M1104" s="45"/>
      <c r="N1104" s="45"/>
    </row>
    <row r="1105" spans="2:14" s="13" customFormat="1">
      <c r="E1105" s="45"/>
      <c r="F1105" s="45"/>
      <c r="G1105" s="45"/>
      <c r="H1105" s="45"/>
      <c r="I1105" s="45"/>
      <c r="J1105" s="45"/>
      <c r="K1105" s="45"/>
      <c r="L1105" s="45"/>
      <c r="M1105" s="45"/>
      <c r="N1105" s="45"/>
    </row>
    <row r="1106" spans="2:14" s="13" customFormat="1">
      <c r="E1106" s="45"/>
      <c r="F1106" s="45"/>
      <c r="G1106" s="45"/>
      <c r="H1106" s="45"/>
      <c r="I1106" s="45"/>
      <c r="J1106" s="45"/>
      <c r="K1106" s="45"/>
      <c r="L1106" s="45"/>
      <c r="M1106" s="45"/>
      <c r="N1106" s="45"/>
    </row>
    <row r="1107" spans="2:14" s="13" customFormat="1">
      <c r="E1107" s="45"/>
      <c r="F1107" s="45"/>
      <c r="G1107" s="45"/>
      <c r="H1107" s="45"/>
      <c r="I1107" s="45"/>
      <c r="J1107" s="45"/>
      <c r="K1107" s="45"/>
      <c r="L1107" s="45"/>
      <c r="M1107" s="45"/>
      <c r="N1107" s="45"/>
    </row>
    <row r="1108" spans="2:14" s="13" customFormat="1">
      <c r="E1108" s="45"/>
      <c r="F1108" s="45"/>
      <c r="G1108" s="45"/>
      <c r="H1108" s="45"/>
      <c r="I1108" s="45"/>
      <c r="J1108" s="45"/>
      <c r="K1108" s="45"/>
      <c r="L1108" s="45"/>
      <c r="M1108" s="45"/>
      <c r="N1108" s="45"/>
    </row>
    <row r="1109" spans="2:14">
      <c r="B1109" s="13"/>
      <c r="C1109" s="13"/>
      <c r="D1109" s="13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83" orientation="landscape" r:id="rId1"/>
  <headerFooter alignWithMargins="0">
    <oddHeader xml:space="preserve">&amp;C&amp;"Arial,Fett"STRABAG Group
</oddHeader>
  </headerFooter>
  <rowBreaks count="6" manualBreakCount="6">
    <brk id="36" max="14" man="1"/>
    <brk id="78" max="14" man="1"/>
    <brk id="102" max="14" man="1"/>
    <brk id="123" max="14" man="1"/>
    <brk id="156" max="14" man="1"/>
    <brk id="18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view="pageBreakPreview" zoomScaleNormal="100" zoomScaleSheetLayoutView="100" workbookViewId="0">
      <pane xSplit="1" ySplit="1" topLeftCell="B2" activePane="bottomRight" state="frozen"/>
      <selection activeCell="O5" sqref="O5"/>
      <selection pane="topRight" activeCell="O5" sqref="O5"/>
      <selection pane="bottomLeft" activeCell="O5" sqref="O5"/>
      <selection pane="bottomRight" activeCell="B10" sqref="B10"/>
    </sheetView>
  </sheetViews>
  <sheetFormatPr baseColWidth="10" defaultColWidth="20.6640625" defaultRowHeight="12" customHeight="1" outlineLevelRow="1"/>
  <cols>
    <col min="1" max="1" width="20.6640625" style="48" customWidth="1"/>
    <col min="2" max="4" width="10.88671875" style="48" customWidth="1"/>
    <col min="5" max="14" width="10.88671875" style="49" customWidth="1"/>
    <col min="15" max="16384" width="20.6640625" style="48"/>
  </cols>
  <sheetData>
    <row r="1" spans="1:22" s="47" customFormat="1" ht="24.75" customHeight="1">
      <c r="A1" s="46" t="s">
        <v>129</v>
      </c>
      <c r="B1" s="1" t="s">
        <v>150</v>
      </c>
      <c r="C1" s="1" t="s">
        <v>151</v>
      </c>
      <c r="D1" s="1" t="s">
        <v>152</v>
      </c>
      <c r="E1" s="228" t="s">
        <v>153</v>
      </c>
      <c r="F1" s="228" t="s">
        <v>154</v>
      </c>
      <c r="G1" s="228" t="s">
        <v>155</v>
      </c>
      <c r="H1" s="228">
        <v>2016</v>
      </c>
      <c r="I1" s="228" t="s">
        <v>146</v>
      </c>
      <c r="J1" s="1">
        <v>2015</v>
      </c>
      <c r="K1" s="1" t="s">
        <v>143</v>
      </c>
      <c r="L1" s="1">
        <v>2014</v>
      </c>
      <c r="M1" s="1" t="s">
        <v>1</v>
      </c>
      <c r="N1" s="1">
        <v>2013</v>
      </c>
    </row>
    <row r="2" spans="1:22" ht="3" hidden="1" customHeight="1" outlineLevel="1"/>
    <row r="3" spans="1:22" s="54" customFormat="1" ht="10.199999999999999" customHeight="1" collapsed="1">
      <c r="A3" s="50" t="s">
        <v>2</v>
      </c>
      <c r="B3" s="386">
        <v>2030.98</v>
      </c>
      <c r="C3" s="52">
        <f>IF((+B3/D3)&lt;0,"n.m.",IF(B3&lt;0,(+B3/D3-1)*-1,(+B3/D3-1)))</f>
        <v>0.11032872833033558</v>
      </c>
      <c r="D3" s="436">
        <v>1829.17</v>
      </c>
      <c r="E3" s="436">
        <f>E71</f>
        <v>4813.8100000000004</v>
      </c>
      <c r="F3" s="52">
        <f>IF((+E3/G3)&lt;0,"n.m.",IF(E3&lt;0,(+E3/G3-1)*-1,(+E3/G3-1)))</f>
        <v>9.7224691493095872E-2</v>
      </c>
      <c r="G3" s="436">
        <f>G71</f>
        <v>4387.26</v>
      </c>
      <c r="H3" s="373">
        <f>H71</f>
        <v>6174.91</v>
      </c>
      <c r="I3" s="460">
        <f t="shared" ref="I3:M7" si="0">IF((+H3/J3)&lt;0,"n.m.",IF(H3&lt;0,(+H3/J3-1)*-1,(+H3/J3-1)))</f>
        <v>-3.0382827711827098E-2</v>
      </c>
      <c r="J3" s="51">
        <f>J71</f>
        <v>6368.4</v>
      </c>
      <c r="K3" s="195">
        <f t="shared" si="0"/>
        <v>1.2070020421298455E-2</v>
      </c>
      <c r="L3" s="51">
        <f>L71</f>
        <v>6292.4500000000007</v>
      </c>
      <c r="M3" s="195">
        <f t="shared" si="0"/>
        <v>4.5064780414242556E-2</v>
      </c>
      <c r="N3" s="51">
        <v>6021.1100000000006</v>
      </c>
    </row>
    <row r="4" spans="1:22" s="54" customFormat="1" ht="10.199999999999999" customHeight="1">
      <c r="A4" s="50" t="s">
        <v>3</v>
      </c>
      <c r="B4" s="50"/>
      <c r="C4" s="52"/>
      <c r="D4" s="436"/>
      <c r="E4" s="436">
        <f>E101</f>
        <v>7697.49</v>
      </c>
      <c r="F4" s="52">
        <f>IF((+E4/G4)&lt;0,"n.m.",IF(E4&lt;0,(+E4/G4-1)*-1,(+E4/G4-1)))</f>
        <v>8.6698845323624152E-2</v>
      </c>
      <c r="G4" s="436">
        <f>G101</f>
        <v>7083.3700000000008</v>
      </c>
      <c r="H4" s="373">
        <f>H101</f>
        <v>7030.41</v>
      </c>
      <c r="I4" s="460">
        <f t="shared" si="0"/>
        <v>0.30254286746519199</v>
      </c>
      <c r="J4" s="51">
        <f>J101</f>
        <v>5397.45</v>
      </c>
      <c r="K4" s="195">
        <f t="shared" si="0"/>
        <v>-5.014272188765978E-2</v>
      </c>
      <c r="L4" s="51">
        <f>L101</f>
        <v>5682.38</v>
      </c>
      <c r="M4" s="195">
        <f t="shared" si="0"/>
        <v>4.2397537450057365E-2</v>
      </c>
      <c r="N4" s="51">
        <v>5451.26</v>
      </c>
    </row>
    <row r="5" spans="1:22" s="54" customFormat="1" ht="10.199999999999999" customHeight="1">
      <c r="A5" s="50" t="s">
        <v>4</v>
      </c>
      <c r="B5" s="386">
        <v>1909.44</v>
      </c>
      <c r="C5" s="52">
        <f t="shared" ref="C5:C7" si="1">IF((+B5/D5)&lt;0,"n.m.",IF(B5&lt;0,(+B5/D5-1)*-1,(+B5/D5-1)))</f>
        <v>9.0392028095822807E-2</v>
      </c>
      <c r="D5" s="436">
        <v>1751.15</v>
      </c>
      <c r="E5" s="436">
        <v>4516.97</v>
      </c>
      <c r="F5" s="52">
        <f>IF((+E5/G5)&lt;0,"n.m.",IF(E5&lt;0,(+E5/G5-1)*-1,(+E5/G5-1)))</f>
        <v>8.375200940521621E-2</v>
      </c>
      <c r="G5" s="436">
        <v>4167.8999999999996</v>
      </c>
      <c r="H5" s="379">
        <v>5802.44</v>
      </c>
      <c r="I5" s="460">
        <f t="shared" si="0"/>
        <v>-1.5718138793235137E-2</v>
      </c>
      <c r="J5" s="51">
        <v>5895.1</v>
      </c>
      <c r="K5" s="195">
        <f t="shared" si="0"/>
        <v>3.0770107719331863E-2</v>
      </c>
      <c r="L5" s="51">
        <v>5719.1220000000003</v>
      </c>
      <c r="M5" s="195">
        <f t="shared" si="0"/>
        <v>3.9681575904770838E-2</v>
      </c>
      <c r="N5" s="51">
        <v>5500.84</v>
      </c>
    </row>
    <row r="6" spans="1:22" s="54" customFormat="1" ht="10.199999999999999" customHeight="1">
      <c r="A6" s="50" t="s">
        <v>130</v>
      </c>
      <c r="B6" s="50">
        <v>88.14</v>
      </c>
      <c r="C6" s="52">
        <f t="shared" si="1"/>
        <v>0.36778398510242094</v>
      </c>
      <c r="D6" s="436">
        <v>64.44</v>
      </c>
      <c r="E6" s="436">
        <v>25.46</v>
      </c>
      <c r="F6" s="52" t="str">
        <f>IF((+E6/G6)&lt;0,"n.m.",IF(E6&lt;0,(+E6/G6-1)*-1,(+E6/G6-1)))</f>
        <v>n.m.</v>
      </c>
      <c r="G6" s="436">
        <v>-8.4</v>
      </c>
      <c r="H6" s="379">
        <v>169.89</v>
      </c>
      <c r="I6" s="460">
        <f t="shared" si="0"/>
        <v>0.6153846153846152</v>
      </c>
      <c r="J6" s="51">
        <v>105.17</v>
      </c>
      <c r="K6" s="195">
        <f t="shared" si="0"/>
        <v>2.6681664399567508</v>
      </c>
      <c r="L6" s="51">
        <v>28.670999999999999</v>
      </c>
      <c r="M6" s="195">
        <f t="shared" si="0"/>
        <v>-0.60473965010959929</v>
      </c>
      <c r="N6" s="51">
        <v>72.537000000000006</v>
      </c>
    </row>
    <row r="7" spans="1:22" s="54" customFormat="1" ht="10.199999999999999" customHeight="1">
      <c r="A7" s="50" t="s">
        <v>140</v>
      </c>
      <c r="B7" s="50">
        <v>88.14</v>
      </c>
      <c r="C7" s="52">
        <f t="shared" si="1"/>
        <v>0.36778398510242094</v>
      </c>
      <c r="D7" s="436">
        <v>64.44</v>
      </c>
      <c r="E7" s="436">
        <v>25.46</v>
      </c>
      <c r="F7" s="52" t="str">
        <f>IF((+E7/G7)&lt;0,"n.m.",IF(E7&lt;0,(+E7/G7-1)*-1,(+E7/G7-1)))</f>
        <v>n.m.</v>
      </c>
      <c r="G7" s="436">
        <v>-8.4</v>
      </c>
      <c r="H7" s="379">
        <v>169.89</v>
      </c>
      <c r="I7" s="460">
        <f t="shared" si="0"/>
        <v>0.6153846153846152</v>
      </c>
      <c r="J7" s="51">
        <v>105.17</v>
      </c>
      <c r="K7" s="195">
        <f t="shared" si="0"/>
        <v>2.6681664399567508</v>
      </c>
      <c r="L7" s="51">
        <v>28.670999999999999</v>
      </c>
      <c r="M7" s="195">
        <f t="shared" si="0"/>
        <v>-0.60473965010959929</v>
      </c>
      <c r="N7" s="51">
        <v>72.537000000000006</v>
      </c>
    </row>
    <row r="8" spans="1:22" ht="10.199999999999999" customHeight="1">
      <c r="A8" s="55" t="s">
        <v>131</v>
      </c>
      <c r="B8" s="374">
        <f>B6/B5</f>
        <v>4.6160130718954244E-2</v>
      </c>
      <c r="C8" s="55"/>
      <c r="D8" s="374">
        <f>D6/D5</f>
        <v>3.6798675156325837E-2</v>
      </c>
      <c r="E8" s="56">
        <f>E6/E5</f>
        <v>5.6365218276853727E-3</v>
      </c>
      <c r="F8" s="53"/>
      <c r="G8" s="56">
        <f>G6/G5</f>
        <v>-2.015403440581588E-3</v>
      </c>
      <c r="H8" s="374">
        <f>H6/H5</f>
        <v>2.9279061911885344E-2</v>
      </c>
      <c r="I8" s="56"/>
      <c r="J8" s="56">
        <f>J6/J5</f>
        <v>1.7840240199487708E-2</v>
      </c>
      <c r="K8" s="53"/>
      <c r="L8" s="56">
        <f>L6/L5</f>
        <v>5.0131820933353053E-3</v>
      </c>
      <c r="M8" s="56"/>
      <c r="N8" s="56">
        <v>1.3186531511550964E-2</v>
      </c>
    </row>
    <row r="9" spans="1:22" ht="10.199999999999999" customHeight="1">
      <c r="A9" s="55" t="s">
        <v>132</v>
      </c>
      <c r="B9" s="375">
        <f>B3/[1]Group!B2</f>
        <v>0.5937860887208769</v>
      </c>
      <c r="C9" s="55"/>
      <c r="D9" s="375">
        <f>D3/[1]Group!D2</f>
        <v>0.48956328803933274</v>
      </c>
      <c r="E9" s="57">
        <f>E3/Group!E2</f>
        <v>0.46362151427421211</v>
      </c>
      <c r="F9" s="57"/>
      <c r="G9" s="57">
        <f>G3/Group!G2</f>
        <v>0.45886753142434</v>
      </c>
      <c r="H9" s="375">
        <f>H3/Group!H2</f>
        <v>0.45770486019229067</v>
      </c>
      <c r="I9" s="57"/>
      <c r="J9" s="57">
        <f>J3/Group!J2</f>
        <v>0.44566178858147371</v>
      </c>
      <c r="K9" s="57"/>
      <c r="L9" s="57">
        <f>L3/Group!L2</f>
        <v>0.46383974642488579</v>
      </c>
      <c r="M9" s="57"/>
      <c r="N9" s="57">
        <v>0.44360708373271485</v>
      </c>
    </row>
    <row r="10" spans="1:22" ht="10.199999999999999" customHeight="1">
      <c r="A10" s="55" t="s">
        <v>133</v>
      </c>
      <c r="B10" s="375"/>
      <c r="C10" s="55"/>
      <c r="D10" s="55"/>
      <c r="E10" s="57">
        <f>E4/Group!E3</f>
        <v>0.47994515617956302</v>
      </c>
      <c r="F10" s="57"/>
      <c r="G10" s="57">
        <f>G4/Group!G3</f>
        <v>0.47251825801097752</v>
      </c>
      <c r="H10" s="375">
        <f>H4/Group!H3</f>
        <v>0.47452143962623661</v>
      </c>
      <c r="I10" s="57"/>
      <c r="J10" s="57">
        <f>J4/Group!J3</f>
        <v>0.41093434278065988</v>
      </c>
      <c r="K10" s="57"/>
      <c r="L10" s="57">
        <f>L4/Group!L3</f>
        <v>0.39451547685830612</v>
      </c>
      <c r="M10" s="57"/>
      <c r="N10" s="57">
        <v>0.40470597668244529</v>
      </c>
    </row>
    <row r="11" spans="1:22" ht="10.199999999999999" customHeight="1">
      <c r="A11" s="55"/>
      <c r="B11" s="55"/>
      <c r="C11" s="55"/>
      <c r="D11" s="55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22" s="54" customFormat="1" ht="10.199999999999999" customHeight="1">
      <c r="A12" s="59" t="s">
        <v>99</v>
      </c>
      <c r="B12" s="59"/>
      <c r="C12" s="59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</row>
    <row r="13" spans="1:22" s="3" customFormat="1" ht="10.199999999999999">
      <c r="A13" s="61" t="s">
        <v>100</v>
      </c>
      <c r="B13" s="55"/>
      <c r="C13" s="55"/>
      <c r="D13" s="55"/>
      <c r="E13" s="62">
        <v>17510</v>
      </c>
      <c r="F13" s="63">
        <f t="shared" ref="F13:F18" si="2">IF((+E13/G13)&lt;0,"n.m.",IF(E13&lt;0,(+E13/G13-1)*-1,(+E13/G13-1)))</f>
        <v>6.4372986444592994E-2</v>
      </c>
      <c r="G13" s="437">
        <v>16451</v>
      </c>
      <c r="H13" s="380">
        <v>16669</v>
      </c>
      <c r="I13" s="440">
        <f>IF((+H13/J13)&lt;0,"n.m.",IF(H13&lt;0,(+H13/J13-1)*-1,(+H13/J13-1)))</f>
        <v>6.6034337855680469E-4</v>
      </c>
      <c r="J13" s="62">
        <v>16658</v>
      </c>
      <c r="K13" s="77">
        <f>IF((+J13/L13)&lt;0,"n.m.",IF(J13&lt;0,(+J13/L13-1)*-1,(+J13/L13-1)))</f>
        <v>-1.7111163559122011E-2</v>
      </c>
      <c r="L13" s="62">
        <v>16948</v>
      </c>
      <c r="M13" s="77">
        <f>IF((+L13/N13)&lt;0,"n.m.",IF(L13&lt;0,(+L13/N13-1)*-1,(+L13/N13-1)))</f>
        <v>5.3390515258872506E-2</v>
      </c>
      <c r="N13" s="62">
        <v>16089</v>
      </c>
      <c r="O13" s="6"/>
      <c r="P13" s="6"/>
      <c r="Q13" s="6"/>
      <c r="R13" s="6"/>
      <c r="S13" s="6"/>
      <c r="T13" s="6"/>
      <c r="U13" s="6"/>
      <c r="V13" s="6"/>
    </row>
    <row r="14" spans="1:22" s="3" customFormat="1" ht="10.199999999999999">
      <c r="A14" s="61" t="s">
        <v>101</v>
      </c>
      <c r="B14" s="55"/>
      <c r="C14" s="55"/>
      <c r="D14" s="55"/>
      <c r="E14" s="62">
        <v>105</v>
      </c>
      <c r="F14" s="63">
        <f t="shared" si="2"/>
        <v>0.10526315789473695</v>
      </c>
      <c r="G14" s="437">
        <v>95</v>
      </c>
      <c r="H14" s="380">
        <v>101</v>
      </c>
      <c r="I14" s="440">
        <f t="shared" ref="I14:I40" si="3">IF((+H14/J14)&lt;0,"n.m.",IF(H14&lt;0,(+H14/J14-1)*-1,(+H14/J14-1)))</f>
        <v>-0.12931034482758619</v>
      </c>
      <c r="J14" s="62">
        <v>116</v>
      </c>
      <c r="K14" s="77">
        <f t="shared" ref="K14:M39" si="4">IF((+J14/L14)&lt;0,"n.m.",IF(J14&lt;0,(+J14/L14-1)*-1,(+J14/L14-1)))</f>
        <v>4.5045045045045029E-2</v>
      </c>
      <c r="L14" s="62">
        <v>111</v>
      </c>
      <c r="M14" s="77">
        <f t="shared" si="4"/>
        <v>-1.7699115044247815E-2</v>
      </c>
      <c r="N14" s="62">
        <v>113</v>
      </c>
      <c r="O14" s="6"/>
      <c r="P14" s="6"/>
      <c r="Q14" s="6"/>
      <c r="R14" s="6"/>
      <c r="S14" s="6"/>
      <c r="T14" s="6"/>
      <c r="U14" s="6"/>
      <c r="V14" s="6"/>
    </row>
    <row r="15" spans="1:22" s="3" customFormat="1" ht="10.199999999999999">
      <c r="A15" s="61" t="s">
        <v>102</v>
      </c>
      <c r="B15" s="55"/>
      <c r="C15" s="55"/>
      <c r="D15" s="55"/>
      <c r="E15" s="62">
        <v>3613</v>
      </c>
      <c r="F15" s="63">
        <f t="shared" si="2"/>
        <v>4.54282407407407E-2</v>
      </c>
      <c r="G15" s="437">
        <v>3456</v>
      </c>
      <c r="H15" s="380">
        <v>3467</v>
      </c>
      <c r="I15" s="440">
        <f t="shared" si="3"/>
        <v>2.6650873556411048E-2</v>
      </c>
      <c r="J15" s="62">
        <v>3377</v>
      </c>
      <c r="K15" s="77">
        <f t="shared" si="4"/>
        <v>3.779963122310992E-2</v>
      </c>
      <c r="L15" s="62">
        <v>3254</v>
      </c>
      <c r="M15" s="77">
        <f t="shared" si="4"/>
        <v>-0.12784776199410341</v>
      </c>
      <c r="N15" s="62">
        <v>3731</v>
      </c>
      <c r="O15" s="6"/>
      <c r="P15" s="6"/>
      <c r="Q15" s="6"/>
      <c r="R15" s="6"/>
      <c r="S15" s="6"/>
      <c r="T15" s="6"/>
      <c r="U15" s="6"/>
      <c r="V15" s="6"/>
    </row>
    <row r="16" spans="1:22" s="3" customFormat="1" ht="10.199999999999999">
      <c r="A16" s="61" t="s">
        <v>103</v>
      </c>
      <c r="B16" s="55"/>
      <c r="C16" s="55"/>
      <c r="D16" s="55"/>
      <c r="E16" s="62">
        <v>55</v>
      </c>
      <c r="F16" s="63">
        <f t="shared" si="2"/>
        <v>26.5</v>
      </c>
      <c r="G16" s="437">
        <v>2</v>
      </c>
      <c r="H16" s="380">
        <v>1</v>
      </c>
      <c r="I16" s="440">
        <f t="shared" si="3"/>
        <v>0</v>
      </c>
      <c r="J16" s="62">
        <v>1</v>
      </c>
      <c r="K16" s="77"/>
      <c r="L16" s="62">
        <v>0</v>
      </c>
      <c r="M16" s="77"/>
      <c r="N16" s="62">
        <v>0</v>
      </c>
      <c r="O16" s="6"/>
      <c r="P16" s="6"/>
      <c r="Q16" s="6"/>
      <c r="R16" s="6"/>
      <c r="S16" s="6"/>
      <c r="T16" s="6"/>
      <c r="U16" s="6"/>
      <c r="V16" s="6"/>
    </row>
    <row r="17" spans="1:22" s="9" customFormat="1" ht="10.199999999999999">
      <c r="A17" s="61" t="s">
        <v>104</v>
      </c>
      <c r="B17" s="55"/>
      <c r="C17" s="55"/>
      <c r="D17" s="55"/>
      <c r="E17" s="62">
        <v>13</v>
      </c>
      <c r="F17" s="63">
        <f t="shared" si="2"/>
        <v>3.333333333333333</v>
      </c>
      <c r="G17" s="437">
        <v>3</v>
      </c>
      <c r="H17" s="380">
        <v>5</v>
      </c>
      <c r="I17" s="440">
        <f t="shared" si="3"/>
        <v>4</v>
      </c>
      <c r="J17" s="62">
        <v>1</v>
      </c>
      <c r="K17" s="77">
        <f t="shared" si="4"/>
        <v>0</v>
      </c>
      <c r="L17" s="62">
        <v>1</v>
      </c>
      <c r="M17" s="77">
        <f t="shared" si="4"/>
        <v>-0.75</v>
      </c>
      <c r="N17" s="62">
        <v>4</v>
      </c>
      <c r="O17" s="13"/>
      <c r="P17" s="13"/>
      <c r="Q17" s="13"/>
      <c r="R17" s="13"/>
      <c r="S17" s="13"/>
      <c r="T17" s="13"/>
      <c r="U17" s="13"/>
      <c r="V17" s="13"/>
    </row>
    <row r="18" spans="1:22" s="9" customFormat="1" ht="10.199999999999999">
      <c r="A18" s="61" t="s">
        <v>148</v>
      </c>
      <c r="B18" s="55"/>
      <c r="C18" s="55"/>
      <c r="D18" s="55"/>
      <c r="E18" s="62">
        <v>0</v>
      </c>
      <c r="F18" s="63">
        <f t="shared" si="2"/>
        <v>-1</v>
      </c>
      <c r="G18" s="437">
        <v>126</v>
      </c>
      <c r="H18" s="380">
        <v>128</v>
      </c>
      <c r="I18" s="440">
        <f t="shared" si="3"/>
        <v>-0.19999999999999996</v>
      </c>
      <c r="J18" s="62">
        <v>160</v>
      </c>
      <c r="K18" s="77">
        <f t="shared" si="4"/>
        <v>-0.5107033639143731</v>
      </c>
      <c r="L18" s="62">
        <v>327</v>
      </c>
      <c r="M18" s="77">
        <f t="shared" si="4"/>
        <v>-7.1022727272727293E-2</v>
      </c>
      <c r="N18" s="62">
        <v>352</v>
      </c>
      <c r="O18" s="13"/>
      <c r="P18" s="13"/>
      <c r="Q18" s="13"/>
      <c r="R18" s="13"/>
      <c r="S18" s="13"/>
      <c r="T18" s="13"/>
      <c r="U18" s="13"/>
      <c r="V18" s="13"/>
    </row>
    <row r="19" spans="1:22" s="9" customFormat="1" ht="10.199999999999999">
      <c r="A19" s="61" t="s">
        <v>105</v>
      </c>
      <c r="B19" s="55"/>
      <c r="C19" s="55"/>
      <c r="D19" s="55"/>
      <c r="E19" s="62">
        <v>0</v>
      </c>
      <c r="F19" s="63"/>
      <c r="G19" s="437">
        <v>0</v>
      </c>
      <c r="H19" s="380">
        <v>0</v>
      </c>
      <c r="I19" s="440"/>
      <c r="J19" s="62">
        <v>0</v>
      </c>
      <c r="K19" s="77"/>
      <c r="L19" s="62">
        <v>0</v>
      </c>
      <c r="M19" s="77"/>
      <c r="N19" s="62">
        <v>0</v>
      </c>
      <c r="O19" s="13"/>
      <c r="P19" s="13"/>
      <c r="Q19" s="13"/>
      <c r="R19" s="13"/>
      <c r="S19" s="13"/>
      <c r="T19" s="13"/>
      <c r="U19" s="13"/>
      <c r="V19" s="13"/>
    </row>
    <row r="20" spans="1:22" s="9" customFormat="1" ht="10.199999999999999">
      <c r="A20" s="61" t="s">
        <v>106</v>
      </c>
      <c r="B20" s="55"/>
      <c r="C20" s="55"/>
      <c r="D20" s="55"/>
      <c r="E20" s="62">
        <v>71</v>
      </c>
      <c r="F20" s="63">
        <f>IF((+E20/G20)&lt;0,"n.m.",IF(E20&lt;0,(+E20/G20-1)*-1,(+E20/G20-1)))</f>
        <v>0.18333333333333335</v>
      </c>
      <c r="G20" s="437">
        <v>60</v>
      </c>
      <c r="H20" s="380">
        <v>63</v>
      </c>
      <c r="I20" s="440">
        <f t="shared" si="3"/>
        <v>-0.13698630136986301</v>
      </c>
      <c r="J20" s="62">
        <v>73</v>
      </c>
      <c r="K20" s="77">
        <f t="shared" si="4"/>
        <v>7.3529411764705843E-2</v>
      </c>
      <c r="L20" s="62">
        <v>68</v>
      </c>
      <c r="M20" s="77">
        <f t="shared" si="4"/>
        <v>-6.8493150684931559E-2</v>
      </c>
      <c r="N20" s="62">
        <v>73</v>
      </c>
      <c r="O20" s="13"/>
      <c r="P20" s="13"/>
      <c r="Q20" s="13"/>
      <c r="R20" s="13"/>
      <c r="S20" s="13"/>
      <c r="T20" s="13"/>
      <c r="U20" s="13"/>
      <c r="V20" s="13"/>
    </row>
    <row r="21" spans="1:22" s="9" customFormat="1" ht="10.199999999999999">
      <c r="A21" s="61" t="s">
        <v>107</v>
      </c>
      <c r="B21" s="55"/>
      <c r="C21" s="55"/>
      <c r="D21" s="55"/>
      <c r="E21" s="62">
        <v>0</v>
      </c>
      <c r="F21" s="63"/>
      <c r="G21" s="437">
        <v>0</v>
      </c>
      <c r="H21" s="380">
        <v>0</v>
      </c>
      <c r="I21" s="440"/>
      <c r="J21" s="62">
        <v>0</v>
      </c>
      <c r="K21" s="77"/>
      <c r="L21" s="62">
        <v>0</v>
      </c>
      <c r="M21" s="77">
        <f t="shared" si="4"/>
        <v>-1</v>
      </c>
      <c r="N21" s="62">
        <v>1</v>
      </c>
      <c r="O21" s="13"/>
      <c r="P21" s="13"/>
      <c r="Q21" s="13"/>
      <c r="R21" s="13"/>
      <c r="S21" s="13"/>
      <c r="T21" s="13"/>
      <c r="U21" s="13"/>
      <c r="V21" s="13"/>
    </row>
    <row r="22" spans="1:22" s="9" customFormat="1" ht="10.199999999999999">
      <c r="A22" s="61" t="s">
        <v>108</v>
      </c>
      <c r="B22" s="55"/>
      <c r="C22" s="55"/>
      <c r="D22" s="55"/>
      <c r="E22" s="62">
        <v>0</v>
      </c>
      <c r="F22" s="63"/>
      <c r="G22" s="437">
        <v>0</v>
      </c>
      <c r="H22" s="380">
        <v>0</v>
      </c>
      <c r="I22" s="440"/>
      <c r="J22" s="62">
        <v>0</v>
      </c>
      <c r="K22" s="77"/>
      <c r="L22" s="62">
        <v>0</v>
      </c>
      <c r="M22" s="77"/>
      <c r="N22" s="62">
        <v>0</v>
      </c>
      <c r="O22" s="13"/>
      <c r="P22" s="13"/>
      <c r="Q22" s="13"/>
      <c r="R22" s="13"/>
      <c r="S22" s="13"/>
      <c r="T22" s="13"/>
      <c r="U22" s="13"/>
      <c r="V22" s="13"/>
    </row>
    <row r="23" spans="1:22" s="9" customFormat="1" ht="10.199999999999999">
      <c r="A23" s="61" t="s">
        <v>109</v>
      </c>
      <c r="B23" s="55"/>
      <c r="C23" s="55"/>
      <c r="D23" s="55"/>
      <c r="E23" s="62">
        <v>0</v>
      </c>
      <c r="F23" s="63"/>
      <c r="G23" s="437">
        <v>0</v>
      </c>
      <c r="H23" s="380">
        <v>0</v>
      </c>
      <c r="I23" s="440"/>
      <c r="J23" s="62">
        <v>0</v>
      </c>
      <c r="K23" s="77"/>
      <c r="L23" s="62">
        <v>0</v>
      </c>
      <c r="M23" s="77"/>
      <c r="N23" s="62">
        <v>0</v>
      </c>
      <c r="O23" s="13"/>
      <c r="P23" s="13"/>
      <c r="Q23" s="13"/>
      <c r="R23" s="13"/>
      <c r="S23" s="13"/>
      <c r="T23" s="13"/>
      <c r="U23" s="13"/>
      <c r="V23" s="13"/>
    </row>
    <row r="24" spans="1:22" s="9" customFormat="1" ht="10.199999999999999">
      <c r="A24" s="61" t="s">
        <v>110</v>
      </c>
      <c r="B24" s="55"/>
      <c r="C24" s="55"/>
      <c r="D24" s="55"/>
      <c r="E24" s="62">
        <v>0</v>
      </c>
      <c r="F24" s="63"/>
      <c r="G24" s="437">
        <v>0</v>
      </c>
      <c r="H24" s="380">
        <v>0</v>
      </c>
      <c r="I24" s="440"/>
      <c r="J24" s="62">
        <v>0</v>
      </c>
      <c r="K24" s="77"/>
      <c r="L24" s="62">
        <v>0</v>
      </c>
      <c r="M24" s="77"/>
      <c r="N24" s="62">
        <v>0</v>
      </c>
      <c r="O24" s="13"/>
      <c r="P24" s="13"/>
      <c r="Q24" s="13"/>
      <c r="R24" s="13"/>
      <c r="S24" s="13"/>
      <c r="T24" s="13"/>
      <c r="U24" s="13"/>
      <c r="V24" s="13"/>
    </row>
    <row r="25" spans="1:22" s="9" customFormat="1" ht="10.199999999999999">
      <c r="A25" s="61" t="s">
        <v>111</v>
      </c>
      <c r="B25" s="55"/>
      <c r="C25" s="55"/>
      <c r="D25" s="55"/>
      <c r="E25" s="62">
        <v>80</v>
      </c>
      <c r="F25" s="63">
        <f t="shared" ref="F25:F33" si="5">IF((+E25/G25)&lt;0,"n.m.",IF(E25&lt;0,(+E25/G25-1)*-1,(+E25/G25-1)))</f>
        <v>-3.6144578313253017E-2</v>
      </c>
      <c r="G25" s="437">
        <v>83</v>
      </c>
      <c r="H25" s="380">
        <v>81</v>
      </c>
      <c r="I25" s="440">
        <f t="shared" si="3"/>
        <v>-4.705882352941182E-2</v>
      </c>
      <c r="J25" s="62">
        <v>85</v>
      </c>
      <c r="K25" s="77">
        <f t="shared" si="4"/>
        <v>8.9743589743589647E-2</v>
      </c>
      <c r="L25" s="62">
        <v>78</v>
      </c>
      <c r="M25" s="77">
        <f t="shared" si="4"/>
        <v>-0.11363636363636365</v>
      </c>
      <c r="N25" s="62">
        <v>88</v>
      </c>
      <c r="O25" s="13"/>
      <c r="P25" s="13"/>
      <c r="Q25" s="13"/>
      <c r="R25" s="13"/>
      <c r="S25" s="13"/>
      <c r="T25" s="13"/>
      <c r="U25" s="13"/>
      <c r="V25" s="13"/>
    </row>
    <row r="26" spans="1:22" s="9" customFormat="1" ht="10.199999999999999">
      <c r="A26" s="61" t="s">
        <v>112</v>
      </c>
      <c r="B26" s="55"/>
      <c r="C26" s="55"/>
      <c r="D26" s="55"/>
      <c r="E26" s="65">
        <v>519</v>
      </c>
      <c r="F26" s="63">
        <f t="shared" si="5"/>
        <v>2.3668639053254337E-2</v>
      </c>
      <c r="G26" s="536">
        <v>507</v>
      </c>
      <c r="H26" s="381">
        <v>515</v>
      </c>
      <c r="I26" s="440">
        <f t="shared" si="3"/>
        <v>-0.11663807890222988</v>
      </c>
      <c r="J26" s="65">
        <v>583</v>
      </c>
      <c r="K26" s="77">
        <f t="shared" si="4"/>
        <v>-4.4262295081967218E-2</v>
      </c>
      <c r="L26" s="65">
        <v>610</v>
      </c>
      <c r="M26" s="77">
        <f t="shared" si="4"/>
        <v>-0.21391752577319589</v>
      </c>
      <c r="N26" s="65">
        <v>776</v>
      </c>
      <c r="O26" s="13"/>
      <c r="P26" s="13"/>
      <c r="Q26" s="13"/>
      <c r="R26" s="13"/>
      <c r="S26" s="13"/>
      <c r="T26" s="13"/>
      <c r="U26" s="13"/>
      <c r="V26" s="13"/>
    </row>
    <row r="27" spans="1:22" s="9" customFormat="1" ht="10.199999999999999">
      <c r="A27" s="61" t="s">
        <v>113</v>
      </c>
      <c r="B27" s="55"/>
      <c r="C27" s="55"/>
      <c r="D27" s="55"/>
      <c r="E27" s="62">
        <v>365</v>
      </c>
      <c r="F27" s="63">
        <f t="shared" si="5"/>
        <v>-1.3513513513513487E-2</v>
      </c>
      <c r="G27" s="437">
        <v>370</v>
      </c>
      <c r="H27" s="380">
        <v>369</v>
      </c>
      <c r="I27" s="440">
        <f t="shared" si="3"/>
        <v>-0.12142857142857144</v>
      </c>
      <c r="J27" s="62">
        <v>420</v>
      </c>
      <c r="K27" s="77">
        <f t="shared" si="4"/>
        <v>-0.19075144508670516</v>
      </c>
      <c r="L27" s="62">
        <v>519</v>
      </c>
      <c r="M27" s="77">
        <f t="shared" si="4"/>
        <v>-0.24563953488372092</v>
      </c>
      <c r="N27" s="62">
        <v>688</v>
      </c>
      <c r="O27" s="13"/>
      <c r="P27" s="13"/>
      <c r="Q27" s="13"/>
      <c r="R27" s="13"/>
      <c r="S27" s="13"/>
      <c r="T27" s="13"/>
      <c r="U27" s="13"/>
      <c r="V27" s="13"/>
    </row>
    <row r="28" spans="1:22" s="3" customFormat="1" ht="10.199999999999999">
      <c r="A28" s="61" t="s">
        <v>114</v>
      </c>
      <c r="B28" s="55"/>
      <c r="C28" s="55"/>
      <c r="D28" s="55"/>
      <c r="E28" s="62">
        <v>2</v>
      </c>
      <c r="F28" s="63">
        <f t="shared" si="5"/>
        <v>0</v>
      </c>
      <c r="G28" s="437">
        <v>2</v>
      </c>
      <c r="H28" s="380">
        <v>2</v>
      </c>
      <c r="I28" s="440">
        <f t="shared" si="3"/>
        <v>-0.5</v>
      </c>
      <c r="J28" s="62">
        <v>4</v>
      </c>
      <c r="K28" s="77">
        <f t="shared" si="4"/>
        <v>-0.66666666666666674</v>
      </c>
      <c r="L28" s="62">
        <v>12</v>
      </c>
      <c r="M28" s="77">
        <f t="shared" si="4"/>
        <v>0.33333333333333326</v>
      </c>
      <c r="N28" s="62">
        <v>9</v>
      </c>
      <c r="O28" s="6"/>
      <c r="P28" s="6"/>
      <c r="Q28" s="6"/>
      <c r="R28" s="6"/>
      <c r="S28" s="6"/>
      <c r="T28" s="6"/>
      <c r="U28" s="6"/>
      <c r="V28" s="6"/>
    </row>
    <row r="29" spans="1:22" s="9" customFormat="1" ht="10.199999999999999">
      <c r="A29" s="61" t="s">
        <v>115</v>
      </c>
      <c r="B29" s="55"/>
      <c r="C29" s="55"/>
      <c r="D29" s="55"/>
      <c r="E29" s="62">
        <v>374</v>
      </c>
      <c r="F29" s="63">
        <f t="shared" si="5"/>
        <v>-0.24444444444444446</v>
      </c>
      <c r="G29" s="437">
        <v>495</v>
      </c>
      <c r="H29" s="380">
        <v>479</v>
      </c>
      <c r="I29" s="440">
        <f t="shared" si="3"/>
        <v>-6.262230919765166E-2</v>
      </c>
      <c r="J29" s="62">
        <v>511</v>
      </c>
      <c r="K29" s="77">
        <f t="shared" si="4"/>
        <v>-9.2362344582593292E-2</v>
      </c>
      <c r="L29" s="62">
        <v>563</v>
      </c>
      <c r="M29" s="77">
        <f t="shared" si="4"/>
        <v>1.307377049180328</v>
      </c>
      <c r="N29" s="62">
        <v>244</v>
      </c>
      <c r="O29" s="13"/>
      <c r="P29" s="13"/>
      <c r="Q29" s="13"/>
      <c r="R29" s="13"/>
      <c r="S29" s="13"/>
      <c r="T29" s="13"/>
      <c r="U29" s="13"/>
      <c r="V29" s="13"/>
    </row>
    <row r="30" spans="1:22" s="9" customFormat="1" ht="10.199999999999999">
      <c r="A30" s="61" t="s">
        <v>116</v>
      </c>
      <c r="B30" s="55"/>
      <c r="C30" s="55"/>
      <c r="D30" s="55"/>
      <c r="E30" s="62">
        <v>240</v>
      </c>
      <c r="F30" s="63">
        <f t="shared" si="5"/>
        <v>1.5806451612903225</v>
      </c>
      <c r="G30" s="437">
        <v>93</v>
      </c>
      <c r="H30" s="380">
        <v>130</v>
      </c>
      <c r="I30" s="440">
        <f t="shared" si="3"/>
        <v>-0.19753086419753085</v>
      </c>
      <c r="J30" s="62">
        <v>162</v>
      </c>
      <c r="K30" s="77">
        <f t="shared" si="4"/>
        <v>-0.50458715596330272</v>
      </c>
      <c r="L30" s="62">
        <v>327</v>
      </c>
      <c r="M30" s="77">
        <f t="shared" si="4"/>
        <v>-3.2544378698224907E-2</v>
      </c>
      <c r="N30" s="62">
        <v>338</v>
      </c>
      <c r="O30" s="13"/>
      <c r="P30" s="13"/>
      <c r="Q30" s="13"/>
      <c r="R30" s="13"/>
      <c r="S30" s="13"/>
      <c r="T30" s="13"/>
      <c r="U30" s="13"/>
      <c r="V30" s="13"/>
    </row>
    <row r="31" spans="1:22" s="9" customFormat="1" ht="10.199999999999999">
      <c r="A31" s="61" t="s">
        <v>117</v>
      </c>
      <c r="B31" s="55"/>
      <c r="C31" s="55"/>
      <c r="D31" s="55"/>
      <c r="E31" s="62">
        <v>85</v>
      </c>
      <c r="F31" s="63">
        <f t="shared" si="5"/>
        <v>-0.11458333333333337</v>
      </c>
      <c r="G31" s="437">
        <v>96</v>
      </c>
      <c r="H31" s="380">
        <v>98</v>
      </c>
      <c r="I31" s="440">
        <f t="shared" si="3"/>
        <v>-0.48691099476439792</v>
      </c>
      <c r="J31" s="62">
        <v>191</v>
      </c>
      <c r="K31" s="77">
        <f t="shared" si="4"/>
        <v>-0.25968992248062017</v>
      </c>
      <c r="L31" s="62">
        <v>258</v>
      </c>
      <c r="M31" s="77">
        <f t="shared" si="4"/>
        <v>0.70860927152317887</v>
      </c>
      <c r="N31" s="62">
        <v>151</v>
      </c>
      <c r="O31" s="13"/>
      <c r="P31" s="13"/>
      <c r="Q31" s="13"/>
      <c r="R31" s="13"/>
      <c r="S31" s="13"/>
      <c r="T31" s="13"/>
      <c r="U31" s="13"/>
      <c r="V31" s="13"/>
    </row>
    <row r="32" spans="1:22" s="9" customFormat="1" ht="10.199999999999999">
      <c r="A32" s="61" t="s">
        <v>118</v>
      </c>
      <c r="B32" s="55"/>
      <c r="C32" s="55"/>
      <c r="D32" s="55"/>
      <c r="E32" s="62">
        <v>48</v>
      </c>
      <c r="F32" s="63">
        <f t="shared" si="5"/>
        <v>-5.8823529411764719E-2</v>
      </c>
      <c r="G32" s="437">
        <v>51</v>
      </c>
      <c r="H32" s="380">
        <v>55</v>
      </c>
      <c r="I32" s="440">
        <f t="shared" si="3"/>
        <v>0.27906976744186052</v>
      </c>
      <c r="J32" s="62">
        <v>43</v>
      </c>
      <c r="K32" s="77">
        <f t="shared" si="4"/>
        <v>0.43333333333333335</v>
      </c>
      <c r="L32" s="62">
        <v>30</v>
      </c>
      <c r="M32" s="77">
        <f t="shared" si="4"/>
        <v>7.1428571428571397E-2</v>
      </c>
      <c r="N32" s="62">
        <v>28</v>
      </c>
      <c r="O32" s="13"/>
      <c r="P32" s="13"/>
      <c r="Q32" s="13"/>
      <c r="R32" s="13"/>
      <c r="S32" s="13"/>
      <c r="T32" s="13"/>
      <c r="U32" s="13"/>
      <c r="V32" s="13"/>
    </row>
    <row r="33" spans="1:22" s="9" customFormat="1" ht="10.199999999999999">
      <c r="A33" s="61" t="s">
        <v>119</v>
      </c>
      <c r="B33" s="61"/>
      <c r="C33" s="61"/>
      <c r="D33" s="61"/>
      <c r="E33" s="68">
        <v>66</v>
      </c>
      <c r="F33" s="63">
        <f t="shared" si="5"/>
        <v>-4.3478260869565188E-2</v>
      </c>
      <c r="G33" s="438">
        <v>69</v>
      </c>
      <c r="H33" s="382">
        <v>70</v>
      </c>
      <c r="I33" s="440">
        <f t="shared" si="3"/>
        <v>1</v>
      </c>
      <c r="J33" s="68">
        <v>35</v>
      </c>
      <c r="K33" s="77">
        <f t="shared" si="4"/>
        <v>1.9166666666666665</v>
      </c>
      <c r="L33" s="68">
        <v>12</v>
      </c>
      <c r="M33" s="77">
        <f t="shared" si="4"/>
        <v>2</v>
      </c>
      <c r="N33" s="68">
        <v>4</v>
      </c>
      <c r="O33" s="13"/>
      <c r="P33" s="13"/>
      <c r="Q33" s="13"/>
      <c r="R33" s="13"/>
      <c r="S33" s="13"/>
      <c r="T33" s="13"/>
      <c r="U33" s="13"/>
      <c r="V33" s="13"/>
    </row>
    <row r="34" spans="1:22" s="9" customFormat="1" ht="10.199999999999999">
      <c r="A34" s="61" t="s">
        <v>120</v>
      </c>
      <c r="B34" s="61"/>
      <c r="C34" s="61"/>
      <c r="D34" s="61"/>
      <c r="E34" s="68">
        <v>0</v>
      </c>
      <c r="F34" s="63"/>
      <c r="G34" s="438">
        <v>0</v>
      </c>
      <c r="H34" s="68">
        <v>0</v>
      </c>
      <c r="I34" s="440">
        <f t="shared" si="3"/>
        <v>-1</v>
      </c>
      <c r="J34" s="68">
        <v>1</v>
      </c>
      <c r="K34" s="77">
        <f t="shared" si="4"/>
        <v>-0.8</v>
      </c>
      <c r="L34" s="68">
        <v>5</v>
      </c>
      <c r="M34" s="77">
        <f t="shared" si="4"/>
        <v>-0.16666666666666663</v>
      </c>
      <c r="N34" s="68">
        <v>6</v>
      </c>
      <c r="O34" s="13"/>
      <c r="P34" s="13"/>
      <c r="Q34" s="13"/>
      <c r="R34" s="13"/>
      <c r="S34" s="13"/>
      <c r="T34" s="13"/>
      <c r="U34" s="13"/>
      <c r="V34" s="13"/>
    </row>
    <row r="35" spans="1:22" s="9" customFormat="1" ht="10.199999999999999">
      <c r="A35" s="66" t="s">
        <v>100</v>
      </c>
      <c r="B35" s="517"/>
      <c r="C35" s="517"/>
      <c r="D35" s="517"/>
      <c r="E35" s="69">
        <f>E13</f>
        <v>17510</v>
      </c>
      <c r="F35" s="63">
        <f>IF((+E35/G35)&lt;0,"n.m.",IF(E35&lt;0,(+E35/G35-1)*-1,(+E35/G35-1)))</f>
        <v>6.4372986444592994E-2</v>
      </c>
      <c r="G35" s="537">
        <f>G13</f>
        <v>16451</v>
      </c>
      <c r="H35" s="286">
        <f>H13</f>
        <v>16669</v>
      </c>
      <c r="I35" s="440">
        <f t="shared" si="3"/>
        <v>6.6034337855680469E-4</v>
      </c>
      <c r="J35" s="69">
        <f>J13</f>
        <v>16658</v>
      </c>
      <c r="K35" s="77">
        <f t="shared" si="4"/>
        <v>-1.7111163559122011E-2</v>
      </c>
      <c r="L35" s="69">
        <f>L13</f>
        <v>16948</v>
      </c>
      <c r="M35" s="77">
        <f t="shared" si="4"/>
        <v>5.3390515258872506E-2</v>
      </c>
      <c r="N35" s="69">
        <v>16089</v>
      </c>
      <c r="O35" s="13"/>
      <c r="P35" s="13"/>
      <c r="Q35" s="13"/>
      <c r="R35" s="13"/>
      <c r="S35" s="13"/>
      <c r="T35" s="13"/>
      <c r="U35" s="13"/>
      <c r="V35" s="13"/>
    </row>
    <row r="36" spans="1:22" s="9" customFormat="1" ht="10.199999999999999">
      <c r="A36" s="66" t="s">
        <v>101</v>
      </c>
      <c r="B36" s="517"/>
      <c r="C36" s="517"/>
      <c r="D36" s="517"/>
      <c r="E36" s="69">
        <f>E14</f>
        <v>105</v>
      </c>
      <c r="F36" s="63">
        <f t="shared" ref="F36:F78" si="6">IF((+E36/G36)&lt;0,"n.m.",IF(E36&lt;0,(+E36/G36-1)*-1,(+E36/G36-1)))</f>
        <v>0.10526315789473695</v>
      </c>
      <c r="G36" s="537">
        <f>G14</f>
        <v>95</v>
      </c>
      <c r="H36" s="286">
        <f>H14</f>
        <v>101</v>
      </c>
      <c r="I36" s="440">
        <f t="shared" si="3"/>
        <v>-0.12931034482758619</v>
      </c>
      <c r="J36" s="69">
        <f>J14</f>
        <v>116</v>
      </c>
      <c r="K36" s="77">
        <f t="shared" si="4"/>
        <v>4.5045045045045029E-2</v>
      </c>
      <c r="L36" s="69">
        <f>L14</f>
        <v>111</v>
      </c>
      <c r="M36" s="77">
        <f t="shared" si="4"/>
        <v>-1.7699115044247815E-2</v>
      </c>
      <c r="N36" s="69">
        <v>113</v>
      </c>
      <c r="O36" s="13"/>
      <c r="P36" s="13"/>
      <c r="Q36" s="13"/>
      <c r="R36" s="13"/>
      <c r="S36" s="13"/>
      <c r="T36" s="13"/>
      <c r="U36" s="13"/>
      <c r="V36" s="13"/>
    </row>
    <row r="37" spans="1:22" s="3" customFormat="1" ht="10.199999999999999">
      <c r="A37" s="66" t="s">
        <v>121</v>
      </c>
      <c r="B37" s="517"/>
      <c r="C37" s="517"/>
      <c r="D37" s="517"/>
      <c r="E37" s="65">
        <f>E15+E16+E17+E18+E19+E20+E21+E22+E23+E24</f>
        <v>3752</v>
      </c>
      <c r="F37" s="63">
        <f t="shared" si="6"/>
        <v>2.8790786948176494E-2</v>
      </c>
      <c r="G37" s="536">
        <f>G15+G16+G17+G18+G19+G20+G21+G22+G23+G24</f>
        <v>3647</v>
      </c>
      <c r="H37" s="285">
        <f>H15+H16+H17+H18+H19+H20+H21+H22+H23+H24</f>
        <v>3664</v>
      </c>
      <c r="I37" s="440">
        <f t="shared" si="3"/>
        <v>1.439645625692143E-2</v>
      </c>
      <c r="J37" s="65">
        <f>J15+J16+J17+J18+J19+J20+J21+J22+J23+J24</f>
        <v>3612</v>
      </c>
      <c r="K37" s="77">
        <f t="shared" si="4"/>
        <v>-1.0410958904109591E-2</v>
      </c>
      <c r="L37" s="65">
        <f>L15+L16+L17+L18+L19+L20+L21+L22+L23+L24</f>
        <v>3650</v>
      </c>
      <c r="M37" s="77">
        <f t="shared" si="4"/>
        <v>-0.1228070175438597</v>
      </c>
      <c r="N37" s="65">
        <v>4161</v>
      </c>
      <c r="O37" s="6"/>
      <c r="P37" s="6"/>
      <c r="Q37" s="6"/>
      <c r="R37" s="6"/>
      <c r="S37" s="6"/>
      <c r="T37" s="6"/>
      <c r="U37" s="6"/>
      <c r="V37" s="6"/>
    </row>
    <row r="38" spans="1:22" s="3" customFormat="1" ht="10.199999999999999">
      <c r="A38" s="66" t="s">
        <v>122</v>
      </c>
      <c r="B38" s="517"/>
      <c r="C38" s="517"/>
      <c r="D38" s="517"/>
      <c r="E38" s="65">
        <f>E25+E26+E27+E28+E29+E30</f>
        <v>1580</v>
      </c>
      <c r="F38" s="63">
        <f t="shared" si="6"/>
        <v>1.9354838709677358E-2</v>
      </c>
      <c r="G38" s="536">
        <f>G25+G26+G27+G28+G29+G30</f>
        <v>1550</v>
      </c>
      <c r="H38" s="285">
        <f>H25+H26+H27+H28+H29+H30</f>
        <v>1576</v>
      </c>
      <c r="I38" s="440">
        <f t="shared" si="3"/>
        <v>-0.1070821529745043</v>
      </c>
      <c r="J38" s="65">
        <f>J25+J26+J27+J28+J29+J30</f>
        <v>1765</v>
      </c>
      <c r="K38" s="77">
        <f t="shared" si="4"/>
        <v>-0.16311047889995256</v>
      </c>
      <c r="L38" s="65">
        <f>L25+L26+L27+L28+L29+L30</f>
        <v>2109</v>
      </c>
      <c r="M38" s="77">
        <f t="shared" si="4"/>
        <v>-1.5865608959402699E-2</v>
      </c>
      <c r="N38" s="65">
        <v>2143</v>
      </c>
      <c r="O38" s="6"/>
      <c r="P38" s="6"/>
      <c r="Q38" s="6"/>
      <c r="R38" s="6"/>
      <c r="S38" s="6"/>
      <c r="T38" s="6"/>
      <c r="U38" s="6"/>
      <c r="V38" s="6"/>
    </row>
    <row r="39" spans="1:22" s="9" customFormat="1" ht="10.199999999999999">
      <c r="A39" s="66" t="s">
        <v>123</v>
      </c>
      <c r="B39" s="517"/>
      <c r="C39" s="517"/>
      <c r="D39" s="517"/>
      <c r="E39" s="65">
        <f>E31+E32+E33+E34</f>
        <v>199</v>
      </c>
      <c r="F39" s="63">
        <f t="shared" si="6"/>
        <v>-7.870370370370372E-2</v>
      </c>
      <c r="G39" s="536">
        <f>G31+G32+G33+G34</f>
        <v>216</v>
      </c>
      <c r="H39" s="285">
        <f>H31+H32+H33+H34</f>
        <v>223</v>
      </c>
      <c r="I39" s="440">
        <f t="shared" si="3"/>
        <v>-0.17407407407407405</v>
      </c>
      <c r="J39" s="65">
        <f>J31+J32+J33+J34</f>
        <v>270</v>
      </c>
      <c r="K39" s="77">
        <f t="shared" si="4"/>
        <v>-0.11475409836065575</v>
      </c>
      <c r="L39" s="65">
        <f>L31+L32+L33+L34</f>
        <v>305</v>
      </c>
      <c r="M39" s="77">
        <f t="shared" si="4"/>
        <v>0.61375661375661372</v>
      </c>
      <c r="N39" s="65">
        <v>189</v>
      </c>
      <c r="O39" s="13"/>
      <c r="P39" s="13"/>
      <c r="Q39" s="13"/>
      <c r="R39" s="13"/>
      <c r="S39" s="13"/>
      <c r="T39" s="13"/>
      <c r="U39" s="13"/>
      <c r="V39" s="13"/>
    </row>
    <row r="40" spans="1:22" s="3" customFormat="1" ht="10.199999999999999">
      <c r="A40" s="59" t="s">
        <v>124</v>
      </c>
      <c r="B40" s="518"/>
      <c r="C40" s="518"/>
      <c r="D40" s="518"/>
      <c r="E40" s="70">
        <f>SUM(E35:E39)</f>
        <v>23146</v>
      </c>
      <c r="F40" s="52">
        <f t="shared" si="6"/>
        <v>5.4055284849036767E-2</v>
      </c>
      <c r="G40" s="538">
        <f>SUM(G35:G39)</f>
        <v>21959</v>
      </c>
      <c r="H40" s="287">
        <f>SUM(H35:H39)</f>
        <v>22233</v>
      </c>
      <c r="I40" s="460">
        <f t="shared" si="3"/>
        <v>-8.3849962089113106E-3</v>
      </c>
      <c r="J40" s="70">
        <f>SUM(J35:J39)</f>
        <v>22421</v>
      </c>
      <c r="K40" s="195">
        <f t="shared" ref="K40:M40" si="7">IF((+J40/L40)&lt;0,"n.m.",IF(J40&lt;0,(+J40/L40-1)*-1,(+J40/L40-1)))</f>
        <v>-3.0359382433075344E-2</v>
      </c>
      <c r="L40" s="70">
        <f>SUM(L35:L39)</f>
        <v>23123</v>
      </c>
      <c r="M40" s="195">
        <f t="shared" si="7"/>
        <v>1.885877946684289E-2</v>
      </c>
      <c r="N40" s="70">
        <v>22695</v>
      </c>
      <c r="O40" s="6"/>
      <c r="P40" s="6"/>
      <c r="Q40" s="6"/>
      <c r="R40" s="6"/>
      <c r="S40" s="6"/>
      <c r="T40" s="6"/>
      <c r="U40" s="6"/>
      <c r="V40" s="6"/>
    </row>
    <row r="41" spans="1:22" s="75" customFormat="1" ht="10.199999999999999">
      <c r="A41" s="71" t="s">
        <v>134</v>
      </c>
      <c r="B41" s="519"/>
      <c r="C41" s="519"/>
      <c r="D41" s="519"/>
      <c r="E41" s="72">
        <f>E40/Group!E152</f>
        <v>0.3189076730183662</v>
      </c>
      <c r="F41" s="63"/>
      <c r="G41" s="539">
        <f>G40/[2]Group!G153</f>
        <v>0.29897749397524748</v>
      </c>
      <c r="H41" s="288">
        <f>H40/Group!H152</f>
        <v>0.3094837066217514</v>
      </c>
      <c r="I41" s="288"/>
      <c r="J41" s="72">
        <f>J40/Group!J152</f>
        <v>0.30581736343176702</v>
      </c>
      <c r="K41" s="63"/>
      <c r="L41" s="72">
        <f>L40/Group!L152</f>
        <v>0.31716182481551586</v>
      </c>
      <c r="M41" s="73"/>
      <c r="N41" s="72">
        <v>0.31046511627906975</v>
      </c>
      <c r="O41" s="74"/>
      <c r="P41" s="74"/>
      <c r="Q41" s="74"/>
      <c r="R41" s="74"/>
      <c r="S41" s="74"/>
      <c r="T41" s="74"/>
      <c r="U41" s="74"/>
      <c r="V41" s="74"/>
    </row>
    <row r="42" spans="1:22" ht="12" customHeight="1">
      <c r="A42" s="55"/>
      <c r="B42" s="55"/>
      <c r="C42" s="55"/>
      <c r="D42" s="55"/>
      <c r="E42" s="58"/>
      <c r="F42" s="63"/>
      <c r="G42" s="58"/>
      <c r="H42" s="58"/>
      <c r="I42" s="58"/>
      <c r="J42" s="58"/>
      <c r="K42" s="57"/>
      <c r="L42" s="58"/>
      <c r="M42" s="57"/>
      <c r="N42" s="58"/>
    </row>
    <row r="43" spans="1:22" s="54" customFormat="1" ht="12" customHeight="1">
      <c r="A43" s="59" t="s">
        <v>2</v>
      </c>
      <c r="B43" s="59"/>
      <c r="C43" s="59"/>
      <c r="D43" s="59"/>
      <c r="E43" s="60"/>
      <c r="F43" s="63"/>
      <c r="G43" s="60"/>
      <c r="H43" s="60"/>
      <c r="I43" s="60"/>
      <c r="J43" s="60"/>
      <c r="K43" s="57"/>
      <c r="L43" s="60"/>
      <c r="M43" s="57"/>
      <c r="N43" s="60"/>
    </row>
    <row r="44" spans="1:22" s="3" customFormat="1" ht="10.199999999999999">
      <c r="A44" s="61" t="s">
        <v>100</v>
      </c>
      <c r="B44" s="517"/>
      <c r="C44" s="517"/>
      <c r="D44" s="517"/>
      <c r="E44" s="76">
        <v>3724.4</v>
      </c>
      <c r="F44" s="63">
        <f t="shared" si="6"/>
        <v>0.12659866661826813</v>
      </c>
      <c r="G44" s="439">
        <v>3305.88</v>
      </c>
      <c r="H44" s="383">
        <v>4654.2</v>
      </c>
      <c r="I44" s="440">
        <f t="shared" ref="I44:M70" si="8">IF((+H44/J44)&lt;0,"n.m.",IF(H44&lt;0,(+H44/J44-1)*-1,(+H44/J44-1)))</f>
        <v>-2.3685761749102641E-3</v>
      </c>
      <c r="J44" s="76">
        <v>4665.25</v>
      </c>
      <c r="K44" s="77">
        <f t="shared" si="8"/>
        <v>3.1113060604888165E-3</v>
      </c>
      <c r="L44" s="76">
        <v>4650.78</v>
      </c>
      <c r="M44" s="77">
        <f t="shared" si="8"/>
        <v>8.9494582723279592E-2</v>
      </c>
      <c r="N44" s="76">
        <v>4268.75</v>
      </c>
      <c r="O44" s="6"/>
      <c r="P44" s="6"/>
      <c r="Q44" s="6"/>
      <c r="R44" s="6"/>
      <c r="S44" s="6"/>
      <c r="T44" s="6"/>
      <c r="U44" s="6"/>
      <c r="V44" s="6"/>
    </row>
    <row r="45" spans="1:22" s="3" customFormat="1" ht="10.199999999999999">
      <c r="A45" s="61" t="s">
        <v>101</v>
      </c>
      <c r="B45" s="517"/>
      <c r="C45" s="517"/>
      <c r="D45" s="517"/>
      <c r="E45" s="76">
        <v>16.22</v>
      </c>
      <c r="F45" s="63">
        <f t="shared" si="6"/>
        <v>-7.5783475783475884E-2</v>
      </c>
      <c r="G45" s="439">
        <v>17.55</v>
      </c>
      <c r="H45" s="383">
        <v>27.3</v>
      </c>
      <c r="I45" s="440">
        <f t="shared" si="8"/>
        <v>0.40432098765432101</v>
      </c>
      <c r="J45" s="76">
        <v>19.440000000000001</v>
      </c>
      <c r="K45" s="77">
        <f t="shared" si="8"/>
        <v>-3.6669970267591556E-2</v>
      </c>
      <c r="L45" s="76">
        <v>20.18</v>
      </c>
      <c r="M45" s="77">
        <f t="shared" si="8"/>
        <v>-3.4911525585844094E-2</v>
      </c>
      <c r="N45" s="76">
        <v>20.91</v>
      </c>
      <c r="O45" s="6"/>
      <c r="P45" s="6"/>
      <c r="Q45" s="6"/>
      <c r="R45" s="6"/>
      <c r="S45" s="6"/>
      <c r="T45" s="6"/>
      <c r="U45" s="6"/>
      <c r="V45" s="6"/>
    </row>
    <row r="46" spans="1:22" s="3" customFormat="1" ht="10.199999999999999">
      <c r="A46" s="61" t="s">
        <v>102</v>
      </c>
      <c r="B46" s="517"/>
      <c r="C46" s="517"/>
      <c r="D46" s="517"/>
      <c r="E46" s="76">
        <v>535.59</v>
      </c>
      <c r="F46" s="63">
        <f t="shared" si="6"/>
        <v>4.6769339014189226E-2</v>
      </c>
      <c r="G46" s="439">
        <v>511.66</v>
      </c>
      <c r="H46" s="383">
        <v>710.77</v>
      </c>
      <c r="I46" s="440">
        <f t="shared" si="8"/>
        <v>-0.16585102512645378</v>
      </c>
      <c r="J46" s="76">
        <v>852.09</v>
      </c>
      <c r="K46" s="77">
        <f t="shared" si="8"/>
        <v>0.22908823402137712</v>
      </c>
      <c r="L46" s="76">
        <v>693.27</v>
      </c>
      <c r="M46" s="77">
        <f t="shared" si="8"/>
        <v>3.6309007743131172E-2</v>
      </c>
      <c r="N46" s="76">
        <v>668.98</v>
      </c>
      <c r="O46" s="6"/>
      <c r="P46" s="6"/>
      <c r="Q46" s="6"/>
      <c r="R46" s="6"/>
      <c r="S46" s="6"/>
      <c r="T46" s="6"/>
      <c r="U46" s="6"/>
      <c r="V46" s="6"/>
    </row>
    <row r="47" spans="1:22" s="3" customFormat="1" ht="10.199999999999999">
      <c r="A47" s="61" t="s">
        <v>103</v>
      </c>
      <c r="B47" s="517"/>
      <c r="C47" s="517"/>
      <c r="D47" s="517"/>
      <c r="E47" s="76">
        <v>0.09</v>
      </c>
      <c r="F47" s="63">
        <f t="shared" si="6"/>
        <v>-0.18181818181818188</v>
      </c>
      <c r="G47" s="439">
        <v>0.11</v>
      </c>
      <c r="H47" s="383">
        <v>0.11</v>
      </c>
      <c r="I47" s="440">
        <f t="shared" si="8"/>
        <v>-0.64516129032258063</v>
      </c>
      <c r="J47" s="76">
        <v>0.31</v>
      </c>
      <c r="K47" s="77"/>
      <c r="L47" s="76">
        <v>0</v>
      </c>
      <c r="M47" s="77">
        <f t="shared" si="8"/>
        <v>-1</v>
      </c>
      <c r="N47" s="76">
        <v>0.01</v>
      </c>
      <c r="O47" s="6"/>
      <c r="P47" s="6"/>
      <c r="Q47" s="6"/>
      <c r="R47" s="6"/>
      <c r="S47" s="6"/>
      <c r="T47" s="6"/>
      <c r="U47" s="6"/>
      <c r="V47" s="6"/>
    </row>
    <row r="48" spans="1:22" s="9" customFormat="1" ht="10.199999999999999">
      <c r="A48" s="61" t="s">
        <v>104</v>
      </c>
      <c r="B48" s="517"/>
      <c r="C48" s="517"/>
      <c r="D48" s="517"/>
      <c r="E48" s="76">
        <v>8.91</v>
      </c>
      <c r="F48" s="63">
        <f t="shared" si="6"/>
        <v>0.31415929203539816</v>
      </c>
      <c r="G48" s="439">
        <v>6.78</v>
      </c>
      <c r="H48" s="383">
        <v>14.84</v>
      </c>
      <c r="I48" s="440">
        <f t="shared" si="8"/>
        <v>16.255813953488371</v>
      </c>
      <c r="J48" s="76">
        <v>0.86</v>
      </c>
      <c r="K48" s="77">
        <f t="shared" si="8"/>
        <v>7.6</v>
      </c>
      <c r="L48" s="76">
        <v>0.1</v>
      </c>
      <c r="M48" s="77">
        <f t="shared" si="8"/>
        <v>-0.96598639455782309</v>
      </c>
      <c r="N48" s="76">
        <v>2.94</v>
      </c>
      <c r="O48" s="13"/>
      <c r="P48" s="13"/>
      <c r="Q48" s="13"/>
      <c r="R48" s="13"/>
      <c r="S48" s="13"/>
      <c r="T48" s="13"/>
      <c r="U48" s="13"/>
      <c r="V48" s="13"/>
    </row>
    <row r="49" spans="1:22" s="9" customFormat="1" ht="10.199999999999999">
      <c r="A49" s="61" t="s">
        <v>148</v>
      </c>
      <c r="B49" s="517"/>
      <c r="C49" s="517"/>
      <c r="D49" s="517"/>
      <c r="E49" s="76">
        <v>0</v>
      </c>
      <c r="F49" s="63">
        <f t="shared" si="6"/>
        <v>-1</v>
      </c>
      <c r="G49" s="439">
        <v>11.22</v>
      </c>
      <c r="H49" s="383">
        <v>19.52</v>
      </c>
      <c r="I49" s="440">
        <f t="shared" si="8"/>
        <v>-0.49897330595482547</v>
      </c>
      <c r="J49" s="76">
        <v>38.96</v>
      </c>
      <c r="K49" s="77">
        <f t="shared" si="8"/>
        <v>-0.54517861312164362</v>
      </c>
      <c r="L49" s="76">
        <v>85.66</v>
      </c>
      <c r="M49" s="77">
        <f t="shared" si="8"/>
        <v>-0.39135995452607653</v>
      </c>
      <c r="N49" s="76">
        <v>140.74</v>
      </c>
      <c r="O49" s="13"/>
      <c r="P49" s="13"/>
      <c r="Q49" s="13"/>
      <c r="R49" s="13"/>
      <c r="S49" s="13"/>
      <c r="T49" s="13"/>
      <c r="U49" s="13"/>
      <c r="V49" s="13"/>
    </row>
    <row r="50" spans="1:22" s="9" customFormat="1" ht="10.199999999999999">
      <c r="A50" s="61" t="s">
        <v>105</v>
      </c>
      <c r="B50" s="517"/>
      <c r="C50" s="517"/>
      <c r="D50" s="517"/>
      <c r="E50" s="76">
        <v>0</v>
      </c>
      <c r="F50" s="63"/>
      <c r="G50" s="439">
        <v>0</v>
      </c>
      <c r="H50" s="383">
        <v>0</v>
      </c>
      <c r="I50" s="440">
        <f t="shared" si="8"/>
        <v>-1</v>
      </c>
      <c r="J50" s="76">
        <v>0.02</v>
      </c>
      <c r="K50" s="77"/>
      <c r="L50" s="76">
        <v>0</v>
      </c>
      <c r="M50" s="77"/>
      <c r="N50" s="76">
        <v>0</v>
      </c>
      <c r="O50" s="13"/>
      <c r="P50" s="13"/>
      <c r="Q50" s="13"/>
      <c r="R50" s="13"/>
      <c r="S50" s="13"/>
      <c r="T50" s="13"/>
      <c r="U50" s="13"/>
      <c r="V50" s="13"/>
    </row>
    <row r="51" spans="1:22" s="9" customFormat="1" ht="10.199999999999999">
      <c r="A51" s="61" t="s">
        <v>106</v>
      </c>
      <c r="B51" s="517"/>
      <c r="C51" s="517"/>
      <c r="D51" s="517"/>
      <c r="E51" s="76">
        <v>7.12</v>
      </c>
      <c r="F51" s="63">
        <f t="shared" si="6"/>
        <v>0.65581395348837224</v>
      </c>
      <c r="G51" s="439">
        <v>4.3</v>
      </c>
      <c r="H51" s="383">
        <v>5.68</v>
      </c>
      <c r="I51" s="440">
        <f t="shared" si="8"/>
        <v>-0.2855345911949686</v>
      </c>
      <c r="J51" s="76">
        <v>7.95</v>
      </c>
      <c r="K51" s="77">
        <f t="shared" si="8"/>
        <v>0.35665529010238894</v>
      </c>
      <c r="L51" s="76">
        <v>5.86</v>
      </c>
      <c r="M51" s="77">
        <f t="shared" si="8"/>
        <v>0.36279069767441863</v>
      </c>
      <c r="N51" s="76">
        <v>4.3</v>
      </c>
      <c r="O51" s="13"/>
      <c r="P51" s="13"/>
      <c r="Q51" s="13"/>
      <c r="R51" s="13"/>
      <c r="S51" s="13"/>
      <c r="T51" s="13"/>
      <c r="U51" s="13"/>
      <c r="V51" s="13"/>
    </row>
    <row r="52" spans="1:22" s="9" customFormat="1" ht="10.199999999999999">
      <c r="A52" s="61" t="s">
        <v>107</v>
      </c>
      <c r="B52" s="517"/>
      <c r="C52" s="517"/>
      <c r="D52" s="517"/>
      <c r="E52" s="76">
        <v>0</v>
      </c>
      <c r="F52" s="63"/>
      <c r="G52" s="439">
        <v>0</v>
      </c>
      <c r="H52" s="383">
        <v>0</v>
      </c>
      <c r="I52" s="440">
        <f t="shared" si="8"/>
        <v>-1</v>
      </c>
      <c r="J52" s="76">
        <v>0.19</v>
      </c>
      <c r="K52" s="77"/>
      <c r="L52" s="76">
        <v>0</v>
      </c>
      <c r="M52" s="77"/>
      <c r="N52" s="76">
        <v>0</v>
      </c>
      <c r="O52" s="13"/>
      <c r="P52" s="13"/>
      <c r="Q52" s="13"/>
      <c r="R52" s="13"/>
      <c r="S52" s="13"/>
      <c r="T52" s="13"/>
      <c r="U52" s="13"/>
      <c r="V52" s="13"/>
    </row>
    <row r="53" spans="1:22" s="9" customFormat="1" ht="10.199999999999999">
      <c r="A53" s="61" t="s">
        <v>108</v>
      </c>
      <c r="B53" s="517"/>
      <c r="C53" s="517"/>
      <c r="D53" s="517"/>
      <c r="E53" s="76">
        <v>0</v>
      </c>
      <c r="F53" s="63"/>
      <c r="G53" s="439">
        <v>0</v>
      </c>
      <c r="H53" s="383">
        <v>0</v>
      </c>
      <c r="I53" s="440"/>
      <c r="J53" s="76">
        <v>0</v>
      </c>
      <c r="K53" s="77"/>
      <c r="L53" s="76">
        <v>0</v>
      </c>
      <c r="M53" s="77">
        <f t="shared" si="8"/>
        <v>-1</v>
      </c>
      <c r="N53" s="76">
        <v>10.38</v>
      </c>
      <c r="O53" s="13"/>
      <c r="P53" s="13"/>
      <c r="Q53" s="13"/>
      <c r="R53" s="13"/>
      <c r="S53" s="13"/>
      <c r="T53" s="13"/>
      <c r="U53" s="13"/>
      <c r="V53" s="13"/>
    </row>
    <row r="54" spans="1:22" s="9" customFormat="1" ht="10.199999999999999">
      <c r="A54" s="61" t="s">
        <v>109</v>
      </c>
      <c r="B54" s="517"/>
      <c r="C54" s="517"/>
      <c r="D54" s="517"/>
      <c r="E54" s="76">
        <v>0</v>
      </c>
      <c r="F54" s="63"/>
      <c r="G54" s="439">
        <v>0</v>
      </c>
      <c r="H54" s="383">
        <v>0</v>
      </c>
      <c r="I54" s="440"/>
      <c r="J54" s="76">
        <v>0</v>
      </c>
      <c r="K54" s="77"/>
      <c r="L54" s="76">
        <v>0</v>
      </c>
      <c r="M54" s="77">
        <f t="shared" si="8"/>
        <v>-1</v>
      </c>
      <c r="N54" s="76">
        <v>-0.01</v>
      </c>
      <c r="O54" s="13"/>
      <c r="P54" s="13"/>
      <c r="Q54" s="13"/>
      <c r="R54" s="13"/>
      <c r="S54" s="13"/>
      <c r="T54" s="13"/>
      <c r="U54" s="13"/>
      <c r="V54" s="13"/>
    </row>
    <row r="55" spans="1:22" s="9" customFormat="1" ht="10.199999999999999">
      <c r="A55" s="61" t="s">
        <v>110</v>
      </c>
      <c r="B55" s="517"/>
      <c r="C55" s="517"/>
      <c r="D55" s="517"/>
      <c r="E55" s="76">
        <v>0</v>
      </c>
      <c r="F55" s="63"/>
      <c r="G55" s="439">
        <v>0</v>
      </c>
      <c r="H55" s="383">
        <v>0</v>
      </c>
      <c r="I55" s="440"/>
      <c r="J55" s="76">
        <v>0</v>
      </c>
      <c r="K55" s="77"/>
      <c r="L55" s="76">
        <v>0</v>
      </c>
      <c r="M55" s="77"/>
      <c r="N55" s="76">
        <v>0</v>
      </c>
      <c r="O55" s="13"/>
      <c r="P55" s="13"/>
      <c r="Q55" s="13"/>
      <c r="R55" s="13"/>
      <c r="S55" s="13"/>
      <c r="T55" s="13"/>
      <c r="U55" s="13"/>
      <c r="V55" s="13"/>
    </row>
    <row r="56" spans="1:22" s="9" customFormat="1" ht="10.199999999999999">
      <c r="A56" s="61" t="s">
        <v>111</v>
      </c>
      <c r="B56" s="517"/>
      <c r="C56" s="517"/>
      <c r="D56" s="517"/>
      <c r="E56" s="76">
        <v>23.08</v>
      </c>
      <c r="F56" s="63">
        <f t="shared" si="6"/>
        <v>-2.120441051738764E-2</v>
      </c>
      <c r="G56" s="439">
        <v>23.58</v>
      </c>
      <c r="H56" s="383">
        <v>36.020000000000003</v>
      </c>
      <c r="I56" s="440">
        <f t="shared" si="8"/>
        <v>0.27234192864712137</v>
      </c>
      <c r="J56" s="76">
        <v>28.31</v>
      </c>
      <c r="K56" s="77">
        <f t="shared" si="8"/>
        <v>3.5448422545196756E-3</v>
      </c>
      <c r="L56" s="76">
        <v>28.21</v>
      </c>
      <c r="M56" s="77">
        <f t="shared" si="8"/>
        <v>-0.19857954545454548</v>
      </c>
      <c r="N56" s="76">
        <v>35.200000000000003</v>
      </c>
      <c r="O56" s="13"/>
      <c r="P56" s="13"/>
      <c r="Q56" s="13"/>
      <c r="R56" s="13"/>
      <c r="S56" s="13"/>
      <c r="T56" s="13"/>
      <c r="U56" s="13"/>
      <c r="V56" s="13"/>
    </row>
    <row r="57" spans="1:22" s="9" customFormat="1" ht="10.199999999999999">
      <c r="A57" s="61" t="s">
        <v>112</v>
      </c>
      <c r="B57" s="517"/>
      <c r="C57" s="517"/>
      <c r="D57" s="517"/>
      <c r="E57" s="78">
        <v>199.97</v>
      </c>
      <c r="F57" s="63">
        <f t="shared" si="6"/>
        <v>0.2165845348907951</v>
      </c>
      <c r="G57" s="540">
        <v>164.37</v>
      </c>
      <c r="H57" s="384">
        <v>240.47</v>
      </c>
      <c r="I57" s="440">
        <f t="shared" si="8"/>
        <v>5.9992947192100798E-2</v>
      </c>
      <c r="J57" s="78">
        <v>226.86</v>
      </c>
      <c r="K57" s="77">
        <f t="shared" si="8"/>
        <v>-0.1162102146558105</v>
      </c>
      <c r="L57" s="78">
        <v>256.69</v>
      </c>
      <c r="M57" s="77">
        <f t="shared" si="8"/>
        <v>-0.16699659256855426</v>
      </c>
      <c r="N57" s="78">
        <v>308.14999999999998</v>
      </c>
      <c r="O57" s="13"/>
      <c r="P57" s="13"/>
      <c r="Q57" s="13"/>
      <c r="R57" s="13"/>
      <c r="S57" s="13"/>
      <c r="T57" s="13"/>
      <c r="U57" s="13"/>
      <c r="V57" s="13"/>
    </row>
    <row r="58" spans="1:22" s="9" customFormat="1" ht="10.199999999999999">
      <c r="A58" s="61" t="s">
        <v>113</v>
      </c>
      <c r="B58" s="517"/>
      <c r="C58" s="517"/>
      <c r="D58" s="517"/>
      <c r="E58" s="76">
        <v>113.63</v>
      </c>
      <c r="F58" s="63">
        <f t="shared" si="6"/>
        <v>3.5919409244233647E-2</v>
      </c>
      <c r="G58" s="439">
        <v>109.69</v>
      </c>
      <c r="H58" s="383">
        <v>159.47</v>
      </c>
      <c r="I58" s="440">
        <f t="shared" si="8"/>
        <v>-0.23927872918952442</v>
      </c>
      <c r="J58" s="76">
        <v>209.63</v>
      </c>
      <c r="K58" s="77">
        <f t="shared" si="8"/>
        <v>-0.14544861603685133</v>
      </c>
      <c r="L58" s="76">
        <v>245.31</v>
      </c>
      <c r="M58" s="77">
        <f t="shared" si="8"/>
        <v>-0.213144726712856</v>
      </c>
      <c r="N58" s="76">
        <v>311.76</v>
      </c>
      <c r="O58" s="13"/>
      <c r="P58" s="13"/>
      <c r="Q58" s="13"/>
      <c r="R58" s="13"/>
      <c r="S58" s="13"/>
      <c r="T58" s="13"/>
      <c r="U58" s="13"/>
      <c r="V58" s="13"/>
    </row>
    <row r="59" spans="1:22" s="3" customFormat="1" ht="10.199999999999999">
      <c r="A59" s="61" t="s">
        <v>114</v>
      </c>
      <c r="B59" s="517"/>
      <c r="C59" s="517"/>
      <c r="D59" s="517"/>
      <c r="E59" s="76">
        <v>0</v>
      </c>
      <c r="F59" s="63">
        <f t="shared" si="6"/>
        <v>-1</v>
      </c>
      <c r="G59" s="439">
        <v>0.11</v>
      </c>
      <c r="H59" s="383">
        <v>0.73</v>
      </c>
      <c r="I59" s="440">
        <f t="shared" si="8"/>
        <v>0.97297297297297303</v>
      </c>
      <c r="J59" s="76">
        <v>0.37</v>
      </c>
      <c r="K59" s="77">
        <f t="shared" si="8"/>
        <v>-0.84188034188034189</v>
      </c>
      <c r="L59" s="76">
        <v>2.34</v>
      </c>
      <c r="M59" s="77">
        <f t="shared" si="8"/>
        <v>-0.66475644699140402</v>
      </c>
      <c r="N59" s="76">
        <v>6.98</v>
      </c>
      <c r="O59" s="6"/>
      <c r="P59" s="6"/>
      <c r="Q59" s="6"/>
      <c r="R59" s="6"/>
      <c r="S59" s="6"/>
      <c r="T59" s="6"/>
      <c r="U59" s="6"/>
      <c r="V59" s="6"/>
    </row>
    <row r="60" spans="1:22" s="9" customFormat="1" ht="10.199999999999999">
      <c r="A60" s="61" t="s">
        <v>115</v>
      </c>
      <c r="B60" s="517"/>
      <c r="C60" s="517"/>
      <c r="D60" s="517"/>
      <c r="E60" s="76">
        <v>114.75</v>
      </c>
      <c r="F60" s="63">
        <f t="shared" si="6"/>
        <v>-0.32831889487239518</v>
      </c>
      <c r="G60" s="439">
        <v>170.84</v>
      </c>
      <c r="H60" s="383">
        <v>224.43</v>
      </c>
      <c r="I60" s="440">
        <f t="shared" si="8"/>
        <v>5.2624173350218184E-2</v>
      </c>
      <c r="J60" s="76">
        <v>213.21</v>
      </c>
      <c r="K60" s="77">
        <f t="shared" si="8"/>
        <v>0.11412447092020694</v>
      </c>
      <c r="L60" s="76">
        <v>191.37</v>
      </c>
      <c r="M60" s="77">
        <f t="shared" si="8"/>
        <v>0.28169580068314248</v>
      </c>
      <c r="N60" s="76">
        <v>149.31</v>
      </c>
      <c r="O60" s="13"/>
      <c r="P60" s="13"/>
      <c r="Q60" s="13"/>
      <c r="R60" s="13"/>
      <c r="S60" s="13"/>
      <c r="T60" s="13"/>
      <c r="U60" s="13"/>
      <c r="V60" s="13"/>
    </row>
    <row r="61" spans="1:22" s="9" customFormat="1" ht="10.199999999999999">
      <c r="A61" s="61" t="s">
        <v>116</v>
      </c>
      <c r="B61" s="517"/>
      <c r="C61" s="517"/>
      <c r="D61" s="517"/>
      <c r="E61" s="76">
        <v>48.74</v>
      </c>
      <c r="F61" s="63">
        <f t="shared" si="6"/>
        <v>1.421261798310979</v>
      </c>
      <c r="G61" s="439">
        <v>20.13</v>
      </c>
      <c r="H61" s="383">
        <v>28.55</v>
      </c>
      <c r="I61" s="440">
        <f t="shared" si="8"/>
        <v>-0.41495901639344257</v>
      </c>
      <c r="J61" s="76">
        <v>48.8</v>
      </c>
      <c r="K61" s="77">
        <f t="shared" si="8"/>
        <v>-0.2884222805482648</v>
      </c>
      <c r="L61" s="76">
        <v>68.58</v>
      </c>
      <c r="M61" s="77">
        <f t="shared" si="8"/>
        <v>-5.3662073966642687E-3</v>
      </c>
      <c r="N61" s="76">
        <v>68.95</v>
      </c>
      <c r="O61" s="13"/>
      <c r="P61" s="13"/>
      <c r="Q61" s="13"/>
      <c r="R61" s="13"/>
      <c r="S61" s="13"/>
      <c r="T61" s="13"/>
      <c r="U61" s="13"/>
      <c r="V61" s="13"/>
    </row>
    <row r="62" spans="1:22" s="9" customFormat="1" ht="10.199999999999999">
      <c r="A62" s="61" t="s">
        <v>117</v>
      </c>
      <c r="B62" s="517"/>
      <c r="C62" s="517"/>
      <c r="D62" s="517"/>
      <c r="E62" s="76">
        <v>7.31</v>
      </c>
      <c r="F62" s="63">
        <f t="shared" si="6"/>
        <v>-0.46210448859455489</v>
      </c>
      <c r="G62" s="439">
        <v>13.59</v>
      </c>
      <c r="H62" s="383">
        <v>17.93</v>
      </c>
      <c r="I62" s="440">
        <f t="shared" si="8"/>
        <v>3.5817446562680599E-2</v>
      </c>
      <c r="J62" s="76">
        <v>17.309999999999999</v>
      </c>
      <c r="K62" s="77">
        <f t="shared" si="8"/>
        <v>0.26166180758017488</v>
      </c>
      <c r="L62" s="76">
        <v>13.72</v>
      </c>
      <c r="M62" s="77">
        <f t="shared" si="8"/>
        <v>0.97410071942446042</v>
      </c>
      <c r="N62" s="76">
        <v>6.95</v>
      </c>
      <c r="O62" s="13"/>
      <c r="P62" s="13"/>
      <c r="Q62" s="13"/>
      <c r="R62" s="13"/>
      <c r="S62" s="13"/>
      <c r="T62" s="13"/>
      <c r="U62" s="13"/>
      <c r="V62" s="13"/>
    </row>
    <row r="63" spans="1:22" s="9" customFormat="1" ht="10.199999999999999">
      <c r="A63" s="61" t="s">
        <v>118</v>
      </c>
      <c r="B63" s="517"/>
      <c r="C63" s="517"/>
      <c r="D63" s="517"/>
      <c r="E63" s="76">
        <v>7.76</v>
      </c>
      <c r="F63" s="63">
        <f t="shared" si="6"/>
        <v>0.65458422174840059</v>
      </c>
      <c r="G63" s="439">
        <v>4.6900000000000004</v>
      </c>
      <c r="H63" s="383">
        <v>7.75</v>
      </c>
      <c r="I63" s="440">
        <f t="shared" si="8"/>
        <v>-0.72478693181818188</v>
      </c>
      <c r="J63" s="76">
        <v>28.16</v>
      </c>
      <c r="K63" s="77">
        <f t="shared" si="8"/>
        <v>0.34736842105263177</v>
      </c>
      <c r="L63" s="76">
        <v>20.9</v>
      </c>
      <c r="M63" s="77">
        <f t="shared" si="8"/>
        <v>1.2692725298588488</v>
      </c>
      <c r="N63" s="76">
        <v>9.2100000000000009</v>
      </c>
      <c r="O63" s="13"/>
      <c r="P63" s="13"/>
      <c r="Q63" s="13"/>
      <c r="R63" s="13"/>
      <c r="S63" s="13"/>
      <c r="T63" s="13"/>
      <c r="U63" s="13"/>
      <c r="V63" s="13"/>
    </row>
    <row r="64" spans="1:22" s="9" customFormat="1" ht="10.199999999999999">
      <c r="A64" s="61" t="s">
        <v>119</v>
      </c>
      <c r="B64" s="517"/>
      <c r="C64" s="517"/>
      <c r="D64" s="517"/>
      <c r="E64" s="79">
        <v>6.12</v>
      </c>
      <c r="F64" s="63">
        <f t="shared" si="6"/>
        <v>-0.71172868582195004</v>
      </c>
      <c r="G64" s="441">
        <v>21.23</v>
      </c>
      <c r="H64" s="385">
        <v>25.61</v>
      </c>
      <c r="I64" s="440">
        <f t="shared" si="8"/>
        <v>1.4297912713472489</v>
      </c>
      <c r="J64" s="79">
        <v>10.54</v>
      </c>
      <c r="K64" s="77">
        <f t="shared" si="8"/>
        <v>0.33586818757921422</v>
      </c>
      <c r="L64" s="79">
        <v>7.89</v>
      </c>
      <c r="M64" s="77">
        <f t="shared" si="8"/>
        <v>1.9222222222222221</v>
      </c>
      <c r="N64" s="79">
        <v>2.7</v>
      </c>
      <c r="O64" s="13"/>
      <c r="P64" s="13"/>
      <c r="Q64" s="13"/>
      <c r="R64" s="13"/>
      <c r="S64" s="13"/>
      <c r="T64" s="13"/>
      <c r="U64" s="13"/>
      <c r="V64" s="13"/>
    </row>
    <row r="65" spans="1:22" s="9" customFormat="1" ht="10.199999999999999">
      <c r="A65" s="61" t="s">
        <v>120</v>
      </c>
      <c r="B65" s="61"/>
      <c r="C65" s="61"/>
      <c r="D65" s="61"/>
      <c r="E65" s="79">
        <v>0.12</v>
      </c>
      <c r="F65" s="63">
        <f t="shared" si="6"/>
        <v>-0.92156862745098045</v>
      </c>
      <c r="G65" s="441">
        <v>1.53</v>
      </c>
      <c r="H65" s="385">
        <v>1.53</v>
      </c>
      <c r="I65" s="440">
        <f t="shared" si="8"/>
        <v>9.928571428571427</v>
      </c>
      <c r="J65" s="79">
        <v>0.14000000000000001</v>
      </c>
      <c r="K65" s="77">
        <f t="shared" si="8"/>
        <v>-0.91194968553459121</v>
      </c>
      <c r="L65" s="79">
        <v>1.59</v>
      </c>
      <c r="M65" s="77">
        <f t="shared" si="8"/>
        <v>-0.67551020408163265</v>
      </c>
      <c r="N65" s="79">
        <v>4.9000000000000004</v>
      </c>
      <c r="O65" s="13"/>
      <c r="P65" s="13"/>
      <c r="Q65" s="13"/>
      <c r="R65" s="13"/>
      <c r="S65" s="13"/>
      <c r="T65" s="13"/>
      <c r="U65" s="13"/>
      <c r="V65" s="13"/>
    </row>
    <row r="66" spans="1:22" s="9" customFormat="1" ht="10.199999999999999">
      <c r="A66" s="66" t="s">
        <v>100</v>
      </c>
      <c r="B66" s="517"/>
      <c r="C66" s="517"/>
      <c r="D66" s="517"/>
      <c r="E66" s="80">
        <f>E44</f>
        <v>3724.4</v>
      </c>
      <c r="F66" s="63">
        <f t="shared" si="6"/>
        <v>0.12659866661826813</v>
      </c>
      <c r="G66" s="541">
        <f>G44</f>
        <v>3305.88</v>
      </c>
      <c r="H66" s="290">
        <f>H44</f>
        <v>4654.2</v>
      </c>
      <c r="I66" s="440">
        <f t="shared" si="8"/>
        <v>-2.3685761749102641E-3</v>
      </c>
      <c r="J66" s="80">
        <f>J44</f>
        <v>4665.25</v>
      </c>
      <c r="K66" s="77">
        <f t="shared" si="8"/>
        <v>3.1113060604888165E-3</v>
      </c>
      <c r="L66" s="80">
        <f>L44</f>
        <v>4650.78</v>
      </c>
      <c r="M66" s="77">
        <f t="shared" si="8"/>
        <v>8.9494582723279592E-2</v>
      </c>
      <c r="N66" s="80">
        <v>4268.75</v>
      </c>
      <c r="O66" s="13"/>
      <c r="P66" s="13"/>
      <c r="Q66" s="13"/>
      <c r="R66" s="13"/>
      <c r="S66" s="13"/>
      <c r="T66" s="13"/>
      <c r="U66" s="13"/>
      <c r="V66" s="13"/>
    </row>
    <row r="67" spans="1:22" s="9" customFormat="1" ht="10.199999999999999">
      <c r="A67" s="66" t="s">
        <v>101</v>
      </c>
      <c r="B67" s="517"/>
      <c r="C67" s="517"/>
      <c r="D67" s="517"/>
      <c r="E67" s="80">
        <f>E45</f>
        <v>16.22</v>
      </c>
      <c r="F67" s="63">
        <f t="shared" si="6"/>
        <v>-7.5783475783475884E-2</v>
      </c>
      <c r="G67" s="541">
        <f>G45</f>
        <v>17.55</v>
      </c>
      <c r="H67" s="290">
        <f>H45</f>
        <v>27.3</v>
      </c>
      <c r="I67" s="440">
        <f t="shared" si="8"/>
        <v>0.40432098765432101</v>
      </c>
      <c r="J67" s="80">
        <f>J45</f>
        <v>19.440000000000001</v>
      </c>
      <c r="K67" s="77">
        <f t="shared" si="8"/>
        <v>-3.6669970267591556E-2</v>
      </c>
      <c r="L67" s="80">
        <f>L45</f>
        <v>20.18</v>
      </c>
      <c r="M67" s="77">
        <f t="shared" si="8"/>
        <v>-3.4911525585844094E-2</v>
      </c>
      <c r="N67" s="80">
        <v>20.91</v>
      </c>
      <c r="O67" s="13"/>
      <c r="P67" s="13"/>
      <c r="Q67" s="13"/>
      <c r="R67" s="13"/>
      <c r="S67" s="13"/>
      <c r="T67" s="13"/>
      <c r="U67" s="13"/>
      <c r="V67" s="13"/>
    </row>
    <row r="68" spans="1:22" s="3" customFormat="1" ht="10.199999999999999">
      <c r="A68" s="66" t="s">
        <v>121</v>
      </c>
      <c r="B68" s="517"/>
      <c r="C68" s="517"/>
      <c r="D68" s="517"/>
      <c r="E68" s="78">
        <f>E46+E47+E48+E49+E50+E51+E52+E53+E54+E55</f>
        <v>551.71</v>
      </c>
      <c r="F68" s="63">
        <f t="shared" si="6"/>
        <v>3.3029378171400614E-2</v>
      </c>
      <c r="G68" s="540">
        <f>G46+G47+G48+G49+G50+G51+G52+G53+G54+G55</f>
        <v>534.07000000000005</v>
      </c>
      <c r="H68" s="289">
        <f>H46+H47+H48+H49+H50+H51+H52+H53+H54+H55</f>
        <v>750.92</v>
      </c>
      <c r="I68" s="440">
        <f t="shared" si="8"/>
        <v>-0.16599657922210642</v>
      </c>
      <c r="J68" s="78">
        <f>J46+J47+J48+J49+J50+J51+J52+J53+J54+J55</f>
        <v>900.38000000000011</v>
      </c>
      <c r="K68" s="77">
        <f t="shared" si="8"/>
        <v>0.14714163768171362</v>
      </c>
      <c r="L68" s="78">
        <f>L46+L47+L48+L49+L50+L51+L52+L53+L54+L55</f>
        <v>784.89</v>
      </c>
      <c r="M68" s="77">
        <f t="shared" si="8"/>
        <v>-5.1309014431793476E-2</v>
      </c>
      <c r="N68" s="78">
        <v>827.34</v>
      </c>
      <c r="O68" s="6"/>
      <c r="P68" s="6"/>
      <c r="Q68" s="6"/>
      <c r="R68" s="6"/>
      <c r="S68" s="6"/>
      <c r="T68" s="6"/>
      <c r="U68" s="6"/>
      <c r="V68" s="6"/>
    </row>
    <row r="69" spans="1:22" s="3" customFormat="1" ht="10.199999999999999">
      <c r="A69" s="66" t="s">
        <v>122</v>
      </c>
      <c r="B69" s="517"/>
      <c r="C69" s="517"/>
      <c r="D69" s="517"/>
      <c r="E69" s="78">
        <f>E56+E57+E58+E59+E60+E61</f>
        <v>500.17</v>
      </c>
      <c r="F69" s="63">
        <f t="shared" si="6"/>
        <v>2.3428548043869624E-2</v>
      </c>
      <c r="G69" s="540">
        <f>G56+G57+G58+G59+G60+G61</f>
        <v>488.72</v>
      </c>
      <c r="H69" s="289">
        <f>H56+H57+H58+H59+H60+H61</f>
        <v>689.67000000000007</v>
      </c>
      <c r="I69" s="440">
        <f t="shared" si="8"/>
        <v>-5.1582826810418148E-2</v>
      </c>
      <c r="J69" s="78">
        <f>J56+J57+J58+J59+J60+J61</f>
        <v>727.18</v>
      </c>
      <c r="K69" s="77">
        <f t="shared" si="8"/>
        <v>-8.2422712933754139E-2</v>
      </c>
      <c r="L69" s="78">
        <f>L56+L57+L58+L59+L60+L61</f>
        <v>792.50000000000011</v>
      </c>
      <c r="M69" s="77">
        <f t="shared" si="8"/>
        <v>-9.9789856307150315E-2</v>
      </c>
      <c r="N69" s="78">
        <v>880.34999999999991</v>
      </c>
      <c r="O69" s="6"/>
      <c r="P69" s="6"/>
      <c r="Q69" s="6"/>
      <c r="R69" s="6"/>
      <c r="S69" s="6"/>
      <c r="T69" s="6"/>
      <c r="U69" s="6"/>
      <c r="V69" s="6"/>
    </row>
    <row r="70" spans="1:22" s="9" customFormat="1" ht="10.199999999999999">
      <c r="A70" s="66" t="s">
        <v>123</v>
      </c>
      <c r="B70" s="517"/>
      <c r="C70" s="517"/>
      <c r="D70" s="517"/>
      <c r="E70" s="78">
        <f>E62+E63+E64+E65</f>
        <v>21.310000000000002</v>
      </c>
      <c r="F70" s="63">
        <f t="shared" si="6"/>
        <v>-0.48075048732943471</v>
      </c>
      <c r="G70" s="540">
        <f>G62+G63+G64+G65</f>
        <v>41.040000000000006</v>
      </c>
      <c r="H70" s="289">
        <f>H62+H63+H64+H65</f>
        <v>52.82</v>
      </c>
      <c r="I70" s="440">
        <f t="shared" si="8"/>
        <v>-5.9305431878895809E-2</v>
      </c>
      <c r="J70" s="78">
        <f>J62+J63+J64+J65</f>
        <v>56.15</v>
      </c>
      <c r="K70" s="77">
        <f t="shared" si="8"/>
        <v>0.27324263038548735</v>
      </c>
      <c r="L70" s="78">
        <f>L62+L63+L64+L65</f>
        <v>44.1</v>
      </c>
      <c r="M70" s="77">
        <f t="shared" si="8"/>
        <v>0.85606060606060619</v>
      </c>
      <c r="N70" s="78">
        <v>23.759999999999998</v>
      </c>
      <c r="O70" s="13"/>
      <c r="P70" s="13"/>
      <c r="Q70" s="13"/>
      <c r="R70" s="13"/>
      <c r="S70" s="13"/>
      <c r="T70" s="13"/>
      <c r="U70" s="13"/>
      <c r="V70" s="13"/>
    </row>
    <row r="71" spans="1:22" s="54" customFormat="1" ht="10.199999999999999" customHeight="1">
      <c r="A71" s="59" t="s">
        <v>127</v>
      </c>
      <c r="B71" s="59"/>
      <c r="C71" s="59"/>
      <c r="D71" s="59"/>
      <c r="E71" s="81">
        <f>SUM(E66:E70)</f>
        <v>4813.8100000000004</v>
      </c>
      <c r="F71" s="52">
        <f t="shared" si="6"/>
        <v>9.7224691493095872E-2</v>
      </c>
      <c r="G71" s="386">
        <f>SUM(G66:G70)</f>
        <v>4387.26</v>
      </c>
      <c r="H71" s="386">
        <f>SUM(H66:H70)</f>
        <v>6174.91</v>
      </c>
      <c r="I71" s="460">
        <f t="shared" ref="I71" si="9">IF((+H71/J71)&lt;0,"n.m.",IF(H71&lt;0,(+H71/J71-1)*-1,(+H71/J71-1)))</f>
        <v>-3.0382827711827098E-2</v>
      </c>
      <c r="J71" s="81">
        <f>SUM(J66:J70)</f>
        <v>6368.4</v>
      </c>
      <c r="K71" s="195">
        <f t="shared" ref="K71:M71" si="10">IF((+J71/L71)&lt;0,"n.m.",IF(J71&lt;0,(+J71/L71-1)*-1,(+J71/L71-1)))</f>
        <v>1.2070020421298455E-2</v>
      </c>
      <c r="L71" s="81">
        <f>SUM(L66:L70)</f>
        <v>6292.4500000000007</v>
      </c>
      <c r="M71" s="195">
        <f t="shared" si="10"/>
        <v>4.5064780414242556E-2</v>
      </c>
      <c r="N71" s="81">
        <v>6021.1100000000006</v>
      </c>
    </row>
    <row r="72" spans="1:22" ht="10.199999999999999" customHeight="1">
      <c r="A72" s="61"/>
      <c r="B72" s="61"/>
      <c r="C72" s="61"/>
      <c r="D72" s="61"/>
      <c r="E72" s="66"/>
      <c r="F72" s="63"/>
      <c r="G72" s="66"/>
      <c r="H72" s="66"/>
      <c r="I72" s="66"/>
      <c r="J72" s="66"/>
      <c r="K72" s="57"/>
      <c r="L72" s="66"/>
      <c r="M72" s="57"/>
      <c r="N72" s="66"/>
    </row>
    <row r="73" spans="1:22" ht="10.199999999999999" customHeight="1">
      <c r="A73" s="82" t="s">
        <v>3</v>
      </c>
      <c r="B73" s="82"/>
      <c r="C73" s="82"/>
      <c r="D73" s="82"/>
      <c r="E73" s="83"/>
      <c r="F73" s="63"/>
      <c r="G73" s="83"/>
      <c r="H73" s="83"/>
      <c r="I73" s="83"/>
      <c r="J73" s="83"/>
      <c r="K73" s="57"/>
      <c r="L73" s="83"/>
      <c r="M73" s="57"/>
      <c r="N73" s="83"/>
    </row>
    <row r="74" spans="1:22" s="3" customFormat="1" ht="10.199999999999999">
      <c r="A74" s="61" t="s">
        <v>100</v>
      </c>
      <c r="B74" s="517"/>
      <c r="C74" s="517"/>
      <c r="D74" s="517"/>
      <c r="E74" s="76">
        <v>5433.91</v>
      </c>
      <c r="F74" s="63">
        <f t="shared" si="6"/>
        <v>7.6328695707290617E-2</v>
      </c>
      <c r="G74" s="439">
        <v>5048.5600000000004</v>
      </c>
      <c r="H74" s="387">
        <v>5175.1400000000003</v>
      </c>
      <c r="I74" s="440">
        <f>IF((+H74/J74)&lt;0,"n.m.",IF(H74&lt;0,(+H74/J74-1)*-1,(+H74/J74-1)))</f>
        <v>0.42683367291515606</v>
      </c>
      <c r="J74" s="76">
        <v>3627.01</v>
      </c>
      <c r="K74" s="77">
        <f>IF((+J74/L74)&lt;0,"n.m.",IF(J74&lt;0,(+J74/L74-1)*-1,(+J74/L74-1)))</f>
        <v>-2.9767621024586077E-2</v>
      </c>
      <c r="L74" s="76">
        <v>3738.29</v>
      </c>
      <c r="M74" s="77">
        <f t="shared" ref="K74:M100" si="11">IF((+L74/N74)&lt;0,"n.m.",IF(L74&lt;0,(+L74/N74-1)*-1,(+L74/N74-1)))</f>
        <v>-2.9746424770951796E-2</v>
      </c>
      <c r="N74" s="76">
        <v>3852.9</v>
      </c>
      <c r="O74" s="6"/>
      <c r="P74" s="6"/>
      <c r="Q74" s="6"/>
      <c r="R74" s="6"/>
      <c r="S74" s="6"/>
      <c r="T74" s="6"/>
      <c r="U74" s="6"/>
      <c r="V74" s="6"/>
    </row>
    <row r="75" spans="1:22" s="3" customFormat="1" ht="10.199999999999999">
      <c r="A75" s="61" t="s">
        <v>101</v>
      </c>
      <c r="B75" s="517"/>
      <c r="C75" s="517"/>
      <c r="D75" s="517"/>
      <c r="E75" s="76">
        <v>17.39</v>
      </c>
      <c r="F75" s="63">
        <f t="shared" si="6"/>
        <v>0.34806201550387605</v>
      </c>
      <c r="G75" s="439">
        <v>12.9</v>
      </c>
      <c r="H75" s="387">
        <v>30.28</v>
      </c>
      <c r="I75" s="440">
        <f t="shared" ref="I75:I101" si="12">IF((+H75/J75)&lt;0,"n.m.",IF(H75&lt;0,(+H75/J75-1)*-1,(+H75/J75-1)))</f>
        <v>0.42628356099858689</v>
      </c>
      <c r="J75" s="76">
        <v>21.23</v>
      </c>
      <c r="K75" s="77">
        <f t="shared" si="11"/>
        <v>4.2162162162162158</v>
      </c>
      <c r="L75" s="76">
        <v>4.07</v>
      </c>
      <c r="M75" s="77">
        <f t="shared" si="11"/>
        <v>-0.35804416403785488</v>
      </c>
      <c r="N75" s="76">
        <v>6.34</v>
      </c>
      <c r="O75" s="6"/>
      <c r="P75" s="6"/>
      <c r="Q75" s="6"/>
      <c r="R75" s="6"/>
      <c r="S75" s="6"/>
      <c r="T75" s="6"/>
      <c r="U75" s="6"/>
      <c r="V75" s="6"/>
    </row>
    <row r="76" spans="1:22" s="3" customFormat="1" ht="10.199999999999999">
      <c r="A76" s="61" t="s">
        <v>102</v>
      </c>
      <c r="B76" s="517"/>
      <c r="C76" s="517"/>
      <c r="D76" s="517"/>
      <c r="E76" s="76">
        <v>1202.4100000000001</v>
      </c>
      <c r="F76" s="63">
        <f t="shared" si="6"/>
        <v>0.28361124751798794</v>
      </c>
      <c r="G76" s="439">
        <v>936.74</v>
      </c>
      <c r="H76" s="387">
        <v>853.2</v>
      </c>
      <c r="I76" s="440">
        <f t="shared" si="12"/>
        <v>6.4929229386654796E-2</v>
      </c>
      <c r="J76" s="76">
        <v>801.18</v>
      </c>
      <c r="K76" s="77">
        <f t="shared" si="11"/>
        <v>2.3545193229000283E-2</v>
      </c>
      <c r="L76" s="76">
        <v>782.75</v>
      </c>
      <c r="M76" s="77">
        <f t="shared" si="11"/>
        <v>0.47513333207696506</v>
      </c>
      <c r="N76" s="76">
        <v>530.63</v>
      </c>
      <c r="O76" s="6"/>
      <c r="P76" s="6"/>
      <c r="Q76" s="6"/>
      <c r="R76" s="6"/>
      <c r="S76" s="6"/>
      <c r="T76" s="6"/>
      <c r="U76" s="6"/>
      <c r="V76" s="6"/>
    </row>
    <row r="77" spans="1:22" s="3" customFormat="1" ht="10.199999999999999">
      <c r="A77" s="61" t="s">
        <v>103</v>
      </c>
      <c r="B77" s="517"/>
      <c r="C77" s="517"/>
      <c r="D77" s="517"/>
      <c r="E77" s="76">
        <v>0</v>
      </c>
      <c r="F77" s="63"/>
      <c r="G77" s="439">
        <v>0</v>
      </c>
      <c r="H77" s="387">
        <v>0</v>
      </c>
      <c r="I77" s="440">
        <f t="shared" si="12"/>
        <v>-1</v>
      </c>
      <c r="J77" s="76">
        <v>0.1</v>
      </c>
      <c r="K77" s="77"/>
      <c r="L77" s="76">
        <v>0</v>
      </c>
      <c r="M77" s="77"/>
      <c r="N77" s="76">
        <v>0</v>
      </c>
      <c r="O77" s="6"/>
      <c r="P77" s="6"/>
      <c r="Q77" s="6"/>
      <c r="R77" s="6"/>
      <c r="S77" s="6"/>
      <c r="T77" s="6"/>
      <c r="U77" s="6"/>
      <c r="V77" s="6"/>
    </row>
    <row r="78" spans="1:22" s="9" customFormat="1" ht="10.199999999999999">
      <c r="A78" s="61" t="s">
        <v>104</v>
      </c>
      <c r="B78" s="517"/>
      <c r="C78" s="517"/>
      <c r="D78" s="517"/>
      <c r="E78" s="76">
        <v>1.1000000000000001</v>
      </c>
      <c r="F78" s="63">
        <f t="shared" si="6"/>
        <v>-0.93939393939393934</v>
      </c>
      <c r="G78" s="439">
        <v>18.149999999999999</v>
      </c>
      <c r="H78" s="387">
        <v>9.74</v>
      </c>
      <c r="I78" s="440"/>
      <c r="J78" s="76">
        <v>0</v>
      </c>
      <c r="K78" s="77">
        <f t="shared" si="11"/>
        <v>-1</v>
      </c>
      <c r="L78" s="76">
        <v>0.79</v>
      </c>
      <c r="M78" s="77"/>
      <c r="N78" s="76">
        <v>0</v>
      </c>
      <c r="O78" s="13"/>
      <c r="P78" s="13"/>
      <c r="Q78" s="13"/>
      <c r="R78" s="13"/>
      <c r="S78" s="13"/>
      <c r="T78" s="13"/>
      <c r="U78" s="13"/>
      <c r="V78" s="13"/>
    </row>
    <row r="79" spans="1:22" s="9" customFormat="1" ht="10.199999999999999">
      <c r="A79" s="61" t="s">
        <v>148</v>
      </c>
      <c r="B79" s="517"/>
      <c r="C79" s="517"/>
      <c r="D79" s="517"/>
      <c r="E79" s="76">
        <v>0.04</v>
      </c>
      <c r="F79" s="63">
        <f t="shared" ref="F79:F94" si="13">IF((+E79/G79)&lt;0,"n.m.",IF(E79&lt;0,(+E79/G79-1)*-1,(+E79/G79-1)))</f>
        <v>-0.99836333878887074</v>
      </c>
      <c r="G79" s="439">
        <v>24.44</v>
      </c>
      <c r="H79" s="387">
        <v>17.61</v>
      </c>
      <c r="I79" s="440">
        <f t="shared" si="12"/>
        <v>1.5821114369501466</v>
      </c>
      <c r="J79" s="76">
        <v>6.82</v>
      </c>
      <c r="K79" s="77">
        <f t="shared" si="11"/>
        <v>-0.81750066898581752</v>
      </c>
      <c r="L79" s="76">
        <v>37.369999999999997</v>
      </c>
      <c r="M79" s="77">
        <f t="shared" si="11"/>
        <v>-0.64184397163120566</v>
      </c>
      <c r="N79" s="76">
        <v>104.34</v>
      </c>
      <c r="O79" s="13"/>
      <c r="P79" s="13"/>
      <c r="Q79" s="13"/>
      <c r="R79" s="13"/>
      <c r="S79" s="13"/>
      <c r="T79" s="13"/>
      <c r="U79" s="13"/>
      <c r="V79" s="13"/>
    </row>
    <row r="80" spans="1:22" s="9" customFormat="1" ht="10.199999999999999">
      <c r="A80" s="61" t="s">
        <v>105</v>
      </c>
      <c r="B80" s="517"/>
      <c r="C80" s="517"/>
      <c r="D80" s="517"/>
      <c r="E80" s="76">
        <v>0</v>
      </c>
      <c r="F80" s="63"/>
      <c r="G80" s="439">
        <v>0</v>
      </c>
      <c r="H80" s="387">
        <v>0</v>
      </c>
      <c r="I80" s="440"/>
      <c r="J80" s="76">
        <v>0</v>
      </c>
      <c r="K80" s="77"/>
      <c r="L80" s="76">
        <v>0</v>
      </c>
      <c r="M80" s="77"/>
      <c r="N80" s="76">
        <v>0</v>
      </c>
      <c r="O80" s="13"/>
      <c r="P80" s="13"/>
      <c r="Q80" s="13"/>
      <c r="R80" s="13"/>
      <c r="S80" s="13"/>
      <c r="T80" s="13"/>
      <c r="U80" s="13"/>
      <c r="V80" s="13"/>
    </row>
    <row r="81" spans="1:22" s="9" customFormat="1" ht="10.199999999999999">
      <c r="A81" s="61" t="s">
        <v>106</v>
      </c>
      <c r="B81" s="517"/>
      <c r="C81" s="517"/>
      <c r="D81" s="517"/>
      <c r="E81" s="76">
        <v>3.1</v>
      </c>
      <c r="F81" s="63">
        <f t="shared" si="13"/>
        <v>1.0945945945945947</v>
      </c>
      <c r="G81" s="439">
        <v>1.48</v>
      </c>
      <c r="H81" s="387">
        <v>5.23</v>
      </c>
      <c r="I81" s="440">
        <f t="shared" si="12"/>
        <v>0.70358306188925113</v>
      </c>
      <c r="J81" s="76">
        <v>3.07</v>
      </c>
      <c r="K81" s="77">
        <f t="shared" si="11"/>
        <v>0.83832335329341312</v>
      </c>
      <c r="L81" s="76">
        <v>1.67</v>
      </c>
      <c r="M81" s="77">
        <f t="shared" si="11"/>
        <v>8.8235294117647047</v>
      </c>
      <c r="N81" s="76">
        <v>0.17</v>
      </c>
      <c r="O81" s="13"/>
      <c r="P81" s="13"/>
      <c r="Q81" s="13"/>
      <c r="R81" s="13"/>
      <c r="S81" s="13"/>
      <c r="T81" s="13"/>
      <c r="U81" s="13"/>
      <c r="V81" s="13"/>
    </row>
    <row r="82" spans="1:22" s="9" customFormat="1" ht="10.199999999999999">
      <c r="A82" s="61" t="s">
        <v>107</v>
      </c>
      <c r="B82" s="517"/>
      <c r="C82" s="517"/>
      <c r="D82" s="517"/>
      <c r="E82" s="76">
        <v>0</v>
      </c>
      <c r="F82" s="63"/>
      <c r="G82" s="439">
        <v>0</v>
      </c>
      <c r="H82" s="387">
        <v>0</v>
      </c>
      <c r="I82" s="440"/>
      <c r="J82" s="76">
        <v>0</v>
      </c>
      <c r="K82" s="77"/>
      <c r="L82" s="76">
        <v>0</v>
      </c>
      <c r="M82" s="77"/>
      <c r="N82" s="76">
        <v>0</v>
      </c>
      <c r="O82" s="13"/>
      <c r="P82" s="13"/>
      <c r="Q82" s="13"/>
      <c r="R82" s="13"/>
      <c r="S82" s="13"/>
      <c r="T82" s="13"/>
      <c r="U82" s="13"/>
      <c r="V82" s="13"/>
    </row>
    <row r="83" spans="1:22" s="9" customFormat="1" ht="10.199999999999999">
      <c r="A83" s="61" t="s">
        <v>108</v>
      </c>
      <c r="B83" s="517"/>
      <c r="C83" s="517"/>
      <c r="D83" s="517"/>
      <c r="E83" s="76">
        <v>0</v>
      </c>
      <c r="F83" s="63"/>
      <c r="G83" s="439">
        <v>0</v>
      </c>
      <c r="H83" s="387">
        <v>0</v>
      </c>
      <c r="I83" s="440"/>
      <c r="J83" s="76">
        <v>0</v>
      </c>
      <c r="K83" s="77"/>
      <c r="L83" s="76">
        <v>0</v>
      </c>
      <c r="M83" s="77"/>
      <c r="N83" s="76">
        <v>0</v>
      </c>
      <c r="O83" s="13"/>
      <c r="P83" s="13"/>
      <c r="Q83" s="13"/>
      <c r="R83" s="13"/>
      <c r="S83" s="13"/>
      <c r="T83" s="13"/>
      <c r="U83" s="13"/>
      <c r="V83" s="13"/>
    </row>
    <row r="84" spans="1:22" s="9" customFormat="1" ht="10.199999999999999">
      <c r="A84" s="61" t="s">
        <v>109</v>
      </c>
      <c r="B84" s="517"/>
      <c r="C84" s="517"/>
      <c r="D84" s="517"/>
      <c r="E84" s="76">
        <v>0</v>
      </c>
      <c r="F84" s="63"/>
      <c r="G84" s="439">
        <v>0</v>
      </c>
      <c r="H84" s="387">
        <v>0</v>
      </c>
      <c r="I84" s="440"/>
      <c r="J84" s="76">
        <v>0</v>
      </c>
      <c r="K84" s="77"/>
      <c r="L84" s="76">
        <v>0</v>
      </c>
      <c r="M84" s="77"/>
      <c r="N84" s="76">
        <v>0</v>
      </c>
      <c r="O84" s="13"/>
      <c r="P84" s="13"/>
      <c r="Q84" s="13"/>
      <c r="R84" s="13"/>
      <c r="S84" s="13"/>
      <c r="T84" s="13"/>
      <c r="U84" s="13"/>
      <c r="V84" s="13"/>
    </row>
    <row r="85" spans="1:22" s="9" customFormat="1" ht="10.199999999999999">
      <c r="A85" s="61" t="s">
        <v>110</v>
      </c>
      <c r="B85" s="517"/>
      <c r="C85" s="517"/>
      <c r="D85" s="517"/>
      <c r="E85" s="76">
        <v>0</v>
      </c>
      <c r="F85" s="63"/>
      <c r="G85" s="439">
        <v>0</v>
      </c>
      <c r="H85" s="387">
        <v>0</v>
      </c>
      <c r="I85" s="440"/>
      <c r="J85" s="76">
        <v>0</v>
      </c>
      <c r="K85" s="77"/>
      <c r="L85" s="76">
        <v>0</v>
      </c>
      <c r="M85" s="77"/>
      <c r="N85" s="76">
        <v>0</v>
      </c>
      <c r="O85" s="13"/>
      <c r="P85" s="13"/>
      <c r="Q85" s="13"/>
      <c r="R85" s="13"/>
      <c r="S85" s="13"/>
      <c r="T85" s="13"/>
      <c r="U85" s="13"/>
      <c r="V85" s="13"/>
    </row>
    <row r="86" spans="1:22" s="9" customFormat="1" ht="10.199999999999999">
      <c r="A86" s="61" t="s">
        <v>111</v>
      </c>
      <c r="B86" s="517"/>
      <c r="C86" s="517"/>
      <c r="D86" s="517"/>
      <c r="E86" s="76">
        <v>13.03</v>
      </c>
      <c r="F86" s="63">
        <f t="shared" si="13"/>
        <v>-0.46201486374896783</v>
      </c>
      <c r="G86" s="439">
        <v>24.220000000000002</v>
      </c>
      <c r="H86" s="387">
        <v>13.83</v>
      </c>
      <c r="I86" s="440">
        <f t="shared" si="12"/>
        <v>-6.4276048714479006E-2</v>
      </c>
      <c r="J86" s="76">
        <v>14.78</v>
      </c>
      <c r="K86" s="77">
        <f t="shared" si="11"/>
        <v>0.54764397905759155</v>
      </c>
      <c r="L86" s="76">
        <v>9.5500000000000007</v>
      </c>
      <c r="M86" s="77">
        <f t="shared" si="11"/>
        <v>-8.7870105062082149E-2</v>
      </c>
      <c r="N86" s="76">
        <v>10.47</v>
      </c>
      <c r="O86" s="13"/>
      <c r="P86" s="13"/>
      <c r="Q86" s="13"/>
      <c r="R86" s="13"/>
      <c r="S86" s="13"/>
      <c r="T86" s="13"/>
      <c r="U86" s="13"/>
      <c r="V86" s="13"/>
    </row>
    <row r="87" spans="1:22" s="9" customFormat="1" ht="10.199999999999999">
      <c r="A87" s="61" t="s">
        <v>112</v>
      </c>
      <c r="B87" s="517"/>
      <c r="C87" s="517"/>
      <c r="D87" s="517"/>
      <c r="E87" s="78">
        <v>558.59</v>
      </c>
      <c r="F87" s="63">
        <f t="shared" si="13"/>
        <v>0.3109979346601579</v>
      </c>
      <c r="G87" s="540">
        <v>426.08</v>
      </c>
      <c r="H87" s="388">
        <v>388.55</v>
      </c>
      <c r="I87" s="440">
        <f t="shared" si="12"/>
        <v>0.230328361989804</v>
      </c>
      <c r="J87" s="78">
        <v>315.81</v>
      </c>
      <c r="K87" s="77">
        <f t="shared" si="11"/>
        <v>-4.0412020297165063E-2</v>
      </c>
      <c r="L87" s="78">
        <v>329.11</v>
      </c>
      <c r="M87" s="77">
        <f t="shared" si="11"/>
        <v>0.14409372175484947</v>
      </c>
      <c r="N87" s="78">
        <v>287.66000000000003</v>
      </c>
      <c r="O87" s="13"/>
      <c r="P87" s="13"/>
      <c r="Q87" s="13"/>
      <c r="R87" s="13"/>
      <c r="S87" s="13"/>
      <c r="T87" s="13"/>
      <c r="U87" s="13"/>
      <c r="V87" s="13"/>
    </row>
    <row r="88" spans="1:22" s="9" customFormat="1" ht="10.199999999999999">
      <c r="A88" s="61" t="s">
        <v>113</v>
      </c>
      <c r="B88" s="517"/>
      <c r="C88" s="517"/>
      <c r="D88" s="517"/>
      <c r="E88" s="76">
        <v>331.86</v>
      </c>
      <c r="F88" s="63">
        <f t="shared" si="13"/>
        <v>-8.1737686773657892E-2</v>
      </c>
      <c r="G88" s="439">
        <v>361.4</v>
      </c>
      <c r="H88" s="387">
        <v>359.04</v>
      </c>
      <c r="I88" s="440">
        <f t="shared" si="12"/>
        <v>0.4042553191489362</v>
      </c>
      <c r="J88" s="76">
        <v>255.68</v>
      </c>
      <c r="K88" s="77">
        <f t="shared" si="11"/>
        <v>-0.16689475399152809</v>
      </c>
      <c r="L88" s="76">
        <v>306.89999999999998</v>
      </c>
      <c r="M88" s="77">
        <f t="shared" si="11"/>
        <v>0.14195348837209298</v>
      </c>
      <c r="N88" s="76">
        <v>268.75</v>
      </c>
      <c r="O88" s="13"/>
      <c r="P88" s="13"/>
      <c r="Q88" s="13"/>
      <c r="R88" s="13"/>
      <c r="S88" s="13"/>
      <c r="T88" s="13"/>
      <c r="U88" s="13"/>
      <c r="V88" s="13"/>
    </row>
    <row r="89" spans="1:22" s="3" customFormat="1" ht="10.199999999999999">
      <c r="A89" s="61" t="s">
        <v>114</v>
      </c>
      <c r="B89" s="517"/>
      <c r="C89" s="517"/>
      <c r="D89" s="517"/>
      <c r="E89" s="76">
        <v>0</v>
      </c>
      <c r="F89" s="63"/>
      <c r="G89" s="439">
        <v>0</v>
      </c>
      <c r="H89" s="387">
        <v>0</v>
      </c>
      <c r="I89" s="440"/>
      <c r="J89" s="76">
        <v>0</v>
      </c>
      <c r="K89" s="77"/>
      <c r="L89" s="76">
        <v>0</v>
      </c>
      <c r="M89" s="77">
        <f t="shared" si="11"/>
        <v>-1</v>
      </c>
      <c r="N89" s="76">
        <v>3.11</v>
      </c>
      <c r="O89" s="6"/>
      <c r="P89" s="6"/>
      <c r="Q89" s="6"/>
      <c r="R89" s="6"/>
      <c r="S89" s="6"/>
      <c r="T89" s="6"/>
      <c r="U89" s="6"/>
      <c r="V89" s="6"/>
    </row>
    <row r="90" spans="1:22" s="9" customFormat="1" ht="10.199999999999999">
      <c r="A90" s="61" t="s">
        <v>115</v>
      </c>
      <c r="B90" s="517"/>
      <c r="C90" s="517"/>
      <c r="D90" s="517"/>
      <c r="E90" s="76">
        <v>80.33</v>
      </c>
      <c r="F90" s="63">
        <f t="shared" si="13"/>
        <v>-0.56996788008565313</v>
      </c>
      <c r="G90" s="439">
        <v>186.8</v>
      </c>
      <c r="H90" s="387">
        <v>148.53</v>
      </c>
      <c r="I90" s="440">
        <f t="shared" si="12"/>
        <v>-0.51023840142447319</v>
      </c>
      <c r="J90" s="76">
        <v>303.27</v>
      </c>
      <c r="K90" s="77">
        <f t="shared" si="11"/>
        <v>-0.30004385256306687</v>
      </c>
      <c r="L90" s="76">
        <v>433.27</v>
      </c>
      <c r="M90" s="77">
        <f t="shared" si="11"/>
        <v>0.53898341206976164</v>
      </c>
      <c r="N90" s="76">
        <v>281.52999999999997</v>
      </c>
      <c r="O90" s="13"/>
      <c r="P90" s="13"/>
      <c r="Q90" s="13"/>
      <c r="R90" s="13"/>
      <c r="S90" s="13"/>
      <c r="T90" s="13"/>
      <c r="U90" s="13"/>
      <c r="V90" s="13"/>
    </row>
    <row r="91" spans="1:22" s="9" customFormat="1" ht="10.199999999999999">
      <c r="A91" s="61" t="s">
        <v>116</v>
      </c>
      <c r="B91" s="517"/>
      <c r="C91" s="517"/>
      <c r="D91" s="517"/>
      <c r="E91" s="76">
        <v>42.7</v>
      </c>
      <c r="F91" s="63">
        <f t="shared" si="13"/>
        <v>1.5738396624472575</v>
      </c>
      <c r="G91" s="439">
        <v>16.59</v>
      </c>
      <c r="H91" s="387">
        <v>11</v>
      </c>
      <c r="I91" s="440">
        <f t="shared" si="12"/>
        <v>6.6925315227934101E-2</v>
      </c>
      <c r="J91" s="76">
        <v>10.31</v>
      </c>
      <c r="K91" s="77">
        <f t="shared" si="11"/>
        <v>-0.25343953656770457</v>
      </c>
      <c r="L91" s="76">
        <v>13.81</v>
      </c>
      <c r="M91" s="77">
        <f t="shared" si="11"/>
        <v>-0.62746155921230107</v>
      </c>
      <c r="N91" s="76">
        <v>37.07</v>
      </c>
      <c r="O91" s="13"/>
      <c r="P91" s="13"/>
      <c r="Q91" s="13"/>
      <c r="R91" s="13"/>
      <c r="S91" s="13"/>
      <c r="T91" s="13"/>
      <c r="U91" s="13"/>
      <c r="V91" s="13"/>
    </row>
    <row r="92" spans="1:22" s="9" customFormat="1" ht="10.199999999999999">
      <c r="A92" s="61" t="s">
        <v>117</v>
      </c>
      <c r="B92" s="517"/>
      <c r="C92" s="517"/>
      <c r="D92" s="517"/>
      <c r="E92" s="76">
        <v>2.69</v>
      </c>
      <c r="F92" s="63">
        <f t="shared" si="13"/>
        <v>-0.3872437357630979</v>
      </c>
      <c r="G92" s="439">
        <v>4.3899999999999997</v>
      </c>
      <c r="H92" s="387">
        <v>4.29</v>
      </c>
      <c r="I92" s="440">
        <f t="shared" si="12"/>
        <v>-0.28260869565217395</v>
      </c>
      <c r="J92" s="76">
        <v>5.98</v>
      </c>
      <c r="K92" s="77">
        <f t="shared" si="11"/>
        <v>1.7305936073059365</v>
      </c>
      <c r="L92" s="76">
        <v>2.19</v>
      </c>
      <c r="M92" s="77">
        <f t="shared" si="11"/>
        <v>-0.81795511221945139</v>
      </c>
      <c r="N92" s="76">
        <v>12.03</v>
      </c>
      <c r="O92" s="13"/>
      <c r="P92" s="13"/>
      <c r="Q92" s="13"/>
      <c r="R92" s="13"/>
      <c r="S92" s="13"/>
      <c r="T92" s="13"/>
      <c r="U92" s="13"/>
      <c r="V92" s="13"/>
    </row>
    <row r="93" spans="1:22" s="9" customFormat="1" ht="10.199999999999999">
      <c r="A93" s="61" t="s">
        <v>118</v>
      </c>
      <c r="B93" s="517"/>
      <c r="C93" s="517"/>
      <c r="D93" s="517"/>
      <c r="E93" s="76">
        <v>3.15</v>
      </c>
      <c r="F93" s="63">
        <f t="shared" si="13"/>
        <v>-0.31965442764578833</v>
      </c>
      <c r="G93" s="439">
        <v>4.63</v>
      </c>
      <c r="H93" s="387">
        <v>2.64</v>
      </c>
      <c r="I93" s="440">
        <f t="shared" si="12"/>
        <v>5.179282868525914E-2</v>
      </c>
      <c r="J93" s="76">
        <v>2.5099999999999998</v>
      </c>
      <c r="K93" s="77">
        <f t="shared" si="11"/>
        <v>-0.88898717381689518</v>
      </c>
      <c r="L93" s="76">
        <v>22.61</v>
      </c>
      <c r="M93" s="77">
        <f t="shared" si="11"/>
        <v>-0.59588918677390534</v>
      </c>
      <c r="N93" s="76">
        <v>55.95</v>
      </c>
      <c r="O93" s="13"/>
      <c r="P93" s="13"/>
      <c r="Q93" s="13"/>
      <c r="R93" s="13"/>
      <c r="S93" s="13"/>
      <c r="T93" s="13"/>
      <c r="U93" s="13"/>
      <c r="V93" s="13"/>
    </row>
    <row r="94" spans="1:22" s="9" customFormat="1" ht="10.199999999999999">
      <c r="A94" s="61" t="s">
        <v>119</v>
      </c>
      <c r="B94" s="61"/>
      <c r="C94" s="61"/>
      <c r="D94" s="61"/>
      <c r="E94" s="79">
        <v>7.19</v>
      </c>
      <c r="F94" s="63">
        <f t="shared" si="13"/>
        <v>-0.5768098881695114</v>
      </c>
      <c r="G94" s="441">
        <v>16.989999999999998</v>
      </c>
      <c r="H94" s="389">
        <v>11.33</v>
      </c>
      <c r="I94" s="440">
        <f t="shared" si="12"/>
        <v>-0.61851851851851847</v>
      </c>
      <c r="J94" s="79">
        <v>29.7</v>
      </c>
      <c r="K94" s="77"/>
      <c r="L94" s="79">
        <v>0</v>
      </c>
      <c r="M94" s="77"/>
      <c r="N94" s="79">
        <v>0</v>
      </c>
      <c r="O94" s="13"/>
      <c r="P94" s="13"/>
      <c r="Q94" s="13"/>
      <c r="R94" s="13"/>
      <c r="S94" s="13"/>
      <c r="T94" s="13"/>
      <c r="U94" s="13"/>
      <c r="V94" s="13"/>
    </row>
    <row r="95" spans="1:22" s="9" customFormat="1" ht="10.199999999999999">
      <c r="A95" s="61" t="s">
        <v>120</v>
      </c>
      <c r="B95" s="61"/>
      <c r="C95" s="61"/>
      <c r="D95" s="61"/>
      <c r="E95" s="79">
        <v>0</v>
      </c>
      <c r="F95" s="63"/>
      <c r="G95" s="441">
        <v>0</v>
      </c>
      <c r="H95" s="387">
        <v>0</v>
      </c>
      <c r="I95" s="440"/>
      <c r="J95" s="76">
        <v>0</v>
      </c>
      <c r="K95" s="77"/>
      <c r="L95" s="79">
        <v>0</v>
      </c>
      <c r="M95" s="77">
        <f t="shared" si="11"/>
        <v>-1</v>
      </c>
      <c r="N95" s="79">
        <v>0.31</v>
      </c>
      <c r="O95" s="13"/>
      <c r="P95" s="13"/>
      <c r="Q95" s="13"/>
      <c r="R95" s="13"/>
      <c r="S95" s="13"/>
      <c r="T95" s="13"/>
      <c r="U95" s="13"/>
      <c r="V95" s="13"/>
    </row>
    <row r="96" spans="1:22" s="9" customFormat="1" ht="10.199999999999999">
      <c r="A96" s="66" t="s">
        <v>100</v>
      </c>
      <c r="B96" s="517"/>
      <c r="C96" s="517"/>
      <c r="D96" s="517"/>
      <c r="E96" s="80">
        <f>E74</f>
        <v>5433.91</v>
      </c>
      <c r="F96" s="63">
        <f t="shared" ref="F96:F101" si="14">IF((+E96/G96)&lt;0,"n.m.",IF(E96&lt;0,(+E96/G96-1)*-1,(+E96/G96-1)))</f>
        <v>7.6328695707290617E-2</v>
      </c>
      <c r="G96" s="541">
        <f>G74</f>
        <v>5048.5600000000004</v>
      </c>
      <c r="H96" s="290">
        <f>H74</f>
        <v>5175.1400000000003</v>
      </c>
      <c r="I96" s="440">
        <f t="shared" si="12"/>
        <v>0.42683367291515606</v>
      </c>
      <c r="J96" s="80">
        <f>J74</f>
        <v>3627.01</v>
      </c>
      <c r="K96" s="77">
        <f t="shared" si="11"/>
        <v>-2.9767621024586077E-2</v>
      </c>
      <c r="L96" s="80">
        <f>L74</f>
        <v>3738.29</v>
      </c>
      <c r="M96" s="77">
        <f t="shared" si="11"/>
        <v>-2.9746424770951796E-2</v>
      </c>
      <c r="N96" s="80">
        <v>3852.9</v>
      </c>
      <c r="O96" s="13"/>
      <c r="P96" s="13"/>
      <c r="Q96" s="13"/>
      <c r="R96" s="13"/>
      <c r="S96" s="13"/>
      <c r="T96" s="13"/>
      <c r="U96" s="13"/>
      <c r="V96" s="13"/>
    </row>
    <row r="97" spans="1:22" s="9" customFormat="1" ht="10.199999999999999">
      <c r="A97" s="66" t="s">
        <v>101</v>
      </c>
      <c r="B97" s="517"/>
      <c r="C97" s="517"/>
      <c r="D97" s="517"/>
      <c r="E97" s="80">
        <f>E75</f>
        <v>17.39</v>
      </c>
      <c r="F97" s="63">
        <f t="shared" si="14"/>
        <v>0.34806201550387605</v>
      </c>
      <c r="G97" s="541">
        <f>G75</f>
        <v>12.9</v>
      </c>
      <c r="H97" s="290">
        <f>H75</f>
        <v>30.28</v>
      </c>
      <c r="I97" s="440">
        <f t="shared" si="12"/>
        <v>0.42628356099858689</v>
      </c>
      <c r="J97" s="80">
        <f>J75</f>
        <v>21.23</v>
      </c>
      <c r="K97" s="77">
        <f t="shared" si="11"/>
        <v>4.2162162162162158</v>
      </c>
      <c r="L97" s="80">
        <f>L75</f>
        <v>4.07</v>
      </c>
      <c r="M97" s="77">
        <f t="shared" si="11"/>
        <v>-0.35804416403785488</v>
      </c>
      <c r="N97" s="80">
        <v>6.34</v>
      </c>
      <c r="O97" s="13"/>
      <c r="P97" s="13"/>
      <c r="Q97" s="13"/>
      <c r="R97" s="13"/>
      <c r="S97" s="13"/>
      <c r="T97" s="13"/>
      <c r="U97" s="13"/>
      <c r="V97" s="13"/>
    </row>
    <row r="98" spans="1:22" s="3" customFormat="1" ht="10.199999999999999">
      <c r="A98" s="66" t="s">
        <v>121</v>
      </c>
      <c r="B98" s="517"/>
      <c r="C98" s="517"/>
      <c r="D98" s="517"/>
      <c r="E98" s="78">
        <f>E76+E77+E78+E79+E80+E81+E82+E83+E84+E85</f>
        <v>1206.6499999999999</v>
      </c>
      <c r="F98" s="63">
        <f t="shared" si="14"/>
        <v>0.23025866375750637</v>
      </c>
      <c r="G98" s="540">
        <f>G76+G77+G78+G79+G80+G81+G82+G83+G84+G85</f>
        <v>980.81000000000006</v>
      </c>
      <c r="H98" s="289">
        <f>H76+H77+H78+H79+H80+H81+H82+H83+H84+H85</f>
        <v>885.78000000000009</v>
      </c>
      <c r="I98" s="440">
        <f t="shared" si="12"/>
        <v>9.1978253633640206E-2</v>
      </c>
      <c r="J98" s="78">
        <f>J76+J77+J78+J79+J80+J81+J82+J83+J84+J85</f>
        <v>811.17000000000007</v>
      </c>
      <c r="K98" s="77">
        <f t="shared" si="11"/>
        <v>-1.3870991271365485E-2</v>
      </c>
      <c r="L98" s="78">
        <f>L76+L77+L78+L79+L80+L81+L82+L83+L84+L85</f>
        <v>822.57999999999993</v>
      </c>
      <c r="M98" s="77">
        <f t="shared" si="11"/>
        <v>0.2951160374090751</v>
      </c>
      <c r="N98" s="78">
        <v>635.14</v>
      </c>
      <c r="O98" s="6"/>
      <c r="P98" s="6"/>
      <c r="Q98" s="6"/>
      <c r="R98" s="6"/>
      <c r="S98" s="6"/>
      <c r="T98" s="6"/>
      <c r="U98" s="6"/>
      <c r="V98" s="6"/>
    </row>
    <row r="99" spans="1:22" s="3" customFormat="1" ht="10.199999999999999">
      <c r="A99" s="66" t="s">
        <v>122</v>
      </c>
      <c r="B99" s="517"/>
      <c r="C99" s="517"/>
      <c r="D99" s="517"/>
      <c r="E99" s="78">
        <f>E86+E87+E88+E89+E90+E91</f>
        <v>1026.51</v>
      </c>
      <c r="F99" s="63">
        <f t="shared" si="14"/>
        <v>1.1250233969401613E-2</v>
      </c>
      <c r="G99" s="540">
        <f>G86+G87+G88+G89+G90+G91</f>
        <v>1015.09</v>
      </c>
      <c r="H99" s="289">
        <f>H86+H87+H88+H89+H90+H91</f>
        <v>920.95</v>
      </c>
      <c r="I99" s="440">
        <f t="shared" si="12"/>
        <v>2.3448352503195213E-2</v>
      </c>
      <c r="J99" s="78">
        <f>J86+J87+J88+J89+J90+J91</f>
        <v>899.84999999999991</v>
      </c>
      <c r="K99" s="77">
        <f t="shared" si="11"/>
        <v>-0.17644420852247766</v>
      </c>
      <c r="L99" s="207">
        <f>L86+L87+L88+L89+L90+L91</f>
        <v>1092.6399999999999</v>
      </c>
      <c r="M99" s="77">
        <f t="shared" si="11"/>
        <v>0.22963346425235454</v>
      </c>
      <c r="N99" s="207">
        <v>888.59000000000015</v>
      </c>
      <c r="O99" s="6"/>
      <c r="P99" s="6"/>
      <c r="Q99" s="6"/>
      <c r="R99" s="6"/>
      <c r="S99" s="6"/>
      <c r="T99" s="6"/>
      <c r="U99" s="6"/>
      <c r="V99" s="6"/>
    </row>
    <row r="100" spans="1:22" s="9" customFormat="1" ht="10.199999999999999">
      <c r="A100" s="66" t="s">
        <v>123</v>
      </c>
      <c r="B100" s="517"/>
      <c r="C100" s="517"/>
      <c r="D100" s="517"/>
      <c r="E100" s="207">
        <f>E92+E93+E94+E95</f>
        <v>13.030000000000001</v>
      </c>
      <c r="F100" s="67">
        <f t="shared" si="14"/>
        <v>-0.49903883121876191</v>
      </c>
      <c r="G100" s="540">
        <f>G92+G93+G94+G95</f>
        <v>26.009999999999998</v>
      </c>
      <c r="H100" s="207">
        <f>H92+H93+H94+H95</f>
        <v>18.259999999999998</v>
      </c>
      <c r="I100" s="440">
        <f t="shared" si="12"/>
        <v>-0.52186436239853373</v>
      </c>
      <c r="J100" s="207">
        <f>J92+J93+J94+J95</f>
        <v>38.19</v>
      </c>
      <c r="K100" s="208">
        <f t="shared" si="11"/>
        <v>0.53991935483870956</v>
      </c>
      <c r="L100" s="501">
        <f>L92+L93+L94+L95</f>
        <v>24.8</v>
      </c>
      <c r="M100" s="208">
        <f t="shared" si="11"/>
        <v>-0.63684287597012745</v>
      </c>
      <c r="N100" s="501">
        <v>68.290000000000006</v>
      </c>
      <c r="O100" s="13"/>
      <c r="P100" s="13"/>
      <c r="Q100" s="13"/>
      <c r="R100" s="13"/>
      <c r="S100" s="13"/>
      <c r="T100" s="13"/>
      <c r="U100" s="13"/>
      <c r="V100" s="13"/>
    </row>
    <row r="101" spans="1:22" s="54" customFormat="1" ht="10.199999999999999" customHeight="1">
      <c r="A101" s="50" t="s">
        <v>128</v>
      </c>
      <c r="B101" s="50"/>
      <c r="C101" s="50"/>
      <c r="D101" s="50"/>
      <c r="E101" s="436">
        <f>SUM(E96:E100)</f>
        <v>7697.49</v>
      </c>
      <c r="F101" s="52">
        <f t="shared" si="14"/>
        <v>8.6698845323624152E-2</v>
      </c>
      <c r="G101" s="436">
        <f>SUM(G96:G100)</f>
        <v>7083.3700000000008</v>
      </c>
      <c r="H101" s="436">
        <f>SUM(H96:H100)</f>
        <v>7030.41</v>
      </c>
      <c r="I101" s="502">
        <f t="shared" si="12"/>
        <v>0.30254286746519199</v>
      </c>
      <c r="J101" s="436">
        <f>SUM(J96:J100)</f>
        <v>5397.45</v>
      </c>
      <c r="K101" s="502">
        <f t="shared" ref="K101:M101" si="15">IF((+J101/L101)&lt;0,"n.m.",IF(J101&lt;0,(+J101/L101-1)*-1,(+J101/L101-1)))</f>
        <v>-5.014272188765978E-2</v>
      </c>
      <c r="L101" s="436">
        <f>SUM(L96:L100)</f>
        <v>5682.38</v>
      </c>
      <c r="M101" s="502">
        <f t="shared" si="15"/>
        <v>4.2397537450057365E-2</v>
      </c>
      <c r="N101" s="436">
        <v>5451.26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Width="0" orientation="landscape" r:id="rId1"/>
  <headerFooter alignWithMargins="0">
    <oddHeader>&amp;A</oddHeader>
  </headerFooter>
  <rowBreaks count="2" manualBreakCount="2">
    <brk id="42" max="14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view="pageBreakPreview" zoomScaleNormal="100" zoomScaleSheetLayoutView="100" workbookViewId="0">
      <pane xSplit="1" ySplit="1" topLeftCell="B3" activePane="bottomRight" state="frozen"/>
      <selection activeCell="B10" sqref="B10"/>
      <selection pane="topRight" activeCell="B10" sqref="B10"/>
      <selection pane="bottomLeft" activeCell="B10" sqref="B10"/>
      <selection pane="bottomRight" activeCell="C15" sqref="C15"/>
    </sheetView>
  </sheetViews>
  <sheetFormatPr baseColWidth="10" defaultColWidth="20.6640625" defaultRowHeight="12" customHeight="1" outlineLevelRow="1"/>
  <cols>
    <col min="1" max="1" width="20.6640625" style="125" customWidth="1"/>
    <col min="2" max="4" width="10.88671875" style="48" customWidth="1"/>
    <col min="5" max="14" width="10.88671875" style="49" customWidth="1"/>
    <col min="15" max="16384" width="20.6640625" style="125"/>
  </cols>
  <sheetData>
    <row r="1" spans="1:22" s="84" customFormat="1" ht="24.75" customHeight="1">
      <c r="A1" s="124" t="s">
        <v>136</v>
      </c>
      <c r="B1" s="1" t="s">
        <v>150</v>
      </c>
      <c r="C1" s="1" t="s">
        <v>151</v>
      </c>
      <c r="D1" s="1" t="s">
        <v>152</v>
      </c>
      <c r="E1" s="228" t="s">
        <v>153</v>
      </c>
      <c r="F1" s="228" t="s">
        <v>154</v>
      </c>
      <c r="G1" s="228" t="s">
        <v>155</v>
      </c>
      <c r="H1" s="228">
        <v>2016</v>
      </c>
      <c r="I1" s="228" t="s">
        <v>146</v>
      </c>
      <c r="J1" s="1">
        <v>2015</v>
      </c>
      <c r="K1" s="1" t="s">
        <v>143</v>
      </c>
      <c r="L1" s="1">
        <v>2014</v>
      </c>
      <c r="M1" s="1" t="s">
        <v>1</v>
      </c>
      <c r="N1" s="1">
        <v>2013</v>
      </c>
    </row>
    <row r="2" spans="1:22" ht="3" hidden="1" customHeight="1" outlineLevel="1"/>
    <row r="3" spans="1:22" s="130" customFormat="1" ht="10.199999999999999" customHeight="1" collapsed="1">
      <c r="A3" s="126" t="s">
        <v>2</v>
      </c>
      <c r="B3" s="153">
        <v>1233.3</v>
      </c>
      <c r="C3" s="128">
        <f>IF((+B3/D3)&lt;0,"n.m.",IF(B3&lt;0,(+B3/D3-1)*-1,(+B3/D3-1)))</f>
        <v>3.9294833441479105E-2</v>
      </c>
      <c r="D3" s="448">
        <v>1186.67</v>
      </c>
      <c r="E3" s="448">
        <f>E71</f>
        <v>3043.66</v>
      </c>
      <c r="F3" s="462">
        <f t="shared" ref="F3:F7" si="0">IF((+E3/G3)&lt;0,"n.m.",IF(E3&lt;0,(+E3/G3-1)*-1,(+E3/G3-1)))</f>
        <v>5.4618281861241735E-2</v>
      </c>
      <c r="G3" s="448">
        <f>G71</f>
        <v>2886.03</v>
      </c>
      <c r="H3" s="390">
        <f>H71</f>
        <v>4000.9800000000005</v>
      </c>
      <c r="I3" s="462">
        <f t="shared" ref="I3:M7" si="1">IF((+H3/J3)&lt;0,"n.m.",IF(H3&lt;0,(+H3/J3-1)*-1,(+H3/J3-1)))</f>
        <v>-0.11778052668831973</v>
      </c>
      <c r="J3" s="127">
        <f>J71</f>
        <v>4535.13</v>
      </c>
      <c r="K3" s="197">
        <f t="shared" si="1"/>
        <v>8.7352546274096277E-2</v>
      </c>
      <c r="L3" s="127">
        <f>L71</f>
        <v>4170.7999999999993</v>
      </c>
      <c r="M3" s="197">
        <f t="shared" si="1"/>
        <v>-9.1993660414163347E-2</v>
      </c>
      <c r="N3" s="127">
        <v>4593.3600000000006</v>
      </c>
    </row>
    <row r="4" spans="1:22" s="130" customFormat="1" ht="10.199999999999999" customHeight="1">
      <c r="A4" s="126" t="s">
        <v>3</v>
      </c>
      <c r="B4" s="126"/>
      <c r="C4" s="128"/>
      <c r="D4" s="448"/>
      <c r="E4" s="448">
        <f>E101</f>
        <v>4237.88</v>
      </c>
      <c r="F4" s="462">
        <f t="shared" si="0"/>
        <v>0.19451264026337522</v>
      </c>
      <c r="G4" s="448">
        <f>G101</f>
        <v>3547.7900000000004</v>
      </c>
      <c r="H4" s="390">
        <f>H101</f>
        <v>3482.61</v>
      </c>
      <c r="I4" s="462">
        <f t="shared" si="1"/>
        <v>1.4838459215802402E-3</v>
      </c>
      <c r="J4" s="127">
        <f>J101</f>
        <v>3477.4500000000007</v>
      </c>
      <c r="K4" s="197">
        <f t="shared" si="1"/>
        <v>-0.16050464595841418</v>
      </c>
      <c r="L4" s="127">
        <f>L101</f>
        <v>4142.3099999999995</v>
      </c>
      <c r="M4" s="197">
        <f t="shared" si="1"/>
        <v>8.8511830307871575E-2</v>
      </c>
      <c r="N4" s="127">
        <v>3805.48</v>
      </c>
    </row>
    <row r="5" spans="1:22" s="130" customFormat="1" ht="10.199999999999999" customHeight="1">
      <c r="A5" s="126" t="s">
        <v>4</v>
      </c>
      <c r="B5" s="153">
        <v>1038.95</v>
      </c>
      <c r="C5" s="128">
        <f t="shared" ref="C5:C7" si="2">IF((+B5/D5)&lt;0,"n.m.",IF(B5&lt;0,(+B5/D5-1)*-1,(+B5/D5-1)))</f>
        <v>-8.352739846864965E-2</v>
      </c>
      <c r="D5" s="448">
        <v>1133.6400000000001</v>
      </c>
      <c r="E5" s="448">
        <v>2768.53</v>
      </c>
      <c r="F5" s="462">
        <f t="shared" si="0"/>
        <v>-3.434038739124623E-3</v>
      </c>
      <c r="G5" s="448">
        <v>2778.07</v>
      </c>
      <c r="H5" s="393">
        <v>3888.52</v>
      </c>
      <c r="I5" s="462">
        <f t="shared" si="1"/>
        <v>-0.11871904993937477</v>
      </c>
      <c r="J5" s="127">
        <v>4412.3500000000004</v>
      </c>
      <c r="K5" s="197">
        <f t="shared" si="1"/>
        <v>0.10392565555397937</v>
      </c>
      <c r="L5" s="127">
        <v>3996.9630000000002</v>
      </c>
      <c r="M5" s="197">
        <f t="shared" si="1"/>
        <v>-9.6170844964842628E-2</v>
      </c>
      <c r="N5" s="127">
        <v>4422.2550000000001</v>
      </c>
    </row>
    <row r="6" spans="1:22" s="130" customFormat="1" ht="10.199999999999999" customHeight="1">
      <c r="A6" s="126" t="s">
        <v>130</v>
      </c>
      <c r="B6" s="126">
        <v>101.29</v>
      </c>
      <c r="C6" s="128">
        <f t="shared" si="2"/>
        <v>-6.7997791682002262E-2</v>
      </c>
      <c r="D6" s="448">
        <v>108.68</v>
      </c>
      <c r="E6" s="448">
        <v>139.02000000000001</v>
      </c>
      <c r="F6" s="462">
        <f t="shared" si="0"/>
        <v>0.19834497026118436</v>
      </c>
      <c r="G6" s="448">
        <v>116.01</v>
      </c>
      <c r="H6" s="393">
        <v>188</v>
      </c>
      <c r="I6" s="462">
        <f t="shared" si="1"/>
        <v>-4.5917745929925702E-2</v>
      </c>
      <c r="J6" s="127">
        <v>197.048</v>
      </c>
      <c r="K6" s="197">
        <f t="shared" si="1"/>
        <v>0.16855052008587057</v>
      </c>
      <c r="L6" s="127">
        <v>168.626</v>
      </c>
      <c r="M6" s="197">
        <f t="shared" si="1"/>
        <v>0.21985907953180828</v>
      </c>
      <c r="N6" s="127">
        <v>138.23400000000001</v>
      </c>
    </row>
    <row r="7" spans="1:22" s="130" customFormat="1" ht="10.199999999999999" customHeight="1">
      <c r="A7" s="126" t="s">
        <v>140</v>
      </c>
      <c r="B7" s="126">
        <v>101.29</v>
      </c>
      <c r="C7" s="128">
        <f t="shared" si="2"/>
        <v>-6.7997791682002262E-2</v>
      </c>
      <c r="D7" s="448">
        <v>108.68</v>
      </c>
      <c r="E7" s="448">
        <v>139.02000000000001</v>
      </c>
      <c r="F7" s="462">
        <f t="shared" si="0"/>
        <v>0.19834497026118436</v>
      </c>
      <c r="G7" s="448">
        <v>116.01</v>
      </c>
      <c r="H7" s="393">
        <v>188</v>
      </c>
      <c r="I7" s="462">
        <f t="shared" si="1"/>
        <v>-4.5917745929925702E-2</v>
      </c>
      <c r="J7" s="127">
        <v>197.048</v>
      </c>
      <c r="K7" s="197">
        <f t="shared" si="1"/>
        <v>0.16855052008587057</v>
      </c>
      <c r="L7" s="127">
        <v>168.626</v>
      </c>
      <c r="M7" s="197">
        <f t="shared" si="1"/>
        <v>0.21985907953180828</v>
      </c>
      <c r="N7" s="127">
        <v>138.23400000000001</v>
      </c>
    </row>
    <row r="8" spans="1:22" ht="10.199999999999999" customHeight="1">
      <c r="A8" s="131" t="s">
        <v>131</v>
      </c>
      <c r="B8" s="391">
        <f>B6/B5</f>
        <v>9.7492660859521629E-2</v>
      </c>
      <c r="C8" s="131"/>
      <c r="D8" s="391">
        <f>D6/D5</f>
        <v>9.5868176846265127E-2</v>
      </c>
      <c r="E8" s="132">
        <f>E6/E5</f>
        <v>5.0214373692898398E-2</v>
      </c>
      <c r="F8" s="129"/>
      <c r="G8" s="132">
        <f>G6/G5</f>
        <v>4.1759206931430815E-2</v>
      </c>
      <c r="H8" s="391">
        <f>H6/H5</f>
        <v>4.8347443243187641E-2</v>
      </c>
      <c r="I8" s="132"/>
      <c r="J8" s="132">
        <f>J6/J5</f>
        <v>4.465828866703684E-2</v>
      </c>
      <c r="K8" s="129"/>
      <c r="L8" s="132">
        <f>L6/L5</f>
        <v>4.2188531642649678E-2</v>
      </c>
      <c r="M8" s="132"/>
      <c r="N8" s="132">
        <v>3.1258713032152149E-2</v>
      </c>
    </row>
    <row r="9" spans="1:22" ht="10.199999999999999" customHeight="1">
      <c r="A9" s="131" t="s">
        <v>132</v>
      </c>
      <c r="B9" s="392">
        <f>B3/[1]Group!B2</f>
        <v>0.36057291712348594</v>
      </c>
      <c r="C9" s="131"/>
      <c r="D9" s="392">
        <f>D3/[1]Group!D2</f>
        <v>0.31760310250968199</v>
      </c>
      <c r="E9" s="133">
        <f>E3/Group!E2</f>
        <v>0.29313709060720056</v>
      </c>
      <c r="F9" s="133"/>
      <c r="G9" s="133">
        <f>G3/Group!G2</f>
        <v>0.30185251426097109</v>
      </c>
      <c r="H9" s="392">
        <f>H3/Group!H2</f>
        <v>0.29656594048045259</v>
      </c>
      <c r="I9" s="133"/>
      <c r="J9" s="133">
        <f>J3/Group!J2</f>
        <v>0.31736922103660242</v>
      </c>
      <c r="K9" s="133"/>
      <c r="L9" s="133">
        <f>L3/Group!L2</f>
        <v>0.30744508329647641</v>
      </c>
      <c r="M9" s="133"/>
      <c r="N9" s="133">
        <v>0.33841717459646198</v>
      </c>
    </row>
    <row r="10" spans="1:22" ht="10.199999999999999" customHeight="1">
      <c r="A10" s="131" t="s">
        <v>133</v>
      </c>
      <c r="B10" s="392"/>
      <c r="C10" s="131"/>
      <c r="D10" s="131"/>
      <c r="E10" s="133">
        <f>E4/Group!E3</f>
        <v>0.26423548175707234</v>
      </c>
      <c r="F10" s="133"/>
      <c r="G10" s="133">
        <f>G4/Group!G3</f>
        <v>0.23666638204537754</v>
      </c>
      <c r="H10" s="392">
        <f>H4/Group!H3</f>
        <v>0.23506070212928237</v>
      </c>
      <c r="I10" s="133"/>
      <c r="J10" s="133">
        <f>J4/Group!J3</f>
        <v>0.26475532525592754</v>
      </c>
      <c r="K10" s="133"/>
      <c r="L10" s="133">
        <f>L4/Group!L3</f>
        <v>0.2875917142016074</v>
      </c>
      <c r="M10" s="133"/>
      <c r="N10" s="133">
        <v>0.28252193073629067</v>
      </c>
    </row>
    <row r="11" spans="1:22" ht="10.199999999999999" customHeight="1">
      <c r="A11" s="131"/>
      <c r="B11" s="131"/>
      <c r="C11" s="131"/>
      <c r="D11" s="131"/>
      <c r="E11" s="134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22" s="130" customFormat="1" ht="10.199999999999999" customHeight="1">
      <c r="A12" s="135" t="s">
        <v>99</v>
      </c>
      <c r="B12" s="135"/>
      <c r="C12" s="135"/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22" s="3" customFormat="1" ht="10.199999999999999">
      <c r="A13" s="137" t="s">
        <v>100</v>
      </c>
      <c r="B13" s="131"/>
      <c r="C13" s="131"/>
      <c r="D13" s="131"/>
      <c r="E13" s="138">
        <v>439</v>
      </c>
      <c r="F13" s="149">
        <f>IF((+E13/G13)&lt;0,"n.m.",IF(E13&lt;0,(+E13/G13-1)*-1,(+E13/G13-1)))</f>
        <v>-0.21886120996441283</v>
      </c>
      <c r="G13" s="449">
        <v>562</v>
      </c>
      <c r="H13" s="394">
        <v>559</v>
      </c>
      <c r="I13" s="452">
        <f>IF((+H13/J13)&lt;0,"n.m.",IF(H13&lt;0,(+H13/J13-1)*-1,(+H13/J13-1)))</f>
        <v>-3.7865748709122182E-2</v>
      </c>
      <c r="J13" s="138">
        <v>581</v>
      </c>
      <c r="K13" s="149">
        <f>IF((+J13/L13)&lt;0,"n.m.",IF(J13&lt;0,(+J13/L13-1)*-1,(+J13/L13-1)))</f>
        <v>-0.11567732115677321</v>
      </c>
      <c r="L13" s="138">
        <v>657</v>
      </c>
      <c r="M13" s="149">
        <f>IF((+L13/N13)&lt;0,"n.m.",IF(L13&lt;0,(+L13/N13-1)*-1,(+L13/N13-1)))</f>
        <v>-0.61913043478260876</v>
      </c>
      <c r="N13" s="138">
        <v>1725</v>
      </c>
      <c r="O13" s="6"/>
      <c r="P13" s="6"/>
      <c r="Q13" s="6"/>
      <c r="R13" s="6"/>
      <c r="S13" s="6"/>
      <c r="T13" s="6"/>
      <c r="U13" s="6"/>
      <c r="V13" s="6"/>
    </row>
    <row r="14" spans="1:22" s="3" customFormat="1" ht="10.199999999999999">
      <c r="A14" s="137" t="s">
        <v>101</v>
      </c>
      <c r="B14" s="131"/>
      <c r="C14" s="131"/>
      <c r="D14" s="131"/>
      <c r="E14" s="138">
        <v>6727</v>
      </c>
      <c r="F14" s="452">
        <f t="shared" ref="F14:F35" si="3">IF((+E14/G14)&lt;0,"n.m.",IF(E14&lt;0,(+E14/G14-1)*-1,(+E14/G14-1)))</f>
        <v>1.1578947368421133E-2</v>
      </c>
      <c r="G14" s="449">
        <v>6650</v>
      </c>
      <c r="H14" s="394">
        <v>6757</v>
      </c>
      <c r="I14" s="452">
        <f t="shared" ref="I14:I39" si="4">IF((+H14/J14)&lt;0,"n.m.",IF(H14&lt;0,(+H14/J14-1)*-1,(+H14/J14-1)))</f>
        <v>-1.0253405595429865E-2</v>
      </c>
      <c r="J14" s="138">
        <v>6827</v>
      </c>
      <c r="K14" s="149">
        <f t="shared" ref="K14:M39" si="5">IF((+J14/L14)&lt;0,"n.m.",IF(J14&lt;0,(+J14/L14-1)*-1,(+J14/L14-1)))</f>
        <v>-4.4640358242373335E-2</v>
      </c>
      <c r="L14" s="138">
        <v>7146</v>
      </c>
      <c r="M14" s="149">
        <f t="shared" si="5"/>
        <v>-2.6165167620605057E-2</v>
      </c>
      <c r="N14" s="138">
        <v>7338</v>
      </c>
      <c r="O14" s="6"/>
      <c r="P14" s="6"/>
      <c r="Q14" s="6"/>
      <c r="R14" s="6"/>
      <c r="S14" s="6"/>
      <c r="T14" s="6"/>
      <c r="U14" s="6"/>
      <c r="V14" s="6"/>
    </row>
    <row r="15" spans="1:22" s="3" customFormat="1" ht="10.199999999999999">
      <c r="A15" s="137" t="s">
        <v>102</v>
      </c>
      <c r="B15" s="131"/>
      <c r="C15" s="131"/>
      <c r="D15" s="131"/>
      <c r="E15" s="138">
        <v>6</v>
      </c>
      <c r="F15" s="452">
        <f t="shared" si="3"/>
        <v>-0.85365853658536583</v>
      </c>
      <c r="G15" s="449">
        <v>41</v>
      </c>
      <c r="H15" s="394">
        <v>40</v>
      </c>
      <c r="I15" s="452">
        <f t="shared" si="4"/>
        <v>-4.7619047619047672E-2</v>
      </c>
      <c r="J15" s="138">
        <v>42</v>
      </c>
      <c r="K15" s="149">
        <f t="shared" si="5"/>
        <v>-0.31147540983606559</v>
      </c>
      <c r="L15" s="138">
        <v>61</v>
      </c>
      <c r="M15" s="149">
        <f t="shared" si="5"/>
        <v>-0.73706896551724133</v>
      </c>
      <c r="N15" s="138">
        <v>232</v>
      </c>
      <c r="O15" s="6"/>
      <c r="P15" s="6"/>
      <c r="Q15" s="6"/>
      <c r="R15" s="6"/>
      <c r="S15" s="6"/>
      <c r="T15" s="6"/>
      <c r="U15" s="6"/>
      <c r="V15" s="6"/>
    </row>
    <row r="16" spans="1:22" s="3" customFormat="1" ht="10.199999999999999">
      <c r="A16" s="137" t="s">
        <v>103</v>
      </c>
      <c r="B16" s="131"/>
      <c r="C16" s="131"/>
      <c r="D16" s="131"/>
      <c r="E16" s="138">
        <v>2470</v>
      </c>
      <c r="F16" s="452">
        <f t="shared" si="3"/>
        <v>-2.9850746268656692E-2</v>
      </c>
      <c r="G16" s="449">
        <v>2546</v>
      </c>
      <c r="H16" s="394">
        <v>2570</v>
      </c>
      <c r="I16" s="452">
        <f t="shared" si="4"/>
        <v>-1.2677679600460956E-2</v>
      </c>
      <c r="J16" s="138">
        <v>2603</v>
      </c>
      <c r="K16" s="149">
        <f t="shared" si="5"/>
        <v>1.6399843811011339E-2</v>
      </c>
      <c r="L16" s="138">
        <v>2561</v>
      </c>
      <c r="M16" s="149">
        <f t="shared" si="5"/>
        <v>-6.906579425663395E-2</v>
      </c>
      <c r="N16" s="138">
        <v>2751</v>
      </c>
      <c r="O16" s="6"/>
      <c r="P16" s="6"/>
      <c r="Q16" s="6"/>
      <c r="R16" s="6"/>
      <c r="S16" s="6"/>
      <c r="T16" s="6"/>
      <c r="U16" s="6"/>
      <c r="V16" s="6"/>
    </row>
    <row r="17" spans="1:22" s="9" customFormat="1" ht="10.199999999999999">
      <c r="A17" s="137" t="s">
        <v>104</v>
      </c>
      <c r="B17" s="131"/>
      <c r="C17" s="131"/>
      <c r="D17" s="131"/>
      <c r="E17" s="138">
        <v>1630</v>
      </c>
      <c r="F17" s="452">
        <f t="shared" si="3"/>
        <v>2.9690461149715741E-2</v>
      </c>
      <c r="G17" s="449">
        <v>1583</v>
      </c>
      <c r="H17" s="394">
        <v>1582</v>
      </c>
      <c r="I17" s="452">
        <f t="shared" si="4"/>
        <v>-5.2127022168963477E-2</v>
      </c>
      <c r="J17" s="138">
        <v>1669</v>
      </c>
      <c r="K17" s="149">
        <f t="shared" si="5"/>
        <v>-1.3593380614657202E-2</v>
      </c>
      <c r="L17" s="138">
        <v>1692</v>
      </c>
      <c r="M17" s="149">
        <f t="shared" si="5"/>
        <v>6.1480552070263483E-2</v>
      </c>
      <c r="N17" s="138">
        <v>1594</v>
      </c>
      <c r="O17" s="13"/>
      <c r="P17" s="13"/>
      <c r="Q17" s="13"/>
      <c r="R17" s="13"/>
      <c r="S17" s="13"/>
      <c r="T17" s="13"/>
      <c r="U17" s="13"/>
      <c r="V17" s="13"/>
    </row>
    <row r="18" spans="1:22" s="9" customFormat="1" ht="10.199999999999999">
      <c r="A18" s="137" t="s">
        <v>148</v>
      </c>
      <c r="B18" s="131"/>
      <c r="C18" s="131"/>
      <c r="D18" s="131"/>
      <c r="E18" s="138">
        <v>652</v>
      </c>
      <c r="F18" s="452">
        <f t="shared" si="3"/>
        <v>2.3547880690737877E-2</v>
      </c>
      <c r="G18" s="449">
        <v>637</v>
      </c>
      <c r="H18" s="394">
        <v>639</v>
      </c>
      <c r="I18" s="452">
        <f t="shared" si="4"/>
        <v>-0.27220956719817768</v>
      </c>
      <c r="J18" s="138">
        <v>878</v>
      </c>
      <c r="K18" s="149">
        <f t="shared" si="5"/>
        <v>-0.32095901005413763</v>
      </c>
      <c r="L18" s="138">
        <v>1293</v>
      </c>
      <c r="M18" s="149">
        <f t="shared" si="5"/>
        <v>-0.31514830508474578</v>
      </c>
      <c r="N18" s="138">
        <v>1888</v>
      </c>
      <c r="O18" s="13"/>
      <c r="P18" s="13"/>
      <c r="Q18" s="13"/>
      <c r="R18" s="13"/>
      <c r="S18" s="13"/>
      <c r="T18" s="13"/>
      <c r="U18" s="13"/>
      <c r="V18" s="13"/>
    </row>
    <row r="19" spans="1:22" s="9" customFormat="1" ht="10.199999999999999">
      <c r="A19" s="137" t="s">
        <v>105</v>
      </c>
      <c r="B19" s="131"/>
      <c r="C19" s="131"/>
      <c r="D19" s="131"/>
      <c r="E19" s="138">
        <v>1310</v>
      </c>
      <c r="F19" s="452">
        <f t="shared" si="3"/>
        <v>6.9177555726365192E-3</v>
      </c>
      <c r="G19" s="449">
        <v>1301</v>
      </c>
      <c r="H19" s="394">
        <v>1301</v>
      </c>
      <c r="I19" s="452">
        <f t="shared" si="4"/>
        <v>-4.5906656465187767E-3</v>
      </c>
      <c r="J19" s="138">
        <v>1307</v>
      </c>
      <c r="K19" s="149">
        <f t="shared" si="5"/>
        <v>3.8125496425734706E-2</v>
      </c>
      <c r="L19" s="138">
        <v>1259</v>
      </c>
      <c r="M19" s="149">
        <f t="shared" si="5"/>
        <v>-2.2515527950310532E-2</v>
      </c>
      <c r="N19" s="138">
        <v>1288</v>
      </c>
      <c r="O19" s="13"/>
      <c r="P19" s="13"/>
      <c r="Q19" s="13"/>
      <c r="R19" s="13"/>
      <c r="S19" s="13"/>
      <c r="T19" s="13"/>
      <c r="U19" s="13"/>
      <c r="V19" s="13"/>
    </row>
    <row r="20" spans="1:22" s="9" customFormat="1" ht="10.199999999999999">
      <c r="A20" s="137" t="s">
        <v>106</v>
      </c>
      <c r="B20" s="131"/>
      <c r="C20" s="131"/>
      <c r="D20" s="131"/>
      <c r="E20" s="138">
        <v>895</v>
      </c>
      <c r="F20" s="452">
        <f t="shared" si="3"/>
        <v>3.3487297921477976E-2</v>
      </c>
      <c r="G20" s="449">
        <v>866</v>
      </c>
      <c r="H20" s="394">
        <v>872</v>
      </c>
      <c r="I20" s="452">
        <f t="shared" si="4"/>
        <v>6.6014669926650393E-2</v>
      </c>
      <c r="J20" s="138">
        <v>818</v>
      </c>
      <c r="K20" s="149">
        <f t="shared" si="5"/>
        <v>4.9140049140048436E-3</v>
      </c>
      <c r="L20" s="138">
        <v>814</v>
      </c>
      <c r="M20" s="149">
        <f t="shared" si="5"/>
        <v>-0.1900497512437811</v>
      </c>
      <c r="N20" s="138">
        <v>1005</v>
      </c>
      <c r="O20" s="13"/>
      <c r="P20" s="13"/>
      <c r="Q20" s="13"/>
      <c r="R20" s="13"/>
      <c r="S20" s="13"/>
      <c r="T20" s="13"/>
      <c r="U20" s="13"/>
      <c r="V20" s="13"/>
    </row>
    <row r="21" spans="1:22" s="9" customFormat="1" ht="10.199999999999999">
      <c r="A21" s="137" t="s">
        <v>107</v>
      </c>
      <c r="B21" s="131"/>
      <c r="C21" s="131"/>
      <c r="D21" s="131"/>
      <c r="E21" s="138">
        <v>657</v>
      </c>
      <c r="F21" s="452">
        <f t="shared" si="3"/>
        <v>0.35743801652892571</v>
      </c>
      <c r="G21" s="449">
        <v>484</v>
      </c>
      <c r="H21" s="394">
        <v>508</v>
      </c>
      <c r="I21" s="452">
        <f t="shared" si="4"/>
        <v>5.6133056133056192E-2</v>
      </c>
      <c r="J21" s="138">
        <v>481</v>
      </c>
      <c r="K21" s="149">
        <f t="shared" si="5"/>
        <v>-9.0737240075614345E-2</v>
      </c>
      <c r="L21" s="138">
        <v>529</v>
      </c>
      <c r="M21" s="149">
        <f t="shared" si="5"/>
        <v>-0.10490693739424706</v>
      </c>
      <c r="N21" s="138">
        <v>591</v>
      </c>
      <c r="O21" s="13"/>
      <c r="P21" s="13"/>
      <c r="Q21" s="13"/>
      <c r="R21" s="13"/>
      <c r="S21" s="13"/>
      <c r="T21" s="13"/>
      <c r="U21" s="13"/>
      <c r="V21" s="13"/>
    </row>
    <row r="22" spans="1:22" s="9" customFormat="1" ht="10.199999999999999">
      <c r="A22" s="137" t="s">
        <v>108</v>
      </c>
      <c r="B22" s="131"/>
      <c r="C22" s="131"/>
      <c r="D22" s="131"/>
      <c r="E22" s="138">
        <v>187</v>
      </c>
      <c r="F22" s="452">
        <f t="shared" si="3"/>
        <v>8.7209302325581328E-2</v>
      </c>
      <c r="G22" s="449">
        <v>172</v>
      </c>
      <c r="H22" s="394">
        <v>174</v>
      </c>
      <c r="I22" s="452">
        <f t="shared" si="4"/>
        <v>-2.2471910112359605E-2</v>
      </c>
      <c r="J22" s="138">
        <v>178</v>
      </c>
      <c r="K22" s="149">
        <f t="shared" si="5"/>
        <v>0.26241134751773054</v>
      </c>
      <c r="L22" s="138">
        <v>141</v>
      </c>
      <c r="M22" s="149">
        <f t="shared" si="5"/>
        <v>7.1428571428571175E-3</v>
      </c>
      <c r="N22" s="138">
        <v>140</v>
      </c>
      <c r="O22" s="13"/>
      <c r="P22" s="13"/>
      <c r="Q22" s="13"/>
      <c r="R22" s="13"/>
      <c r="S22" s="13"/>
      <c r="T22" s="13"/>
      <c r="U22" s="13"/>
      <c r="V22" s="13"/>
    </row>
    <row r="23" spans="1:22" s="9" customFormat="1" ht="10.199999999999999">
      <c r="A23" s="137" t="s">
        <v>109</v>
      </c>
      <c r="B23" s="131"/>
      <c r="C23" s="131"/>
      <c r="D23" s="131"/>
      <c r="E23" s="138">
        <v>835</v>
      </c>
      <c r="F23" s="452">
        <f t="shared" si="3"/>
        <v>0.15972222222222232</v>
      </c>
      <c r="G23" s="449">
        <v>720</v>
      </c>
      <c r="H23" s="394">
        <v>726</v>
      </c>
      <c r="I23" s="452">
        <f t="shared" si="4"/>
        <v>0.27145359019264448</v>
      </c>
      <c r="J23" s="138">
        <v>571</v>
      </c>
      <c r="K23" s="149">
        <f t="shared" si="5"/>
        <v>8.1439393939394034E-2</v>
      </c>
      <c r="L23" s="138">
        <v>528</v>
      </c>
      <c r="M23" s="149">
        <f t="shared" si="5"/>
        <v>2.9239766081871288E-2</v>
      </c>
      <c r="N23" s="138">
        <v>513</v>
      </c>
      <c r="O23" s="13"/>
      <c r="P23" s="13"/>
      <c r="Q23" s="13"/>
      <c r="R23" s="13"/>
      <c r="S23" s="13"/>
      <c r="T23" s="13"/>
      <c r="U23" s="13"/>
      <c r="V23" s="13"/>
    </row>
    <row r="24" spans="1:22" s="9" customFormat="1" ht="10.199999999999999">
      <c r="A24" s="137" t="s">
        <v>110</v>
      </c>
      <c r="B24" s="131"/>
      <c r="C24" s="131"/>
      <c r="D24" s="131"/>
      <c r="E24" s="138">
        <v>258</v>
      </c>
      <c r="F24" s="452">
        <f t="shared" si="3"/>
        <v>-1.9011406844106515E-2</v>
      </c>
      <c r="G24" s="449">
        <v>263</v>
      </c>
      <c r="H24" s="394">
        <v>261</v>
      </c>
      <c r="I24" s="452">
        <f t="shared" si="4"/>
        <v>0</v>
      </c>
      <c r="J24" s="138">
        <v>261</v>
      </c>
      <c r="K24" s="149">
        <f t="shared" si="5"/>
        <v>0.19178082191780832</v>
      </c>
      <c r="L24" s="138">
        <v>219</v>
      </c>
      <c r="M24" s="149">
        <f t="shared" si="5"/>
        <v>0.55319148936170204</v>
      </c>
      <c r="N24" s="138">
        <v>141</v>
      </c>
      <c r="O24" s="13"/>
      <c r="P24" s="13"/>
      <c r="Q24" s="13"/>
      <c r="R24" s="13"/>
      <c r="S24" s="13"/>
      <c r="T24" s="13"/>
      <c r="U24" s="13"/>
      <c r="V24" s="13"/>
    </row>
    <row r="25" spans="1:22" s="9" customFormat="1" ht="10.199999999999999">
      <c r="A25" s="137" t="s">
        <v>111</v>
      </c>
      <c r="B25" s="131"/>
      <c r="C25" s="131"/>
      <c r="D25" s="131"/>
      <c r="E25" s="138">
        <v>829</v>
      </c>
      <c r="F25" s="452">
        <f t="shared" si="3"/>
        <v>-0.14004149377593356</v>
      </c>
      <c r="G25" s="449">
        <v>964</v>
      </c>
      <c r="H25" s="394">
        <v>945</v>
      </c>
      <c r="I25" s="452">
        <f t="shared" si="4"/>
        <v>-7.0796460176991149E-2</v>
      </c>
      <c r="J25" s="138">
        <v>1017</v>
      </c>
      <c r="K25" s="149">
        <f t="shared" si="5"/>
        <v>-0.10079575596816981</v>
      </c>
      <c r="L25" s="138">
        <v>1131</v>
      </c>
      <c r="M25" s="149">
        <f t="shared" si="5"/>
        <v>-0.13992395437262362</v>
      </c>
      <c r="N25" s="138">
        <v>1315</v>
      </c>
      <c r="O25" s="13"/>
      <c r="P25" s="13"/>
      <c r="Q25" s="13"/>
      <c r="R25" s="13"/>
      <c r="S25" s="13"/>
      <c r="T25" s="13"/>
      <c r="U25" s="13"/>
      <c r="V25" s="13"/>
    </row>
    <row r="26" spans="1:22" s="9" customFormat="1" ht="10.199999999999999">
      <c r="A26" s="137" t="s">
        <v>112</v>
      </c>
      <c r="B26" s="131"/>
      <c r="C26" s="131"/>
      <c r="D26" s="131"/>
      <c r="E26" s="140">
        <v>12</v>
      </c>
      <c r="F26" s="452">
        <f t="shared" si="3"/>
        <v>5</v>
      </c>
      <c r="G26" s="542">
        <v>2</v>
      </c>
      <c r="H26" s="395">
        <v>3</v>
      </c>
      <c r="I26" s="452">
        <f t="shared" si="4"/>
        <v>0.5</v>
      </c>
      <c r="J26" s="140">
        <v>2</v>
      </c>
      <c r="K26" s="149">
        <f t="shared" si="5"/>
        <v>-0.6</v>
      </c>
      <c r="L26" s="140">
        <v>5</v>
      </c>
      <c r="M26" s="149">
        <f t="shared" si="5"/>
        <v>-0.5</v>
      </c>
      <c r="N26" s="140">
        <v>10</v>
      </c>
      <c r="O26" s="13"/>
      <c r="P26" s="13"/>
      <c r="Q26" s="13"/>
      <c r="R26" s="13"/>
      <c r="S26" s="13"/>
      <c r="T26" s="13"/>
      <c r="U26" s="13"/>
      <c r="V26" s="13"/>
    </row>
    <row r="27" spans="1:22" s="9" customFormat="1" ht="10.199999999999999">
      <c r="A27" s="137" t="s">
        <v>113</v>
      </c>
      <c r="B27" s="131"/>
      <c r="C27" s="131"/>
      <c r="D27" s="131"/>
      <c r="E27" s="138">
        <v>0</v>
      </c>
      <c r="F27" s="452">
        <f t="shared" si="3"/>
        <v>-1</v>
      </c>
      <c r="G27" s="449">
        <v>10</v>
      </c>
      <c r="H27" s="394">
        <v>8</v>
      </c>
      <c r="I27" s="452">
        <f t="shared" si="4"/>
        <v>-0.11111111111111116</v>
      </c>
      <c r="J27" s="138">
        <v>9</v>
      </c>
      <c r="K27" s="149">
        <f t="shared" si="5"/>
        <v>1.25</v>
      </c>
      <c r="L27" s="138">
        <v>4</v>
      </c>
      <c r="M27" s="149">
        <f t="shared" si="5"/>
        <v>0.33333333333333326</v>
      </c>
      <c r="N27" s="138">
        <v>3</v>
      </c>
      <c r="O27" s="13"/>
      <c r="P27" s="13"/>
      <c r="Q27" s="13"/>
      <c r="R27" s="13"/>
      <c r="S27" s="13"/>
      <c r="T27" s="13"/>
      <c r="U27" s="13"/>
      <c r="V27" s="13"/>
    </row>
    <row r="28" spans="1:22" s="3" customFormat="1" ht="10.199999999999999">
      <c r="A28" s="137" t="s">
        <v>114</v>
      </c>
      <c r="B28" s="131"/>
      <c r="C28" s="131"/>
      <c r="D28" s="131"/>
      <c r="E28" s="138">
        <v>34</v>
      </c>
      <c r="F28" s="452">
        <f t="shared" si="3"/>
        <v>0.21428571428571419</v>
      </c>
      <c r="G28" s="449">
        <v>28</v>
      </c>
      <c r="H28" s="394">
        <v>29</v>
      </c>
      <c r="I28" s="452">
        <f t="shared" si="4"/>
        <v>0</v>
      </c>
      <c r="J28" s="138">
        <v>29</v>
      </c>
      <c r="K28" s="149">
        <f t="shared" si="5"/>
        <v>-9.375E-2</v>
      </c>
      <c r="L28" s="138">
        <v>32</v>
      </c>
      <c r="M28" s="149">
        <f t="shared" si="5"/>
        <v>-5.8823529411764719E-2</v>
      </c>
      <c r="N28" s="138">
        <v>34</v>
      </c>
      <c r="O28" s="6"/>
      <c r="P28" s="6"/>
      <c r="Q28" s="6"/>
      <c r="R28" s="6"/>
      <c r="S28" s="6"/>
      <c r="T28" s="6"/>
      <c r="U28" s="6"/>
      <c r="V28" s="6"/>
    </row>
    <row r="29" spans="1:22" s="9" customFormat="1" ht="10.199999999999999">
      <c r="A29" s="137" t="s">
        <v>115</v>
      </c>
      <c r="B29" s="131"/>
      <c r="C29" s="131"/>
      <c r="D29" s="131"/>
      <c r="E29" s="138">
        <v>0</v>
      </c>
      <c r="F29" s="452">
        <f t="shared" si="3"/>
        <v>-1</v>
      </c>
      <c r="G29" s="449">
        <v>2</v>
      </c>
      <c r="H29" s="394">
        <v>1</v>
      </c>
      <c r="I29" s="452">
        <f t="shared" si="4"/>
        <v>0</v>
      </c>
      <c r="J29" s="138">
        <v>1</v>
      </c>
      <c r="K29" s="149">
        <f t="shared" si="5"/>
        <v>-0.75</v>
      </c>
      <c r="L29" s="138">
        <v>4</v>
      </c>
      <c r="M29" s="149">
        <f t="shared" si="5"/>
        <v>1</v>
      </c>
      <c r="N29" s="138">
        <v>2</v>
      </c>
      <c r="O29" s="13"/>
      <c r="P29" s="13"/>
      <c r="Q29" s="13"/>
      <c r="R29" s="13"/>
      <c r="S29" s="13"/>
      <c r="T29" s="13"/>
      <c r="U29" s="13"/>
      <c r="V29" s="13"/>
    </row>
    <row r="30" spans="1:22" s="9" customFormat="1" ht="10.199999999999999">
      <c r="A30" s="137" t="s">
        <v>116</v>
      </c>
      <c r="B30" s="131"/>
      <c r="C30" s="131"/>
      <c r="D30" s="131"/>
      <c r="E30" s="138">
        <v>680</v>
      </c>
      <c r="F30" s="452">
        <f t="shared" si="3"/>
        <v>-1.1627906976744207E-2</v>
      </c>
      <c r="G30" s="449">
        <v>688</v>
      </c>
      <c r="H30" s="394">
        <v>694</v>
      </c>
      <c r="I30" s="452">
        <f t="shared" si="4"/>
        <v>8.0996884735202501E-2</v>
      </c>
      <c r="J30" s="138">
        <v>642</v>
      </c>
      <c r="K30" s="149">
        <f t="shared" si="5"/>
        <v>0.14438502673796783</v>
      </c>
      <c r="L30" s="138">
        <v>561</v>
      </c>
      <c r="M30" s="149">
        <f t="shared" si="5"/>
        <v>0.30465116279069759</v>
      </c>
      <c r="N30" s="138">
        <v>430</v>
      </c>
      <c r="O30" s="13"/>
      <c r="P30" s="13"/>
      <c r="Q30" s="13"/>
      <c r="R30" s="13"/>
      <c r="S30" s="13"/>
      <c r="T30" s="13"/>
      <c r="U30" s="13"/>
      <c r="V30" s="13"/>
    </row>
    <row r="31" spans="1:22" s="9" customFormat="1" ht="10.199999999999999">
      <c r="A31" s="137" t="s">
        <v>117</v>
      </c>
      <c r="B31" s="131"/>
      <c r="C31" s="131"/>
      <c r="D31" s="131"/>
      <c r="E31" s="138">
        <v>8</v>
      </c>
      <c r="F31" s="452">
        <f t="shared" si="3"/>
        <v>-0.7142857142857143</v>
      </c>
      <c r="G31" s="449">
        <v>28</v>
      </c>
      <c r="H31" s="394">
        <v>24</v>
      </c>
      <c r="I31" s="452">
        <f t="shared" si="4"/>
        <v>-0.46666666666666667</v>
      </c>
      <c r="J31" s="138">
        <v>45</v>
      </c>
      <c r="K31" s="149">
        <f t="shared" si="5"/>
        <v>-0.11764705882352944</v>
      </c>
      <c r="L31" s="138">
        <v>51</v>
      </c>
      <c r="M31" s="149">
        <f t="shared" si="5"/>
        <v>8.5106382978723305E-2</v>
      </c>
      <c r="N31" s="138">
        <v>47</v>
      </c>
      <c r="O31" s="13"/>
      <c r="P31" s="13"/>
      <c r="Q31" s="13"/>
      <c r="R31" s="13"/>
      <c r="S31" s="13"/>
      <c r="T31" s="13"/>
      <c r="U31" s="13"/>
      <c r="V31" s="13"/>
    </row>
    <row r="32" spans="1:22" s="9" customFormat="1" ht="10.199999999999999">
      <c r="A32" s="137" t="s">
        <v>118</v>
      </c>
      <c r="B32" s="131"/>
      <c r="C32" s="131"/>
      <c r="D32" s="131"/>
      <c r="E32" s="138">
        <v>1</v>
      </c>
      <c r="F32" s="452">
        <f t="shared" si="3"/>
        <v>-0.66666666666666674</v>
      </c>
      <c r="G32" s="449">
        <v>3</v>
      </c>
      <c r="H32" s="394">
        <v>2</v>
      </c>
      <c r="I32" s="452">
        <f t="shared" si="4"/>
        <v>-0.5</v>
      </c>
      <c r="J32" s="138">
        <v>4</v>
      </c>
      <c r="K32" s="149">
        <f t="shared" si="5"/>
        <v>1</v>
      </c>
      <c r="L32" s="138">
        <v>2</v>
      </c>
      <c r="M32" s="149">
        <f t="shared" si="5"/>
        <v>-0.6</v>
      </c>
      <c r="N32" s="138">
        <v>5</v>
      </c>
      <c r="O32" s="13"/>
      <c r="P32" s="13"/>
      <c r="Q32" s="13"/>
      <c r="R32" s="13"/>
      <c r="S32" s="13"/>
      <c r="T32" s="13"/>
      <c r="U32" s="13"/>
      <c r="V32" s="13"/>
    </row>
    <row r="33" spans="1:22" s="9" customFormat="1" ht="10.199999999999999">
      <c r="A33" s="137" t="s">
        <v>119</v>
      </c>
      <c r="B33" s="137"/>
      <c r="C33" s="137"/>
      <c r="D33" s="137"/>
      <c r="E33" s="142">
        <v>4</v>
      </c>
      <c r="F33" s="452">
        <f t="shared" si="3"/>
        <v>-0.9452054794520548</v>
      </c>
      <c r="G33" s="450">
        <v>73</v>
      </c>
      <c r="H33" s="396">
        <v>57</v>
      </c>
      <c r="I33" s="452">
        <f t="shared" si="4"/>
        <v>-0.21917808219178081</v>
      </c>
      <c r="J33" s="142">
        <v>73</v>
      </c>
      <c r="K33" s="149">
        <f t="shared" si="5"/>
        <v>0.12307692307692308</v>
      </c>
      <c r="L33" s="142">
        <v>65</v>
      </c>
      <c r="M33" s="149">
        <f t="shared" si="5"/>
        <v>3.0625</v>
      </c>
      <c r="N33" s="142">
        <v>16</v>
      </c>
      <c r="O33" s="13"/>
      <c r="P33" s="13"/>
      <c r="Q33" s="13"/>
      <c r="R33" s="13"/>
      <c r="S33" s="13"/>
      <c r="T33" s="13"/>
      <c r="U33" s="13"/>
      <c r="V33" s="13"/>
    </row>
    <row r="34" spans="1:22" s="9" customFormat="1" ht="10.199999999999999">
      <c r="A34" s="137" t="s">
        <v>120</v>
      </c>
      <c r="B34" s="137"/>
      <c r="C34" s="137"/>
      <c r="D34" s="137"/>
      <c r="E34" s="142">
        <v>10</v>
      </c>
      <c r="F34" s="452">
        <f t="shared" si="3"/>
        <v>1</v>
      </c>
      <c r="G34" s="450">
        <v>5</v>
      </c>
      <c r="H34" s="396">
        <v>6</v>
      </c>
      <c r="I34" s="452">
        <f t="shared" si="4"/>
        <v>0.19999999999999996</v>
      </c>
      <c r="J34" s="142">
        <v>5</v>
      </c>
      <c r="K34" s="149">
        <f t="shared" si="5"/>
        <v>-0.64285714285714279</v>
      </c>
      <c r="L34" s="142">
        <v>14</v>
      </c>
      <c r="M34" s="149">
        <f t="shared" si="5"/>
        <v>-0.33333333333333337</v>
      </c>
      <c r="N34" s="142">
        <v>21</v>
      </c>
      <c r="O34" s="13"/>
      <c r="P34" s="13"/>
      <c r="Q34" s="13"/>
      <c r="R34" s="13"/>
      <c r="S34" s="13"/>
      <c r="T34" s="13"/>
      <c r="U34" s="13"/>
      <c r="V34" s="13"/>
    </row>
    <row r="35" spans="1:22" s="9" customFormat="1" ht="10.199999999999999">
      <c r="A35" s="141" t="s">
        <v>100</v>
      </c>
      <c r="B35" s="523"/>
      <c r="C35" s="523"/>
      <c r="D35" s="523"/>
      <c r="E35" s="142">
        <f>E13</f>
        <v>439</v>
      </c>
      <c r="F35" s="452">
        <f t="shared" si="3"/>
        <v>-0.21886120996441283</v>
      </c>
      <c r="G35" s="450">
        <f>G13</f>
        <v>562</v>
      </c>
      <c r="H35" s="396">
        <f>H13</f>
        <v>559</v>
      </c>
      <c r="I35" s="452">
        <f t="shared" si="4"/>
        <v>-3.7865748709122182E-2</v>
      </c>
      <c r="J35" s="142">
        <f>J13</f>
        <v>581</v>
      </c>
      <c r="K35" s="149">
        <f t="shared" si="5"/>
        <v>-0.11567732115677321</v>
      </c>
      <c r="L35" s="143">
        <f>L13</f>
        <v>657</v>
      </c>
      <c r="M35" s="149">
        <f t="shared" si="5"/>
        <v>-0.61913043478260876</v>
      </c>
      <c r="N35" s="143">
        <v>1725</v>
      </c>
      <c r="O35" s="13"/>
      <c r="P35" s="13"/>
      <c r="Q35" s="13"/>
      <c r="R35" s="13"/>
      <c r="S35" s="13"/>
      <c r="T35" s="13"/>
      <c r="U35" s="13"/>
      <c r="V35" s="13"/>
    </row>
    <row r="36" spans="1:22" s="9" customFormat="1" ht="10.199999999999999">
      <c r="A36" s="141" t="s">
        <v>101</v>
      </c>
      <c r="B36" s="523"/>
      <c r="C36" s="523"/>
      <c r="D36" s="523"/>
      <c r="E36" s="142">
        <f>E14</f>
        <v>6727</v>
      </c>
      <c r="F36" s="149">
        <f t="shared" ref="F36:F40" si="6">IF((+E36/G36)&lt;0,"n.m.",IF(E36&lt;0,(+E36/G36-1)*-1,(+E36/G36-1)))</f>
        <v>1.1578947368421133E-2</v>
      </c>
      <c r="G36" s="450">
        <f>G14</f>
        <v>6650</v>
      </c>
      <c r="H36" s="396">
        <f>H14</f>
        <v>6757</v>
      </c>
      <c r="I36" s="452">
        <f t="shared" si="4"/>
        <v>-1.0253405595429865E-2</v>
      </c>
      <c r="J36" s="142">
        <f>J14</f>
        <v>6827</v>
      </c>
      <c r="K36" s="149">
        <f t="shared" si="5"/>
        <v>-4.4640358242373335E-2</v>
      </c>
      <c r="L36" s="143">
        <f>L14</f>
        <v>7146</v>
      </c>
      <c r="M36" s="149">
        <f t="shared" si="5"/>
        <v>-2.6165167620605057E-2</v>
      </c>
      <c r="N36" s="143">
        <v>7338</v>
      </c>
      <c r="O36" s="13"/>
      <c r="P36" s="13"/>
      <c r="Q36" s="13"/>
      <c r="R36" s="13"/>
      <c r="S36" s="13"/>
      <c r="T36" s="13"/>
      <c r="U36" s="13"/>
      <c r="V36" s="13"/>
    </row>
    <row r="37" spans="1:22" s="3" customFormat="1" ht="10.199999999999999">
      <c r="A37" s="141" t="s">
        <v>121</v>
      </c>
      <c r="B37" s="523"/>
      <c r="C37" s="523"/>
      <c r="D37" s="523"/>
      <c r="E37" s="142">
        <f>E15+E16+E17+E18+E19+E20+E21+E22+E23+E24</f>
        <v>8900</v>
      </c>
      <c r="F37" s="149">
        <f t="shared" si="6"/>
        <v>3.3321722976895396E-2</v>
      </c>
      <c r="G37" s="450">
        <f>G15+G16+G17+G18+G19+G20+G21+G22+G23+G24</f>
        <v>8613</v>
      </c>
      <c r="H37" s="396">
        <f>H15+H16+H17+H18+H19+H20+H21+H22+H23+H24</f>
        <v>8673</v>
      </c>
      <c r="I37" s="452">
        <f t="shared" si="4"/>
        <v>-1.5326975476839255E-2</v>
      </c>
      <c r="J37" s="142">
        <f>J15+J16+J17+J18+J19+J20+J21+J22+J23+J24</f>
        <v>8808</v>
      </c>
      <c r="K37" s="149">
        <f t="shared" si="5"/>
        <v>-3.1768714960976108E-2</v>
      </c>
      <c r="L37" s="140">
        <f>L15+L16+L17+L18+L19+L20+L21+L22+L23+L24</f>
        <v>9097</v>
      </c>
      <c r="M37" s="149">
        <f t="shared" si="5"/>
        <v>-0.10312530809425224</v>
      </c>
      <c r="N37" s="140">
        <v>10143</v>
      </c>
      <c r="O37" s="6"/>
      <c r="P37" s="6"/>
      <c r="Q37" s="6"/>
      <c r="R37" s="6"/>
      <c r="S37" s="6"/>
      <c r="T37" s="6"/>
      <c r="U37" s="6"/>
      <c r="V37" s="6"/>
    </row>
    <row r="38" spans="1:22" s="3" customFormat="1" ht="10.199999999999999">
      <c r="A38" s="141" t="s">
        <v>122</v>
      </c>
      <c r="B38" s="523"/>
      <c r="C38" s="523"/>
      <c r="D38" s="523"/>
      <c r="E38" s="142">
        <f>E25+E26+E27+E28+E29+E30</f>
        <v>1555</v>
      </c>
      <c r="F38" s="149">
        <f t="shared" si="6"/>
        <v>-8.2054309327036612E-2</v>
      </c>
      <c r="G38" s="450">
        <f>G25+G26+G27+G28+G29+G30</f>
        <v>1694</v>
      </c>
      <c r="H38" s="396">
        <f>H25+H26+H27+H28+H29+H30</f>
        <v>1680</v>
      </c>
      <c r="I38" s="452">
        <f t="shared" si="4"/>
        <v>-1.1764705882352899E-2</v>
      </c>
      <c r="J38" s="142">
        <f>J25+J26+J27+J28+J29+J30</f>
        <v>1700</v>
      </c>
      <c r="K38" s="149">
        <f t="shared" si="5"/>
        <v>-2.1301093839953933E-2</v>
      </c>
      <c r="L38" s="140">
        <f>L25+L26+L27+L28+L29+L30</f>
        <v>1737</v>
      </c>
      <c r="M38" s="149">
        <f t="shared" si="5"/>
        <v>-3.1772575250836099E-2</v>
      </c>
      <c r="N38" s="140">
        <v>1794</v>
      </c>
      <c r="O38" s="6"/>
      <c r="P38" s="6"/>
      <c r="Q38" s="6"/>
      <c r="R38" s="6"/>
      <c r="S38" s="6"/>
      <c r="T38" s="6"/>
      <c r="U38" s="6"/>
      <c r="V38" s="6"/>
    </row>
    <row r="39" spans="1:22" s="9" customFormat="1" ht="10.199999999999999">
      <c r="A39" s="141" t="s">
        <v>123</v>
      </c>
      <c r="B39" s="523"/>
      <c r="C39" s="523"/>
      <c r="D39" s="523"/>
      <c r="E39" s="142">
        <f>E31+E32+E33+E34</f>
        <v>23</v>
      </c>
      <c r="F39" s="149">
        <f t="shared" si="6"/>
        <v>-0.78899082568807333</v>
      </c>
      <c r="G39" s="450">
        <f>G31+G32+G33+G34</f>
        <v>109</v>
      </c>
      <c r="H39" s="396">
        <f>H31+H32+H33+H34</f>
        <v>89</v>
      </c>
      <c r="I39" s="452">
        <f t="shared" si="4"/>
        <v>-0.29921259842519687</v>
      </c>
      <c r="J39" s="142">
        <f>J31+J32+J33+J34</f>
        <v>127</v>
      </c>
      <c r="K39" s="149">
        <f t="shared" si="5"/>
        <v>-3.7878787878787845E-2</v>
      </c>
      <c r="L39" s="140">
        <f>L31+L32+L33+L34</f>
        <v>132</v>
      </c>
      <c r="M39" s="149">
        <f t="shared" si="5"/>
        <v>0.48314606741573041</v>
      </c>
      <c r="N39" s="140">
        <v>89</v>
      </c>
      <c r="O39" s="13"/>
      <c r="P39" s="13"/>
      <c r="Q39" s="13"/>
      <c r="R39" s="13"/>
      <c r="S39" s="13"/>
      <c r="T39" s="13"/>
      <c r="U39" s="13"/>
      <c r="V39" s="13"/>
    </row>
    <row r="40" spans="1:22" s="3" customFormat="1" ht="10.199999999999999">
      <c r="A40" s="135" t="s">
        <v>124</v>
      </c>
      <c r="B40" s="524"/>
      <c r="C40" s="524"/>
      <c r="D40" s="524"/>
      <c r="E40" s="222">
        <f>SUM(E35:E39)</f>
        <v>17644</v>
      </c>
      <c r="F40" s="197">
        <f t="shared" si="6"/>
        <v>9.0764692534595071E-4</v>
      </c>
      <c r="G40" s="397">
        <f>SUM(G35:G39)</f>
        <v>17628</v>
      </c>
      <c r="H40" s="397">
        <f>SUM(H35:H39)</f>
        <v>17758</v>
      </c>
      <c r="I40" s="462">
        <f>IF((+H40/J40)&lt;0,"n.m.",IF(H40&lt;0,(+H40/J40-1)*-1,(+H40/J40-1)))</f>
        <v>-1.5795599401429938E-2</v>
      </c>
      <c r="J40" s="222">
        <f>SUM(J35:J39)</f>
        <v>18043</v>
      </c>
      <c r="K40" s="197">
        <f t="shared" ref="K40:M40" si="7">IF((+J40/L40)&lt;0,"n.m.",IF(J40&lt;0,(+J40/L40-1)*-1,(+J40/L40-1)))</f>
        <v>-3.8680803452501467E-2</v>
      </c>
      <c r="L40" s="144">
        <f>SUM(L35:L39)</f>
        <v>18769</v>
      </c>
      <c r="M40" s="197">
        <f t="shared" si="7"/>
        <v>-0.11000995779790412</v>
      </c>
      <c r="N40" s="144">
        <v>21089</v>
      </c>
      <c r="O40" s="6"/>
      <c r="P40" s="6"/>
      <c r="Q40" s="6"/>
      <c r="R40" s="6"/>
      <c r="S40" s="6"/>
      <c r="T40" s="6"/>
      <c r="U40" s="6"/>
      <c r="V40" s="6"/>
    </row>
    <row r="41" spans="1:22" s="75" customFormat="1" ht="10.199999999999999">
      <c r="A41" s="145" t="s">
        <v>134</v>
      </c>
      <c r="B41" s="525"/>
      <c r="C41" s="525"/>
      <c r="D41" s="525"/>
      <c r="E41" s="223">
        <f>E40/Group!E152</f>
        <v>0.24310062139186267</v>
      </c>
      <c r="F41" s="139"/>
      <c r="G41" s="398">
        <f>G40/[2]Group!G153</f>
        <v>0.24000980298718805</v>
      </c>
      <c r="H41" s="398">
        <f>H40/Group!H152</f>
        <v>0.24719163685463327</v>
      </c>
      <c r="I41" s="223"/>
      <c r="J41" s="223">
        <f>J40/Group!J152</f>
        <v>0.24610243469958398</v>
      </c>
      <c r="K41" s="139"/>
      <c r="L41" s="146">
        <f>L40/Group!L152</f>
        <v>0.25744108852494996</v>
      </c>
      <c r="M41" s="147"/>
      <c r="N41" s="146">
        <v>0.28849521203830369</v>
      </c>
      <c r="O41" s="74"/>
      <c r="P41" s="74"/>
      <c r="Q41" s="74"/>
      <c r="R41" s="74"/>
      <c r="S41" s="74"/>
      <c r="T41" s="74"/>
      <c r="U41" s="74"/>
      <c r="V41" s="74"/>
    </row>
    <row r="42" spans="1:22" ht="12" customHeight="1">
      <c r="A42" s="131"/>
      <c r="B42" s="131"/>
      <c r="C42" s="131"/>
      <c r="D42" s="131"/>
      <c r="E42" s="134"/>
      <c r="F42" s="139"/>
      <c r="G42" s="134"/>
      <c r="H42" s="134"/>
      <c r="I42" s="134"/>
      <c r="J42" s="134"/>
      <c r="K42" s="133"/>
      <c r="L42" s="134"/>
      <c r="M42" s="133"/>
      <c r="N42" s="134"/>
    </row>
    <row r="43" spans="1:22" s="130" customFormat="1" ht="12" customHeight="1">
      <c r="A43" s="135" t="s">
        <v>2</v>
      </c>
      <c r="B43" s="135"/>
      <c r="C43" s="135"/>
      <c r="D43" s="135"/>
      <c r="E43" s="136"/>
      <c r="F43" s="139"/>
      <c r="G43" s="136"/>
      <c r="H43" s="136"/>
      <c r="I43" s="136"/>
      <c r="J43" s="136"/>
      <c r="K43" s="133"/>
      <c r="L43" s="136"/>
      <c r="M43" s="133"/>
      <c r="N43" s="136"/>
    </row>
    <row r="44" spans="1:22" s="3" customFormat="1" ht="10.199999999999999">
      <c r="A44" s="137" t="s">
        <v>100</v>
      </c>
      <c r="B44" s="523"/>
      <c r="C44" s="523"/>
      <c r="D44" s="523"/>
      <c r="E44" s="148">
        <v>86.69</v>
      </c>
      <c r="F44" s="149">
        <f t="shared" ref="F44:F71" si="8">IF((+E44/G44)&lt;0,"n.m.",IF(E44&lt;0,(+E44/G44-1)*-1,(+E44/G44-1)))</f>
        <v>-3.2153622864798392E-2</v>
      </c>
      <c r="G44" s="451">
        <v>89.57</v>
      </c>
      <c r="H44" s="400">
        <v>126.57</v>
      </c>
      <c r="I44" s="452">
        <f t="shared" ref="I44:M70" si="9">IF((+H44/J44)&lt;0,"n.m.",IF(H44&lt;0,(+H44/J44-1)*-1,(+H44/J44-1)))</f>
        <v>-1.7389954196102897E-2</v>
      </c>
      <c r="J44" s="148">
        <v>128.81</v>
      </c>
      <c r="K44" s="149">
        <f t="shared" si="9"/>
        <v>-2.3648904722201158E-2</v>
      </c>
      <c r="L44" s="148">
        <v>131.93</v>
      </c>
      <c r="M44" s="149">
        <f t="shared" si="9"/>
        <v>-0.60772478591817314</v>
      </c>
      <c r="N44" s="148">
        <v>336.32</v>
      </c>
      <c r="O44" s="6"/>
      <c r="P44" s="6"/>
      <c r="Q44" s="6"/>
      <c r="R44" s="6"/>
      <c r="S44" s="6"/>
      <c r="T44" s="6"/>
      <c r="U44" s="6"/>
      <c r="V44" s="6"/>
    </row>
    <row r="45" spans="1:22" s="3" customFormat="1" ht="10.199999999999999">
      <c r="A45" s="137" t="s">
        <v>101</v>
      </c>
      <c r="B45" s="523"/>
      <c r="C45" s="523"/>
      <c r="D45" s="523"/>
      <c r="E45" s="148">
        <v>1280.43</v>
      </c>
      <c r="F45" s="149">
        <f t="shared" si="8"/>
        <v>4.8973907344447509E-2</v>
      </c>
      <c r="G45" s="451">
        <v>1220.6500000000001</v>
      </c>
      <c r="H45" s="400">
        <v>1657.1200000000001</v>
      </c>
      <c r="I45" s="452">
        <f t="shared" si="9"/>
        <v>3.5984895846357778E-2</v>
      </c>
      <c r="J45" s="148">
        <v>1599.56</v>
      </c>
      <c r="K45" s="149">
        <f t="shared" si="9"/>
        <v>-4.8413387747331948E-2</v>
      </c>
      <c r="L45" s="148">
        <v>1680.94</v>
      </c>
      <c r="M45" s="149">
        <f t="shared" si="9"/>
        <v>3.1061767772802673E-2</v>
      </c>
      <c r="N45" s="148">
        <v>1630.3</v>
      </c>
      <c r="O45" s="6"/>
      <c r="P45" s="6"/>
      <c r="Q45" s="6"/>
      <c r="R45" s="6"/>
      <c r="S45" s="6"/>
      <c r="T45" s="6"/>
      <c r="U45" s="6"/>
      <c r="V45" s="6"/>
    </row>
    <row r="46" spans="1:22" s="3" customFormat="1" ht="10.199999999999999">
      <c r="A46" s="137" t="s">
        <v>102</v>
      </c>
      <c r="B46" s="523"/>
      <c r="C46" s="523"/>
      <c r="D46" s="523"/>
      <c r="E46" s="148">
        <v>0.05</v>
      </c>
      <c r="F46" s="149">
        <f t="shared" si="8"/>
        <v>-0.99111900532859676</v>
      </c>
      <c r="G46" s="451">
        <v>5.63</v>
      </c>
      <c r="H46" s="400">
        <v>7.68</v>
      </c>
      <c r="I46" s="452">
        <f t="shared" si="9"/>
        <v>-0.57118927973199329</v>
      </c>
      <c r="J46" s="148">
        <v>17.91</v>
      </c>
      <c r="K46" s="149">
        <f t="shared" si="9"/>
        <v>-0.42411575562700965</v>
      </c>
      <c r="L46" s="148">
        <v>31.1</v>
      </c>
      <c r="M46" s="149">
        <f t="shared" si="9"/>
        <v>-0.38537549407114624</v>
      </c>
      <c r="N46" s="148">
        <v>50.6</v>
      </c>
      <c r="O46" s="6"/>
      <c r="P46" s="6"/>
      <c r="Q46" s="6"/>
      <c r="R46" s="6"/>
      <c r="S46" s="6"/>
      <c r="T46" s="6"/>
      <c r="U46" s="6"/>
      <c r="V46" s="6"/>
    </row>
    <row r="47" spans="1:22" s="3" customFormat="1" ht="10.199999999999999">
      <c r="A47" s="137" t="s">
        <v>103</v>
      </c>
      <c r="B47" s="523"/>
      <c r="C47" s="523"/>
      <c r="D47" s="523"/>
      <c r="E47" s="148">
        <v>344.82</v>
      </c>
      <c r="F47" s="452">
        <f t="shared" si="8"/>
        <v>-6.3981106979016822E-2</v>
      </c>
      <c r="G47" s="451">
        <v>368.39</v>
      </c>
      <c r="H47" s="400">
        <v>521.07000000000005</v>
      </c>
      <c r="I47" s="452">
        <f t="shared" si="9"/>
        <v>-0.18991651508791563</v>
      </c>
      <c r="J47" s="148">
        <v>643.23</v>
      </c>
      <c r="K47" s="149">
        <f t="shared" si="9"/>
        <v>0.27349581262745271</v>
      </c>
      <c r="L47" s="148">
        <v>505.09</v>
      </c>
      <c r="M47" s="149">
        <f t="shared" si="9"/>
        <v>-7.4163688021262941E-2</v>
      </c>
      <c r="N47" s="148">
        <v>545.54999999999995</v>
      </c>
      <c r="O47" s="6"/>
      <c r="P47" s="6"/>
      <c r="Q47" s="6"/>
      <c r="R47" s="6"/>
      <c r="S47" s="6"/>
      <c r="T47" s="6"/>
      <c r="U47" s="6"/>
      <c r="V47" s="6"/>
    </row>
    <row r="48" spans="1:22" s="9" customFormat="1" ht="10.199999999999999">
      <c r="A48" s="137" t="s">
        <v>104</v>
      </c>
      <c r="B48" s="523"/>
      <c r="C48" s="523"/>
      <c r="D48" s="523"/>
      <c r="E48" s="148">
        <v>287.8</v>
      </c>
      <c r="F48" s="452">
        <f t="shared" si="8"/>
        <v>0.32066813509544789</v>
      </c>
      <c r="G48" s="451">
        <v>217.92</v>
      </c>
      <c r="H48" s="400">
        <v>321.13</v>
      </c>
      <c r="I48" s="452">
        <f t="shared" si="9"/>
        <v>-0.31132318250053614</v>
      </c>
      <c r="J48" s="148">
        <v>466.3</v>
      </c>
      <c r="K48" s="149">
        <f t="shared" si="9"/>
        <v>8.1450902175425499E-2</v>
      </c>
      <c r="L48" s="148">
        <v>431.18</v>
      </c>
      <c r="M48" s="149">
        <f t="shared" si="9"/>
        <v>7.1254658385093261E-2</v>
      </c>
      <c r="N48" s="148">
        <v>402.5</v>
      </c>
      <c r="O48" s="13"/>
      <c r="P48" s="13"/>
      <c r="Q48" s="13"/>
      <c r="R48" s="13"/>
      <c r="S48" s="13"/>
      <c r="T48" s="13"/>
      <c r="U48" s="13"/>
      <c r="V48" s="13"/>
    </row>
    <row r="49" spans="1:22" s="9" customFormat="1" ht="10.199999999999999">
      <c r="A49" s="137" t="s">
        <v>148</v>
      </c>
      <c r="B49" s="523"/>
      <c r="C49" s="523"/>
      <c r="D49" s="523"/>
      <c r="E49" s="148">
        <v>56.54</v>
      </c>
      <c r="F49" s="452">
        <f t="shared" si="8"/>
        <v>0.11408866995073885</v>
      </c>
      <c r="G49" s="451">
        <v>50.75</v>
      </c>
      <c r="H49" s="400">
        <v>82.54</v>
      </c>
      <c r="I49" s="452">
        <f t="shared" si="9"/>
        <v>-0.52755995649934173</v>
      </c>
      <c r="J49" s="148">
        <v>174.71</v>
      </c>
      <c r="K49" s="149">
        <f t="shared" si="9"/>
        <v>-7.9941018484385618E-2</v>
      </c>
      <c r="L49" s="148">
        <v>189.89</v>
      </c>
      <c r="M49" s="149">
        <f t="shared" si="9"/>
        <v>-0.53670676068021572</v>
      </c>
      <c r="N49" s="148">
        <v>409.87</v>
      </c>
      <c r="O49" s="13"/>
      <c r="P49" s="13"/>
      <c r="Q49" s="13"/>
      <c r="R49" s="13"/>
      <c r="S49" s="13"/>
      <c r="T49" s="13"/>
      <c r="U49" s="13"/>
      <c r="V49" s="13"/>
    </row>
    <row r="50" spans="1:22" s="9" customFormat="1" ht="10.199999999999999">
      <c r="A50" s="137" t="s">
        <v>105</v>
      </c>
      <c r="B50" s="523"/>
      <c r="C50" s="523"/>
      <c r="D50" s="523"/>
      <c r="E50" s="148">
        <v>351.53</v>
      </c>
      <c r="F50" s="452">
        <f t="shared" si="8"/>
        <v>0.16682709861585954</v>
      </c>
      <c r="G50" s="451">
        <v>301.27</v>
      </c>
      <c r="H50" s="400">
        <v>420.43</v>
      </c>
      <c r="I50" s="452">
        <f t="shared" si="9"/>
        <v>-0.36876163593778144</v>
      </c>
      <c r="J50" s="148">
        <v>666.04</v>
      </c>
      <c r="K50" s="149">
        <f t="shared" si="9"/>
        <v>0.72522405843651239</v>
      </c>
      <c r="L50" s="148">
        <v>386.06</v>
      </c>
      <c r="M50" s="149">
        <f t="shared" si="9"/>
        <v>0.28314554458736341</v>
      </c>
      <c r="N50" s="148">
        <v>300.87</v>
      </c>
      <c r="O50" s="13"/>
      <c r="P50" s="13"/>
      <c r="Q50" s="13"/>
      <c r="R50" s="13"/>
      <c r="S50" s="13"/>
      <c r="T50" s="13"/>
      <c r="U50" s="13"/>
      <c r="V50" s="13"/>
    </row>
    <row r="51" spans="1:22" s="9" customFormat="1" ht="10.199999999999999">
      <c r="A51" s="137" t="s">
        <v>106</v>
      </c>
      <c r="B51" s="523"/>
      <c r="C51" s="523"/>
      <c r="D51" s="523"/>
      <c r="E51" s="148">
        <v>102.95</v>
      </c>
      <c r="F51" s="452">
        <f t="shared" si="8"/>
        <v>-0.38179307031766052</v>
      </c>
      <c r="G51" s="451">
        <v>166.53</v>
      </c>
      <c r="H51" s="400">
        <v>221.28</v>
      </c>
      <c r="I51" s="452">
        <f t="shared" si="9"/>
        <v>8.8869205786832106E-2</v>
      </c>
      <c r="J51" s="148">
        <v>203.22</v>
      </c>
      <c r="K51" s="149">
        <f t="shared" si="9"/>
        <v>0.38603191924703317</v>
      </c>
      <c r="L51" s="148">
        <v>146.62</v>
      </c>
      <c r="M51" s="149">
        <f t="shared" si="9"/>
        <v>-0.48503793200337175</v>
      </c>
      <c r="N51" s="148">
        <v>284.72000000000003</v>
      </c>
      <c r="O51" s="13"/>
      <c r="P51" s="13"/>
      <c r="Q51" s="13"/>
      <c r="R51" s="13"/>
      <c r="S51" s="13"/>
      <c r="T51" s="13"/>
      <c r="U51" s="13"/>
      <c r="V51" s="13"/>
    </row>
    <row r="52" spans="1:22" s="9" customFormat="1" ht="10.199999999999999">
      <c r="A52" s="137" t="s">
        <v>107</v>
      </c>
      <c r="B52" s="523"/>
      <c r="C52" s="523"/>
      <c r="D52" s="523"/>
      <c r="E52" s="148">
        <v>71.09</v>
      </c>
      <c r="F52" s="452">
        <f t="shared" si="8"/>
        <v>0.70479616306954429</v>
      </c>
      <c r="G52" s="451">
        <v>41.7</v>
      </c>
      <c r="H52" s="400">
        <v>66.62</v>
      </c>
      <c r="I52" s="452">
        <f t="shared" si="9"/>
        <v>0.20122610890732062</v>
      </c>
      <c r="J52" s="148">
        <v>55.46</v>
      </c>
      <c r="K52" s="149">
        <f t="shared" si="9"/>
        <v>-0.46029583495523552</v>
      </c>
      <c r="L52" s="148">
        <v>102.76</v>
      </c>
      <c r="M52" s="149">
        <f t="shared" si="9"/>
        <v>-9.8359217337895877E-2</v>
      </c>
      <c r="N52" s="148">
        <v>113.97</v>
      </c>
      <c r="O52" s="13"/>
      <c r="P52" s="13"/>
      <c r="Q52" s="13"/>
      <c r="R52" s="13"/>
      <c r="S52" s="13"/>
      <c r="T52" s="13"/>
      <c r="U52" s="13"/>
      <c r="V52" s="13"/>
    </row>
    <row r="53" spans="1:22" s="9" customFormat="1" ht="10.199999999999999">
      <c r="A53" s="137" t="s">
        <v>108</v>
      </c>
      <c r="B53" s="523"/>
      <c r="C53" s="523"/>
      <c r="D53" s="523"/>
      <c r="E53" s="148">
        <v>28.81</v>
      </c>
      <c r="F53" s="452">
        <f t="shared" si="8"/>
        <v>-6.8842921784098343E-2</v>
      </c>
      <c r="G53" s="451">
        <v>30.94</v>
      </c>
      <c r="H53" s="400">
        <v>50.13</v>
      </c>
      <c r="I53" s="452">
        <f t="shared" si="9"/>
        <v>-0.43496393146979262</v>
      </c>
      <c r="J53" s="148">
        <v>88.72</v>
      </c>
      <c r="K53" s="149">
        <f t="shared" si="9"/>
        <v>0.54699215344376628</v>
      </c>
      <c r="L53" s="148">
        <v>57.35</v>
      </c>
      <c r="M53" s="149">
        <f t="shared" si="9"/>
        <v>0.22857754927163665</v>
      </c>
      <c r="N53" s="148">
        <v>46.68</v>
      </c>
      <c r="O53" s="13"/>
      <c r="P53" s="13"/>
      <c r="Q53" s="13"/>
      <c r="R53" s="13"/>
      <c r="S53" s="13"/>
      <c r="T53" s="13"/>
      <c r="U53" s="13"/>
      <c r="V53" s="13"/>
    </row>
    <row r="54" spans="1:22" s="9" customFormat="1" ht="10.199999999999999">
      <c r="A54" s="137" t="s">
        <v>109</v>
      </c>
      <c r="B54" s="523"/>
      <c r="C54" s="523"/>
      <c r="D54" s="523"/>
      <c r="E54" s="148">
        <v>86.47999999999999</v>
      </c>
      <c r="F54" s="452">
        <f t="shared" si="8"/>
        <v>0.47601979860044352</v>
      </c>
      <c r="G54" s="451">
        <v>58.59</v>
      </c>
      <c r="H54" s="400">
        <v>85.04</v>
      </c>
      <c r="I54" s="452">
        <f t="shared" si="9"/>
        <v>0.9808991381318426</v>
      </c>
      <c r="J54" s="148">
        <v>42.93</v>
      </c>
      <c r="K54" s="149">
        <f t="shared" si="9"/>
        <v>0.19449081803005019</v>
      </c>
      <c r="L54" s="148">
        <v>35.94</v>
      </c>
      <c r="M54" s="149">
        <f t="shared" si="9"/>
        <v>0.22578444747612547</v>
      </c>
      <c r="N54" s="148">
        <v>29.32</v>
      </c>
      <c r="O54" s="13"/>
      <c r="P54" s="13"/>
      <c r="Q54" s="13"/>
      <c r="R54" s="13"/>
      <c r="S54" s="13"/>
      <c r="T54" s="13"/>
      <c r="U54" s="13"/>
      <c r="V54" s="13"/>
    </row>
    <row r="55" spans="1:22" s="9" customFormat="1" ht="10.199999999999999">
      <c r="A55" s="137" t="s">
        <v>110</v>
      </c>
      <c r="B55" s="523"/>
      <c r="C55" s="523"/>
      <c r="D55" s="523"/>
      <c r="E55" s="148">
        <v>26.669999999999998</v>
      </c>
      <c r="F55" s="452">
        <f t="shared" si="8"/>
        <v>0.7318181818181817</v>
      </c>
      <c r="G55" s="451">
        <v>15.4</v>
      </c>
      <c r="H55" s="400">
        <v>23.15</v>
      </c>
      <c r="I55" s="452">
        <f t="shared" si="9"/>
        <v>-0.26694110196326792</v>
      </c>
      <c r="J55" s="148">
        <v>31.58</v>
      </c>
      <c r="K55" s="149">
        <f t="shared" si="9"/>
        <v>-0.11664335664335668</v>
      </c>
      <c r="L55" s="148">
        <v>35.75</v>
      </c>
      <c r="M55" s="149">
        <f t="shared" si="9"/>
        <v>1.0640877598152425</v>
      </c>
      <c r="N55" s="148">
        <v>17.32</v>
      </c>
      <c r="O55" s="13"/>
      <c r="P55" s="13"/>
      <c r="Q55" s="13"/>
      <c r="R55" s="13"/>
      <c r="S55" s="13"/>
      <c r="T55" s="13"/>
      <c r="U55" s="13"/>
      <c r="V55" s="13"/>
    </row>
    <row r="56" spans="1:22" s="9" customFormat="1" ht="10.199999999999999">
      <c r="A56" s="137" t="s">
        <v>111</v>
      </c>
      <c r="B56" s="523"/>
      <c r="C56" s="523"/>
      <c r="D56" s="523"/>
      <c r="E56" s="148">
        <v>197.45</v>
      </c>
      <c r="F56" s="452">
        <f t="shared" si="8"/>
        <v>-0.13972638550017435</v>
      </c>
      <c r="G56" s="451">
        <v>229.52</v>
      </c>
      <c r="H56" s="400">
        <v>302.81</v>
      </c>
      <c r="I56" s="452">
        <f t="shared" si="9"/>
        <v>8.3747897355141099E-2</v>
      </c>
      <c r="J56" s="148">
        <v>279.41000000000003</v>
      </c>
      <c r="K56" s="149">
        <f t="shared" si="9"/>
        <v>-4.8233811356746203E-2</v>
      </c>
      <c r="L56" s="148">
        <v>293.57</v>
      </c>
      <c r="M56" s="149">
        <f t="shared" si="9"/>
        <v>-9.7707155151217195E-2</v>
      </c>
      <c r="N56" s="148">
        <v>325.36</v>
      </c>
      <c r="O56" s="13"/>
      <c r="P56" s="13"/>
      <c r="Q56" s="13"/>
      <c r="R56" s="13"/>
      <c r="S56" s="13"/>
      <c r="T56" s="13"/>
      <c r="U56" s="13"/>
      <c r="V56" s="13"/>
    </row>
    <row r="57" spans="1:22" s="9" customFormat="1" ht="10.199999999999999">
      <c r="A57" s="137" t="s">
        <v>112</v>
      </c>
      <c r="B57" s="523"/>
      <c r="C57" s="523"/>
      <c r="D57" s="523"/>
      <c r="E57" s="150">
        <v>4.08</v>
      </c>
      <c r="F57" s="452">
        <f t="shared" si="8"/>
        <v>3.0396039603960396</v>
      </c>
      <c r="G57" s="543">
        <v>1.01</v>
      </c>
      <c r="H57" s="401">
        <v>1.48</v>
      </c>
      <c r="I57" s="452">
        <f t="shared" si="9"/>
        <v>0.21311475409836067</v>
      </c>
      <c r="J57" s="150">
        <v>1.22</v>
      </c>
      <c r="K57" s="149">
        <f t="shared" si="9"/>
        <v>-0.75889328063241102</v>
      </c>
      <c r="L57" s="150">
        <v>5.0599999999999996</v>
      </c>
      <c r="M57" s="149">
        <f t="shared" si="9"/>
        <v>-2.3166023166023231E-2</v>
      </c>
      <c r="N57" s="150">
        <v>5.18</v>
      </c>
      <c r="O57" s="13"/>
      <c r="P57" s="13"/>
      <c r="Q57" s="13"/>
      <c r="R57" s="13"/>
      <c r="S57" s="13"/>
      <c r="T57" s="13"/>
      <c r="U57" s="13"/>
      <c r="V57" s="13"/>
    </row>
    <row r="58" spans="1:22" s="9" customFormat="1" ht="10.199999999999999">
      <c r="A58" s="137" t="s">
        <v>113</v>
      </c>
      <c r="B58" s="523"/>
      <c r="C58" s="523"/>
      <c r="D58" s="523"/>
      <c r="E58" s="148">
        <v>0</v>
      </c>
      <c r="F58" s="452">
        <f t="shared" si="8"/>
        <v>-1</v>
      </c>
      <c r="G58" s="451">
        <v>3.49</v>
      </c>
      <c r="H58" s="400">
        <v>4.6100000000000003</v>
      </c>
      <c r="I58" s="452">
        <f t="shared" si="9"/>
        <v>45.1</v>
      </c>
      <c r="J58" s="148">
        <v>0.1</v>
      </c>
      <c r="K58" s="149"/>
      <c r="L58" s="148">
        <v>0</v>
      </c>
      <c r="M58" s="149"/>
      <c r="N58" s="148">
        <v>0</v>
      </c>
      <c r="O58" s="13"/>
      <c r="P58" s="13"/>
      <c r="Q58" s="13"/>
      <c r="R58" s="13"/>
      <c r="S58" s="13"/>
      <c r="T58" s="13"/>
      <c r="U58" s="13"/>
      <c r="V58" s="13"/>
    </row>
    <row r="59" spans="1:22" s="3" customFormat="1" ht="10.199999999999999">
      <c r="A59" s="137" t="s">
        <v>114</v>
      </c>
      <c r="B59" s="523"/>
      <c r="C59" s="523"/>
      <c r="D59" s="523"/>
      <c r="E59" s="148">
        <v>4.55</v>
      </c>
      <c r="F59" s="452">
        <f t="shared" si="8"/>
        <v>9.9033816425120769E-2</v>
      </c>
      <c r="G59" s="451">
        <v>4.1399999999999997</v>
      </c>
      <c r="H59" s="400">
        <v>5.58</v>
      </c>
      <c r="I59" s="452">
        <f t="shared" si="9"/>
        <v>-0.10576923076923084</v>
      </c>
      <c r="J59" s="148">
        <v>6.24</v>
      </c>
      <c r="K59" s="149">
        <f t="shared" si="9"/>
        <v>0.21637426900584811</v>
      </c>
      <c r="L59" s="148">
        <v>5.13</v>
      </c>
      <c r="M59" s="149">
        <f t="shared" si="9"/>
        <v>-0.12755102040816324</v>
      </c>
      <c r="N59" s="148">
        <v>5.88</v>
      </c>
      <c r="O59" s="6"/>
      <c r="P59" s="6"/>
      <c r="Q59" s="6"/>
      <c r="R59" s="6"/>
      <c r="S59" s="6"/>
      <c r="T59" s="6"/>
      <c r="U59" s="6"/>
      <c r="V59" s="6"/>
    </row>
    <row r="60" spans="1:22" s="9" customFormat="1" ht="10.199999999999999">
      <c r="A60" s="137" t="s">
        <v>115</v>
      </c>
      <c r="B60" s="523"/>
      <c r="C60" s="523"/>
      <c r="D60" s="523"/>
      <c r="E60" s="148">
        <v>0.01</v>
      </c>
      <c r="F60" s="452">
        <f t="shared" si="8"/>
        <v>-0.98795180722891562</v>
      </c>
      <c r="G60" s="451">
        <v>0.83</v>
      </c>
      <c r="H60" s="400">
        <v>1.24</v>
      </c>
      <c r="I60" s="452">
        <f t="shared" si="9"/>
        <v>40.333333333333336</v>
      </c>
      <c r="J60" s="148">
        <v>0.03</v>
      </c>
      <c r="K60" s="149">
        <f t="shared" si="9"/>
        <v>-0.98</v>
      </c>
      <c r="L60" s="148">
        <v>1.5</v>
      </c>
      <c r="M60" s="149">
        <f t="shared" si="9"/>
        <v>-0.31192660550458717</v>
      </c>
      <c r="N60" s="148">
        <v>2.1800000000000002</v>
      </c>
      <c r="O60" s="13"/>
      <c r="P60" s="13"/>
      <c r="Q60" s="13"/>
      <c r="R60" s="13"/>
      <c r="S60" s="13"/>
      <c r="T60" s="13"/>
      <c r="U60" s="13"/>
      <c r="V60" s="13"/>
    </row>
    <row r="61" spans="1:22" s="9" customFormat="1" ht="10.199999999999999">
      <c r="A61" s="137" t="s">
        <v>116</v>
      </c>
      <c r="B61" s="523"/>
      <c r="C61" s="523"/>
      <c r="D61" s="523"/>
      <c r="E61" s="148">
        <v>109.78</v>
      </c>
      <c r="F61" s="452">
        <f t="shared" si="8"/>
        <v>0.52070923950685688</v>
      </c>
      <c r="G61" s="451">
        <v>72.19</v>
      </c>
      <c r="H61" s="400">
        <v>91.62</v>
      </c>
      <c r="I61" s="452">
        <f t="shared" si="9"/>
        <v>-9.043978953638443E-2</v>
      </c>
      <c r="J61" s="148">
        <v>100.73</v>
      </c>
      <c r="K61" s="149">
        <f t="shared" si="9"/>
        <v>0.11674057649667402</v>
      </c>
      <c r="L61" s="148">
        <v>90.2</v>
      </c>
      <c r="M61" s="149">
        <f t="shared" si="9"/>
        <v>0.92817443351859774</v>
      </c>
      <c r="N61" s="148">
        <v>46.78</v>
      </c>
      <c r="O61" s="13"/>
      <c r="P61" s="13"/>
      <c r="Q61" s="13"/>
      <c r="R61" s="13"/>
      <c r="S61" s="13"/>
      <c r="T61" s="13"/>
      <c r="U61" s="13"/>
      <c r="V61" s="13"/>
    </row>
    <row r="62" spans="1:22" s="9" customFormat="1" ht="10.199999999999999">
      <c r="A62" s="137" t="s">
        <v>117</v>
      </c>
      <c r="B62" s="523"/>
      <c r="C62" s="523"/>
      <c r="D62" s="523"/>
      <c r="E62" s="148">
        <v>0.35</v>
      </c>
      <c r="F62" s="149">
        <f t="shared" si="8"/>
        <v>-0.46153846153846156</v>
      </c>
      <c r="G62" s="451">
        <v>0.65</v>
      </c>
      <c r="H62" s="400">
        <v>0.92</v>
      </c>
      <c r="I62" s="452">
        <f t="shared" si="9"/>
        <v>-0.92767295597484278</v>
      </c>
      <c r="J62" s="148">
        <v>12.72</v>
      </c>
      <c r="K62" s="149">
        <f t="shared" si="9"/>
        <v>-0.39658444022770389</v>
      </c>
      <c r="L62" s="148">
        <v>21.08</v>
      </c>
      <c r="M62" s="149">
        <f t="shared" si="9"/>
        <v>0.37777777777777755</v>
      </c>
      <c r="N62" s="148">
        <v>15.3</v>
      </c>
      <c r="O62" s="13"/>
      <c r="P62" s="13"/>
      <c r="Q62" s="13"/>
      <c r="R62" s="13"/>
      <c r="S62" s="13"/>
      <c r="T62" s="13"/>
      <c r="U62" s="13"/>
      <c r="V62" s="13"/>
    </row>
    <row r="63" spans="1:22" s="9" customFormat="1" ht="10.199999999999999">
      <c r="A63" s="137" t="s">
        <v>118</v>
      </c>
      <c r="B63" s="523"/>
      <c r="C63" s="523"/>
      <c r="D63" s="523"/>
      <c r="E63" s="148">
        <v>0.01</v>
      </c>
      <c r="F63" s="149">
        <f t="shared" si="8"/>
        <v>-0.98113207547169812</v>
      </c>
      <c r="G63" s="451">
        <v>0.53</v>
      </c>
      <c r="H63" s="400">
        <v>0.62</v>
      </c>
      <c r="I63" s="452">
        <f t="shared" si="9"/>
        <v>-0.53030303030303028</v>
      </c>
      <c r="J63" s="148">
        <v>1.32</v>
      </c>
      <c r="K63" s="149">
        <f t="shared" si="9"/>
        <v>-0.46774193548387089</v>
      </c>
      <c r="L63" s="148">
        <v>2.48</v>
      </c>
      <c r="M63" s="149">
        <f t="shared" si="9"/>
        <v>-0.50988142292490113</v>
      </c>
      <c r="N63" s="148">
        <v>5.0599999999999996</v>
      </c>
      <c r="O63" s="13"/>
      <c r="P63" s="13"/>
      <c r="Q63" s="13"/>
      <c r="R63" s="13"/>
      <c r="S63" s="13"/>
      <c r="T63" s="13"/>
      <c r="U63" s="13"/>
      <c r="V63" s="13"/>
    </row>
    <row r="64" spans="1:22" s="9" customFormat="1" ht="10.199999999999999">
      <c r="A64" s="137" t="s">
        <v>119</v>
      </c>
      <c r="B64" s="523"/>
      <c r="C64" s="523"/>
      <c r="D64" s="523"/>
      <c r="E64" s="151">
        <v>7.0000000000000007E-2</v>
      </c>
      <c r="F64" s="149">
        <f t="shared" si="8"/>
        <v>-0.9785276073619632</v>
      </c>
      <c r="G64" s="453">
        <v>3.26</v>
      </c>
      <c r="H64" s="402">
        <v>4.18</v>
      </c>
      <c r="I64" s="452">
        <f t="shared" si="9"/>
        <v>-0.64150943396226423</v>
      </c>
      <c r="J64" s="151">
        <v>11.66</v>
      </c>
      <c r="K64" s="149">
        <f t="shared" si="9"/>
        <v>-4.4262295081967107E-2</v>
      </c>
      <c r="L64" s="151">
        <v>12.2</v>
      </c>
      <c r="M64" s="149">
        <f t="shared" si="9"/>
        <v>3.918228279386704E-2</v>
      </c>
      <c r="N64" s="151">
        <v>11.74</v>
      </c>
      <c r="O64" s="13"/>
      <c r="P64" s="13"/>
      <c r="Q64" s="13"/>
      <c r="R64" s="13"/>
      <c r="S64" s="13"/>
      <c r="T64" s="13"/>
      <c r="U64" s="13"/>
      <c r="V64" s="13"/>
    </row>
    <row r="65" spans="1:22" s="9" customFormat="1" ht="10.199999999999999">
      <c r="A65" s="137" t="s">
        <v>120</v>
      </c>
      <c r="B65" s="137"/>
      <c r="C65" s="137"/>
      <c r="D65" s="137"/>
      <c r="E65" s="151">
        <v>3.5</v>
      </c>
      <c r="F65" s="149">
        <f t="shared" si="8"/>
        <v>0.14006514657980462</v>
      </c>
      <c r="G65" s="453">
        <v>3.07</v>
      </c>
      <c r="H65" s="402">
        <v>5.16</v>
      </c>
      <c r="I65" s="452">
        <f t="shared" si="9"/>
        <v>0.5975232198142415</v>
      </c>
      <c r="J65" s="151">
        <v>3.23</v>
      </c>
      <c r="K65" s="149">
        <f t="shared" si="9"/>
        <v>-0.35010060362173034</v>
      </c>
      <c r="L65" s="151">
        <v>4.97</v>
      </c>
      <c r="M65" s="149">
        <f t="shared" si="9"/>
        <v>-0.36768447837150131</v>
      </c>
      <c r="N65" s="151">
        <v>7.86</v>
      </c>
      <c r="O65" s="13"/>
      <c r="P65" s="13"/>
      <c r="Q65" s="13"/>
      <c r="R65" s="13"/>
      <c r="S65" s="13"/>
      <c r="T65" s="13"/>
      <c r="U65" s="13"/>
      <c r="V65" s="13"/>
    </row>
    <row r="66" spans="1:22" s="9" customFormat="1" ht="10.199999999999999">
      <c r="A66" s="141" t="s">
        <v>100</v>
      </c>
      <c r="B66" s="523"/>
      <c r="C66" s="523"/>
      <c r="D66" s="523"/>
      <c r="E66" s="151">
        <f>E44</f>
        <v>86.69</v>
      </c>
      <c r="F66" s="149">
        <f t="shared" si="8"/>
        <v>-3.2153622864798392E-2</v>
      </c>
      <c r="G66" s="453">
        <f>G44</f>
        <v>89.57</v>
      </c>
      <c r="H66" s="402">
        <f>H44</f>
        <v>126.57</v>
      </c>
      <c r="I66" s="452">
        <f t="shared" si="9"/>
        <v>-1.7389954196102897E-2</v>
      </c>
      <c r="J66" s="151">
        <f>J44</f>
        <v>128.81</v>
      </c>
      <c r="K66" s="149">
        <f t="shared" si="9"/>
        <v>-2.3648904722201158E-2</v>
      </c>
      <c r="L66" s="152">
        <f>L44</f>
        <v>131.93</v>
      </c>
      <c r="M66" s="149">
        <f t="shared" si="9"/>
        <v>-0.60772478591817314</v>
      </c>
      <c r="N66" s="152">
        <v>336.32</v>
      </c>
      <c r="O66" s="13"/>
      <c r="P66" s="13"/>
      <c r="Q66" s="13"/>
      <c r="R66" s="13"/>
      <c r="S66" s="13"/>
      <c r="T66" s="13"/>
      <c r="U66" s="13"/>
      <c r="V66" s="13"/>
    </row>
    <row r="67" spans="1:22" s="9" customFormat="1" ht="10.199999999999999">
      <c r="A67" s="141" t="s">
        <v>101</v>
      </c>
      <c r="B67" s="523"/>
      <c r="C67" s="523"/>
      <c r="D67" s="523"/>
      <c r="E67" s="151">
        <f>E45</f>
        <v>1280.43</v>
      </c>
      <c r="F67" s="149">
        <f t="shared" si="8"/>
        <v>4.8973907344447509E-2</v>
      </c>
      <c r="G67" s="453">
        <f>G45</f>
        <v>1220.6500000000001</v>
      </c>
      <c r="H67" s="402">
        <f>H45</f>
        <v>1657.1200000000001</v>
      </c>
      <c r="I67" s="452">
        <f t="shared" si="9"/>
        <v>3.5984895846357778E-2</v>
      </c>
      <c r="J67" s="151">
        <f>J45</f>
        <v>1599.56</v>
      </c>
      <c r="K67" s="149">
        <f t="shared" si="9"/>
        <v>-4.8413387747331948E-2</v>
      </c>
      <c r="L67" s="152">
        <f>L45</f>
        <v>1680.94</v>
      </c>
      <c r="M67" s="149">
        <f t="shared" si="9"/>
        <v>3.1061767772802673E-2</v>
      </c>
      <c r="N67" s="152">
        <v>1630.3</v>
      </c>
      <c r="O67" s="13"/>
      <c r="P67" s="13"/>
      <c r="Q67" s="13"/>
      <c r="R67" s="13"/>
      <c r="S67" s="13"/>
      <c r="T67" s="13"/>
      <c r="U67" s="13"/>
      <c r="V67" s="13"/>
    </row>
    <row r="68" spans="1:22" s="3" customFormat="1" ht="10.199999999999999">
      <c r="A68" s="141" t="s">
        <v>121</v>
      </c>
      <c r="B68" s="523"/>
      <c r="C68" s="523"/>
      <c r="D68" s="523"/>
      <c r="E68" s="151">
        <f>E46+E47+E48+E49+E50+E51+E52+E53+E54+E55</f>
        <v>1356.74</v>
      </c>
      <c r="F68" s="149">
        <f t="shared" si="8"/>
        <v>7.924462262950227E-2</v>
      </c>
      <c r="G68" s="453">
        <f>G46+G47+G48+G49+G50+G51+G52+G53+G54+G55</f>
        <v>1257.1200000000001</v>
      </c>
      <c r="H68" s="402">
        <f>H46+H47+H48+H49+H50+H51+H52+H53+H54+H55</f>
        <v>1799.0700000000002</v>
      </c>
      <c r="I68" s="452">
        <f t="shared" si="9"/>
        <v>-0.24728254047947762</v>
      </c>
      <c r="J68" s="151">
        <f>J46+J47+J48+J49+J50+J51+J52+J53+J54+J55</f>
        <v>2390.0999999999995</v>
      </c>
      <c r="K68" s="149">
        <f t="shared" si="9"/>
        <v>0.24371663180242908</v>
      </c>
      <c r="L68" s="150">
        <f>L46+L47+L48+L49+L50+L51+L52+L53+L54+L55</f>
        <v>1921.7399999999996</v>
      </c>
      <c r="M68" s="149">
        <f t="shared" si="9"/>
        <v>-0.12703733987462551</v>
      </c>
      <c r="N68" s="150">
        <v>2201.4</v>
      </c>
      <c r="O68" s="6"/>
      <c r="P68" s="6"/>
      <c r="Q68" s="6"/>
      <c r="R68" s="6"/>
      <c r="S68" s="6"/>
      <c r="T68" s="6"/>
      <c r="U68" s="6"/>
      <c r="V68" s="6"/>
    </row>
    <row r="69" spans="1:22" s="3" customFormat="1" ht="10.199999999999999">
      <c r="A69" s="141" t="s">
        <v>122</v>
      </c>
      <c r="B69" s="523"/>
      <c r="C69" s="523"/>
      <c r="D69" s="523"/>
      <c r="E69" s="151">
        <f>E56+E57+E58+E59+E60+E61</f>
        <v>315.87</v>
      </c>
      <c r="F69" s="149">
        <f t="shared" si="8"/>
        <v>1.5071662703258548E-2</v>
      </c>
      <c r="G69" s="453">
        <f>G56+G57+G58+G59+G60+G61</f>
        <v>311.18</v>
      </c>
      <c r="H69" s="402">
        <f>H56+H57+H58+H59+H60+H61</f>
        <v>407.34000000000003</v>
      </c>
      <c r="I69" s="452">
        <f t="shared" si="9"/>
        <v>5.0576432053232701E-2</v>
      </c>
      <c r="J69" s="151">
        <f>J56+J57+J58+J59+J60+J61</f>
        <v>387.73000000000008</v>
      </c>
      <c r="K69" s="149">
        <f t="shared" si="9"/>
        <v>-1.9546856824963044E-2</v>
      </c>
      <c r="L69" s="150">
        <f>L56+L57+L58+L59+L60+L61</f>
        <v>395.46</v>
      </c>
      <c r="M69" s="149">
        <f t="shared" si="9"/>
        <v>2.6156001868285816E-2</v>
      </c>
      <c r="N69" s="150">
        <v>385.38</v>
      </c>
      <c r="O69" s="6"/>
      <c r="P69" s="6"/>
      <c r="Q69" s="6"/>
      <c r="R69" s="6"/>
      <c r="S69" s="6"/>
      <c r="T69" s="6"/>
      <c r="U69" s="6"/>
      <c r="V69" s="6"/>
    </row>
    <row r="70" spans="1:22" s="9" customFormat="1" ht="10.199999999999999">
      <c r="A70" s="141" t="s">
        <v>123</v>
      </c>
      <c r="B70" s="523"/>
      <c r="C70" s="523"/>
      <c r="D70" s="523"/>
      <c r="E70" s="151">
        <f>E62+E63+E64+E65</f>
        <v>3.93</v>
      </c>
      <c r="F70" s="149">
        <f t="shared" si="8"/>
        <v>-0.47669773635153123</v>
      </c>
      <c r="G70" s="453">
        <f>G62+G63+G64+G65</f>
        <v>7.51</v>
      </c>
      <c r="H70" s="402">
        <f>H62+H63+H64+H65</f>
        <v>10.879999999999999</v>
      </c>
      <c r="I70" s="452">
        <f t="shared" si="9"/>
        <v>-0.62391980642931222</v>
      </c>
      <c r="J70" s="151">
        <f>J62+J63+J64+J65</f>
        <v>28.930000000000003</v>
      </c>
      <c r="K70" s="149">
        <f t="shared" si="9"/>
        <v>-0.28971274245028222</v>
      </c>
      <c r="L70" s="150">
        <f>L62+L63+L64+L65</f>
        <v>40.729999999999997</v>
      </c>
      <c r="M70" s="149">
        <f t="shared" si="9"/>
        <v>1.9269269269269085E-2</v>
      </c>
      <c r="N70" s="150">
        <v>39.96</v>
      </c>
      <c r="O70" s="13"/>
      <c r="P70" s="13"/>
      <c r="Q70" s="13"/>
      <c r="R70" s="13"/>
      <c r="S70" s="13"/>
      <c r="T70" s="13"/>
      <c r="U70" s="13"/>
      <c r="V70" s="13"/>
    </row>
    <row r="71" spans="1:22" s="130" customFormat="1" ht="10.199999999999999" customHeight="1">
      <c r="A71" s="135" t="s">
        <v>127</v>
      </c>
      <c r="B71" s="135"/>
      <c r="C71" s="135"/>
      <c r="D71" s="135"/>
      <c r="E71" s="127">
        <f>SUM(E66:E70)</f>
        <v>3043.66</v>
      </c>
      <c r="F71" s="197">
        <f t="shared" si="8"/>
        <v>5.4618281861241735E-2</v>
      </c>
      <c r="G71" s="448">
        <f>SUM(G66:G70)</f>
        <v>2886.03</v>
      </c>
      <c r="H71" s="399">
        <f>SUM(H66:H70)</f>
        <v>4000.9800000000005</v>
      </c>
      <c r="I71" s="462">
        <f t="shared" ref="I71" si="10">IF((+H71/J71)&lt;0,"n.m.",IF(H71&lt;0,(+H71/J71-1)*-1,(+H71/J71-1)))</f>
        <v>-0.11778052668831973</v>
      </c>
      <c r="J71" s="127">
        <f>SUM(J66:J70)</f>
        <v>4535.13</v>
      </c>
      <c r="K71" s="197">
        <f t="shared" ref="K71:M71" si="11">IF((+J71/L71)&lt;0,"n.m.",IF(J71&lt;0,(+J71/L71-1)*-1,(+J71/L71-1)))</f>
        <v>8.7352546274096277E-2</v>
      </c>
      <c r="L71" s="127">
        <f>SUM(L66:L70)</f>
        <v>4170.7999999999993</v>
      </c>
      <c r="M71" s="197">
        <f t="shared" si="11"/>
        <v>-9.1993660414163347E-2</v>
      </c>
      <c r="N71" s="153">
        <v>4593.3600000000006</v>
      </c>
    </row>
    <row r="72" spans="1:22" ht="10.199999999999999" customHeight="1">
      <c r="A72" s="137"/>
      <c r="B72" s="137"/>
      <c r="C72" s="137"/>
      <c r="D72" s="137"/>
      <c r="E72" s="141"/>
      <c r="F72" s="139"/>
      <c r="G72" s="141"/>
      <c r="H72" s="141"/>
      <c r="I72" s="141"/>
      <c r="J72" s="141"/>
      <c r="K72" s="139"/>
      <c r="L72" s="141"/>
      <c r="M72" s="133"/>
      <c r="N72" s="141"/>
    </row>
    <row r="73" spans="1:22" ht="10.199999999999999" customHeight="1">
      <c r="A73" s="154" t="s">
        <v>3</v>
      </c>
      <c r="B73" s="154"/>
      <c r="C73" s="154"/>
      <c r="D73" s="154"/>
      <c r="E73" s="155"/>
      <c r="F73" s="139"/>
      <c r="G73" s="155"/>
      <c r="H73" s="155"/>
      <c r="I73" s="155"/>
      <c r="J73" s="155"/>
      <c r="K73" s="133"/>
      <c r="L73" s="155"/>
      <c r="M73" s="133"/>
      <c r="N73" s="155"/>
    </row>
    <row r="74" spans="1:22" s="3" customFormat="1" ht="10.199999999999999">
      <c r="A74" s="137" t="s">
        <v>100</v>
      </c>
      <c r="B74" s="523"/>
      <c r="C74" s="523"/>
      <c r="D74" s="523"/>
      <c r="E74" s="148">
        <v>136.19999999999999</v>
      </c>
      <c r="F74" s="149">
        <f t="shared" ref="F74:F101" si="12">IF((+E74/G74)&lt;0,"n.m.",IF(E74&lt;0,(+E74/G74-1)*-1,(+E74/G74-1)))</f>
        <v>0.50947578410728123</v>
      </c>
      <c r="G74" s="451">
        <v>90.23</v>
      </c>
      <c r="H74" s="406">
        <v>81.819999999999993</v>
      </c>
      <c r="I74" s="452">
        <f t="shared" ref="I74:M100" si="13">IF((+H74/J74)&lt;0,"n.m.",IF(H74&lt;0,(+H74/J74-1)*-1,(+H74/J74-1)))</f>
        <v>-5.832320777642841E-3</v>
      </c>
      <c r="J74" s="148">
        <v>82.3</v>
      </c>
      <c r="K74" s="149">
        <f t="shared" si="13"/>
        <v>-0.13249710129651104</v>
      </c>
      <c r="L74" s="148">
        <v>94.87</v>
      </c>
      <c r="M74" s="149">
        <f t="shared" si="13"/>
        <v>-0.47862167509342701</v>
      </c>
      <c r="N74" s="148">
        <v>181.95999999999998</v>
      </c>
      <c r="O74" s="6"/>
      <c r="P74" s="6"/>
      <c r="Q74" s="6"/>
      <c r="R74" s="6"/>
      <c r="S74" s="6"/>
      <c r="T74" s="6"/>
      <c r="U74" s="6"/>
      <c r="V74" s="6"/>
    </row>
    <row r="75" spans="1:22" s="3" customFormat="1" ht="10.199999999999999">
      <c r="A75" s="137" t="s">
        <v>101</v>
      </c>
      <c r="B75" s="523"/>
      <c r="C75" s="523"/>
      <c r="D75" s="523"/>
      <c r="E75" s="148">
        <v>1437.95</v>
      </c>
      <c r="F75" s="149">
        <f t="shared" si="12"/>
        <v>0.13895225422171542</v>
      </c>
      <c r="G75" s="451">
        <v>1262.52</v>
      </c>
      <c r="H75" s="406">
        <v>1250.44</v>
      </c>
      <c r="I75" s="452">
        <f t="shared" si="13"/>
        <v>3.6410804717739609E-2</v>
      </c>
      <c r="J75" s="148">
        <v>1206.51</v>
      </c>
      <c r="K75" s="149">
        <f t="shared" si="13"/>
        <v>0.18593404433085947</v>
      </c>
      <c r="L75" s="148">
        <v>1017.35</v>
      </c>
      <c r="M75" s="149">
        <f t="shared" si="13"/>
        <v>-6.4858306293719248E-2</v>
      </c>
      <c r="N75" s="148">
        <v>1087.9100000000001</v>
      </c>
      <c r="O75" s="6"/>
      <c r="P75" s="6"/>
      <c r="Q75" s="6"/>
      <c r="R75" s="6"/>
      <c r="S75" s="6"/>
      <c r="T75" s="6"/>
      <c r="U75" s="6"/>
      <c r="V75" s="6"/>
    </row>
    <row r="76" spans="1:22" s="3" customFormat="1" ht="10.199999999999999">
      <c r="A76" s="137" t="s">
        <v>102</v>
      </c>
      <c r="B76" s="523"/>
      <c r="C76" s="523"/>
      <c r="D76" s="523"/>
      <c r="E76" s="148">
        <v>0</v>
      </c>
      <c r="F76" s="149">
        <f t="shared" si="12"/>
        <v>-1</v>
      </c>
      <c r="G76" s="451">
        <v>1.21</v>
      </c>
      <c r="H76" s="406">
        <v>0.05</v>
      </c>
      <c r="I76" s="452">
        <f t="shared" si="13"/>
        <v>-0.98898678414096919</v>
      </c>
      <c r="J76" s="148">
        <v>4.54</v>
      </c>
      <c r="K76" s="149">
        <f t="shared" si="13"/>
        <v>-0.73787528868360275</v>
      </c>
      <c r="L76" s="148">
        <v>17.32</v>
      </c>
      <c r="M76" s="149">
        <f t="shared" si="13"/>
        <v>-0.67565543071161049</v>
      </c>
      <c r="N76" s="148">
        <v>53.4</v>
      </c>
      <c r="O76" s="6"/>
      <c r="P76" s="6"/>
      <c r="Q76" s="6"/>
      <c r="R76" s="6"/>
      <c r="S76" s="6"/>
      <c r="T76" s="6"/>
      <c r="U76" s="6"/>
      <c r="V76" s="6"/>
    </row>
    <row r="77" spans="1:22" s="3" customFormat="1" ht="10.199999999999999">
      <c r="A77" s="137" t="s">
        <v>103</v>
      </c>
      <c r="B77" s="523"/>
      <c r="C77" s="523"/>
      <c r="D77" s="523"/>
      <c r="E77" s="148">
        <v>353.67</v>
      </c>
      <c r="F77" s="149">
        <f t="shared" si="12"/>
        <v>4.7631742646405462E-2</v>
      </c>
      <c r="G77" s="451">
        <v>337.59</v>
      </c>
      <c r="H77" s="406">
        <v>271.91000000000003</v>
      </c>
      <c r="I77" s="452">
        <f t="shared" si="13"/>
        <v>-0.13163861654903708</v>
      </c>
      <c r="J77" s="148">
        <v>313.13</v>
      </c>
      <c r="K77" s="149">
        <f t="shared" si="13"/>
        <v>-6.7121491985938198E-2</v>
      </c>
      <c r="L77" s="148">
        <v>335.66</v>
      </c>
      <c r="M77" s="149">
        <f t="shared" si="13"/>
        <v>-5.6737389349444944E-2</v>
      </c>
      <c r="N77" s="148">
        <v>355.85</v>
      </c>
      <c r="O77" s="6"/>
      <c r="P77" s="6"/>
      <c r="Q77" s="6"/>
      <c r="R77" s="6"/>
      <c r="S77" s="6"/>
      <c r="T77" s="6"/>
      <c r="U77" s="6"/>
      <c r="V77" s="6"/>
    </row>
    <row r="78" spans="1:22" s="9" customFormat="1" ht="10.199999999999999">
      <c r="A78" s="137" t="s">
        <v>104</v>
      </c>
      <c r="B78" s="523"/>
      <c r="C78" s="523"/>
      <c r="D78" s="523"/>
      <c r="E78" s="148">
        <v>674.58</v>
      </c>
      <c r="F78" s="452">
        <f t="shared" si="12"/>
        <v>1.5287899235267659</v>
      </c>
      <c r="G78" s="451">
        <v>266.76</v>
      </c>
      <c r="H78" s="406">
        <v>244.5</v>
      </c>
      <c r="I78" s="452">
        <f t="shared" si="13"/>
        <v>1.0541040073930943</v>
      </c>
      <c r="J78" s="148">
        <v>119.03</v>
      </c>
      <c r="K78" s="149">
        <f t="shared" si="13"/>
        <v>-0.75486541590295941</v>
      </c>
      <c r="L78" s="148">
        <v>485.57</v>
      </c>
      <c r="M78" s="149">
        <f t="shared" si="13"/>
        <v>-0.13315838331905161</v>
      </c>
      <c r="N78" s="148">
        <v>560.16</v>
      </c>
      <c r="O78" s="13"/>
      <c r="P78" s="13"/>
      <c r="Q78" s="13"/>
      <c r="R78" s="13"/>
      <c r="S78" s="13"/>
      <c r="T78" s="13"/>
      <c r="U78" s="13"/>
      <c r="V78" s="13"/>
    </row>
    <row r="79" spans="1:22" s="9" customFormat="1" ht="10.199999999999999">
      <c r="A79" s="137" t="s">
        <v>148</v>
      </c>
      <c r="B79" s="523"/>
      <c r="C79" s="523"/>
      <c r="D79" s="523"/>
      <c r="E79" s="148">
        <v>195.82</v>
      </c>
      <c r="F79" s="452">
        <f t="shared" si="12"/>
        <v>5.3192061528532175E-2</v>
      </c>
      <c r="G79" s="451">
        <v>185.93</v>
      </c>
      <c r="H79" s="406">
        <v>196.86</v>
      </c>
      <c r="I79" s="452">
        <f t="shared" si="13"/>
        <v>-0.37798982590287211</v>
      </c>
      <c r="J79" s="148">
        <v>316.49</v>
      </c>
      <c r="K79" s="149">
        <f t="shared" si="13"/>
        <v>-0.48787197203838251</v>
      </c>
      <c r="L79" s="148">
        <v>617.99</v>
      </c>
      <c r="M79" s="149">
        <f t="shared" si="13"/>
        <v>1.9127115049252956</v>
      </c>
      <c r="N79" s="148">
        <v>212.17000000000002</v>
      </c>
      <c r="O79" s="13"/>
      <c r="P79" s="13"/>
      <c r="Q79" s="13"/>
      <c r="R79" s="13"/>
      <c r="S79" s="13"/>
      <c r="T79" s="13"/>
      <c r="U79" s="13"/>
      <c r="V79" s="13"/>
    </row>
    <row r="80" spans="1:22" s="9" customFormat="1" ht="10.199999999999999">
      <c r="A80" s="137" t="s">
        <v>105</v>
      </c>
      <c r="B80" s="523"/>
      <c r="C80" s="523"/>
      <c r="D80" s="523"/>
      <c r="E80" s="148">
        <v>500.41</v>
      </c>
      <c r="F80" s="452">
        <f t="shared" si="12"/>
        <v>0.38295931903603808</v>
      </c>
      <c r="G80" s="451">
        <v>361.84</v>
      </c>
      <c r="H80" s="406">
        <v>498.21</v>
      </c>
      <c r="I80" s="452">
        <f t="shared" si="13"/>
        <v>0.45360914979284583</v>
      </c>
      <c r="J80" s="148">
        <v>342.74</v>
      </c>
      <c r="K80" s="149">
        <f t="shared" si="13"/>
        <v>-0.34910838065214511</v>
      </c>
      <c r="L80" s="148">
        <v>526.57000000000005</v>
      </c>
      <c r="M80" s="149">
        <f t="shared" si="13"/>
        <v>0.20078901760467049</v>
      </c>
      <c r="N80" s="148">
        <v>438.52</v>
      </c>
      <c r="O80" s="13"/>
      <c r="P80" s="13"/>
      <c r="Q80" s="13"/>
      <c r="R80" s="13"/>
      <c r="S80" s="13"/>
      <c r="T80" s="13"/>
      <c r="U80" s="13"/>
      <c r="V80" s="13"/>
    </row>
    <row r="81" spans="1:22" s="9" customFormat="1" ht="10.199999999999999">
      <c r="A81" s="137" t="s">
        <v>106</v>
      </c>
      <c r="B81" s="523"/>
      <c r="C81" s="523"/>
      <c r="D81" s="523"/>
      <c r="E81" s="148">
        <v>212.34</v>
      </c>
      <c r="F81" s="452">
        <f t="shared" si="12"/>
        <v>-0.34636458782244661</v>
      </c>
      <c r="G81" s="451">
        <v>324.86</v>
      </c>
      <c r="H81" s="406">
        <v>256.98</v>
      </c>
      <c r="I81" s="452">
        <f t="shared" si="13"/>
        <v>-0.33333333333333337</v>
      </c>
      <c r="J81" s="148">
        <v>385.47</v>
      </c>
      <c r="K81" s="149">
        <f t="shared" si="13"/>
        <v>-0.21359936348613739</v>
      </c>
      <c r="L81" s="148">
        <v>490.17</v>
      </c>
      <c r="M81" s="149">
        <f t="shared" si="13"/>
        <v>0.63422684536907381</v>
      </c>
      <c r="N81" s="148">
        <v>299.94</v>
      </c>
      <c r="O81" s="13"/>
      <c r="P81" s="13"/>
      <c r="Q81" s="13"/>
      <c r="R81" s="13"/>
      <c r="S81" s="13"/>
      <c r="T81" s="13"/>
      <c r="U81" s="13"/>
      <c r="V81" s="13"/>
    </row>
    <row r="82" spans="1:22" s="9" customFormat="1" ht="10.199999999999999">
      <c r="A82" s="137" t="s">
        <v>107</v>
      </c>
      <c r="B82" s="523"/>
      <c r="C82" s="523"/>
      <c r="D82" s="523"/>
      <c r="E82" s="148">
        <v>156</v>
      </c>
      <c r="F82" s="452">
        <f t="shared" si="12"/>
        <v>1.1141076026561865</v>
      </c>
      <c r="G82" s="451">
        <v>73.790000000000006</v>
      </c>
      <c r="H82" s="406">
        <v>104.14</v>
      </c>
      <c r="I82" s="452">
        <f t="shared" si="13"/>
        <v>0.96601850103832354</v>
      </c>
      <c r="J82" s="148">
        <v>52.97</v>
      </c>
      <c r="K82" s="149">
        <f t="shared" si="13"/>
        <v>9.7823834196891113E-2</v>
      </c>
      <c r="L82" s="148">
        <v>48.25</v>
      </c>
      <c r="M82" s="149">
        <f t="shared" si="13"/>
        <v>-0.35468770897418744</v>
      </c>
      <c r="N82" s="148">
        <v>74.77</v>
      </c>
      <c r="O82" s="13"/>
      <c r="P82" s="13"/>
      <c r="Q82" s="13"/>
      <c r="R82" s="13"/>
      <c r="S82" s="13"/>
      <c r="T82" s="13"/>
      <c r="U82" s="13"/>
      <c r="V82" s="13"/>
    </row>
    <row r="83" spans="1:22" s="9" customFormat="1" ht="10.199999999999999">
      <c r="A83" s="137" t="s">
        <v>108</v>
      </c>
      <c r="B83" s="523"/>
      <c r="C83" s="523"/>
      <c r="D83" s="523"/>
      <c r="E83" s="148">
        <v>48.17</v>
      </c>
      <c r="F83" s="452">
        <f t="shared" si="12"/>
        <v>-0.13347724410865269</v>
      </c>
      <c r="G83" s="451">
        <v>55.59</v>
      </c>
      <c r="H83" s="406">
        <v>50.58</v>
      </c>
      <c r="I83" s="452">
        <f t="shared" si="13"/>
        <v>-0.10809381061541179</v>
      </c>
      <c r="J83" s="148">
        <v>56.71</v>
      </c>
      <c r="K83" s="149">
        <f t="shared" si="13"/>
        <v>-0.49756356870736251</v>
      </c>
      <c r="L83" s="148">
        <v>112.87</v>
      </c>
      <c r="M83" s="149">
        <f t="shared" si="13"/>
        <v>-0.24938485070160266</v>
      </c>
      <c r="N83" s="148">
        <v>150.37</v>
      </c>
      <c r="O83" s="13"/>
      <c r="P83" s="13"/>
      <c r="Q83" s="13"/>
      <c r="R83" s="13"/>
      <c r="S83" s="13"/>
      <c r="T83" s="13"/>
      <c r="U83" s="13"/>
      <c r="V83" s="13"/>
    </row>
    <row r="84" spans="1:22" s="9" customFormat="1" ht="10.199999999999999">
      <c r="A84" s="137" t="s">
        <v>109</v>
      </c>
      <c r="B84" s="523"/>
      <c r="C84" s="523"/>
      <c r="D84" s="523"/>
      <c r="E84" s="148">
        <v>73.849999999999994</v>
      </c>
      <c r="F84" s="452">
        <f t="shared" si="12"/>
        <v>-0.33653759770011682</v>
      </c>
      <c r="G84" s="451">
        <v>111.31</v>
      </c>
      <c r="H84" s="406">
        <v>81.17</v>
      </c>
      <c r="I84" s="452">
        <f t="shared" si="13"/>
        <v>-0.11752554903239831</v>
      </c>
      <c r="J84" s="148">
        <v>91.98</v>
      </c>
      <c r="K84" s="149">
        <f t="shared" si="13"/>
        <v>2.8372966207759704</v>
      </c>
      <c r="L84" s="148">
        <v>23.97</v>
      </c>
      <c r="M84" s="149">
        <f t="shared" si="13"/>
        <v>0.11957029425502097</v>
      </c>
      <c r="N84" s="148">
        <v>21.41</v>
      </c>
      <c r="O84" s="13"/>
      <c r="P84" s="13"/>
      <c r="Q84" s="13"/>
      <c r="R84" s="13"/>
      <c r="S84" s="13"/>
      <c r="T84" s="13"/>
      <c r="U84" s="13"/>
      <c r="V84" s="13"/>
    </row>
    <row r="85" spans="1:22" s="9" customFormat="1" ht="10.199999999999999">
      <c r="A85" s="137" t="s">
        <v>110</v>
      </c>
      <c r="B85" s="523"/>
      <c r="C85" s="523"/>
      <c r="D85" s="523"/>
      <c r="E85" s="148">
        <v>101.09</v>
      </c>
      <c r="F85" s="452">
        <f t="shared" si="12"/>
        <v>1.8580718122702859</v>
      </c>
      <c r="G85" s="451">
        <v>35.369999999999997</v>
      </c>
      <c r="H85" s="406">
        <v>43.57</v>
      </c>
      <c r="I85" s="452">
        <f t="shared" si="13"/>
        <v>0.62756817332835269</v>
      </c>
      <c r="J85" s="148">
        <v>26.77</v>
      </c>
      <c r="K85" s="149">
        <f t="shared" si="13"/>
        <v>0.869413407821229</v>
      </c>
      <c r="L85" s="148">
        <v>14.32</v>
      </c>
      <c r="M85" s="149">
        <f t="shared" si="13"/>
        <v>-0.58933180384284478</v>
      </c>
      <c r="N85" s="148">
        <v>34.869999999999997</v>
      </c>
      <c r="O85" s="13"/>
      <c r="P85" s="13"/>
      <c r="Q85" s="13"/>
      <c r="R85" s="13"/>
      <c r="S85" s="13"/>
      <c r="T85" s="13"/>
      <c r="U85" s="13"/>
      <c r="V85" s="13"/>
    </row>
    <row r="86" spans="1:22" s="9" customFormat="1" ht="10.199999999999999">
      <c r="A86" s="137" t="s">
        <v>111</v>
      </c>
      <c r="B86" s="523"/>
      <c r="C86" s="523"/>
      <c r="D86" s="523"/>
      <c r="E86" s="148">
        <v>177.85</v>
      </c>
      <c r="F86" s="452">
        <f t="shared" si="12"/>
        <v>-0.30864917395529645</v>
      </c>
      <c r="G86" s="451">
        <v>257.25</v>
      </c>
      <c r="H86" s="406">
        <v>224.74</v>
      </c>
      <c r="I86" s="452">
        <f t="shared" si="13"/>
        <v>-0.15434978928356402</v>
      </c>
      <c r="J86" s="148">
        <v>265.76</v>
      </c>
      <c r="K86" s="149">
        <f t="shared" si="13"/>
        <v>0.82740837516330856</v>
      </c>
      <c r="L86" s="148">
        <v>145.43</v>
      </c>
      <c r="M86" s="149">
        <f t="shared" si="13"/>
        <v>-8.1185241344452819E-2</v>
      </c>
      <c r="N86" s="150">
        <v>158.28</v>
      </c>
      <c r="O86" s="13"/>
      <c r="P86" s="13"/>
      <c r="Q86" s="13"/>
      <c r="R86" s="13"/>
      <c r="S86" s="13"/>
      <c r="T86" s="13"/>
      <c r="U86" s="13"/>
      <c r="V86" s="13"/>
    </row>
    <row r="87" spans="1:22" s="9" customFormat="1" ht="10.199999999999999">
      <c r="A87" s="137" t="s">
        <v>112</v>
      </c>
      <c r="B87" s="523"/>
      <c r="C87" s="523"/>
      <c r="D87" s="523"/>
      <c r="E87" s="150">
        <v>15.19</v>
      </c>
      <c r="F87" s="452">
        <f t="shared" si="12"/>
        <v>3.1228784792939557E-2</v>
      </c>
      <c r="G87" s="543">
        <v>14.73</v>
      </c>
      <c r="H87" s="407">
        <v>14.38</v>
      </c>
      <c r="I87" s="452">
        <f t="shared" si="13"/>
        <v>-5.1451187335092352E-2</v>
      </c>
      <c r="J87" s="150">
        <v>15.16</v>
      </c>
      <c r="K87" s="149">
        <f t="shared" si="13"/>
        <v>-6.0718711276332105E-2</v>
      </c>
      <c r="L87" s="150">
        <v>16.14</v>
      </c>
      <c r="M87" s="149">
        <f t="shared" si="13"/>
        <v>1.7171717171717171</v>
      </c>
      <c r="N87" s="148">
        <v>5.94</v>
      </c>
      <c r="O87" s="13"/>
      <c r="P87" s="13"/>
      <c r="Q87" s="13"/>
      <c r="R87" s="13"/>
      <c r="S87" s="13"/>
      <c r="T87" s="13"/>
      <c r="U87" s="13"/>
      <c r="V87" s="13"/>
    </row>
    <row r="88" spans="1:22" s="9" customFormat="1" ht="10.199999999999999">
      <c r="A88" s="137" t="s">
        <v>113</v>
      </c>
      <c r="B88" s="523"/>
      <c r="C88" s="523"/>
      <c r="D88" s="523"/>
      <c r="E88" s="148">
        <v>0</v>
      </c>
      <c r="F88" s="452"/>
      <c r="G88" s="451">
        <v>0</v>
      </c>
      <c r="H88" s="406">
        <v>0</v>
      </c>
      <c r="I88" s="452"/>
      <c r="J88" s="148">
        <v>0</v>
      </c>
      <c r="K88" s="149"/>
      <c r="L88" s="148">
        <v>0</v>
      </c>
      <c r="M88" s="149"/>
      <c r="N88" s="148">
        <v>0</v>
      </c>
      <c r="O88" s="13"/>
      <c r="P88" s="13"/>
      <c r="Q88" s="13"/>
      <c r="R88" s="13"/>
      <c r="S88" s="13"/>
      <c r="T88" s="13"/>
      <c r="U88" s="13"/>
      <c r="V88" s="13"/>
    </row>
    <row r="89" spans="1:22" s="3" customFormat="1" ht="10.199999999999999">
      <c r="A89" s="137" t="s">
        <v>114</v>
      </c>
      <c r="B89" s="523"/>
      <c r="C89" s="523"/>
      <c r="D89" s="523"/>
      <c r="E89" s="148">
        <v>8.82</v>
      </c>
      <c r="F89" s="452">
        <f t="shared" si="12"/>
        <v>4.2814371257485035</v>
      </c>
      <c r="G89" s="451">
        <v>1.67</v>
      </c>
      <c r="H89" s="406">
        <v>1.44</v>
      </c>
      <c r="I89" s="452">
        <f t="shared" si="13"/>
        <v>-0.34841628959276016</v>
      </c>
      <c r="J89" s="148">
        <v>2.21</v>
      </c>
      <c r="K89" s="149">
        <f t="shared" si="13"/>
        <v>0.12182741116751261</v>
      </c>
      <c r="L89" s="148">
        <v>1.97</v>
      </c>
      <c r="M89" s="149">
        <f t="shared" si="13"/>
        <v>0.85849056603773577</v>
      </c>
      <c r="N89" s="148">
        <v>1.06</v>
      </c>
      <c r="O89" s="6"/>
      <c r="P89" s="6"/>
      <c r="Q89" s="6"/>
      <c r="R89" s="6"/>
      <c r="S89" s="6"/>
      <c r="T89" s="6"/>
      <c r="U89" s="6"/>
      <c r="V89" s="6"/>
    </row>
    <row r="90" spans="1:22" s="9" customFormat="1" ht="10.199999999999999">
      <c r="A90" s="137" t="s">
        <v>115</v>
      </c>
      <c r="B90" s="523"/>
      <c r="C90" s="523"/>
      <c r="D90" s="523"/>
      <c r="E90" s="148">
        <v>0</v>
      </c>
      <c r="F90" s="452"/>
      <c r="G90" s="451">
        <v>0</v>
      </c>
      <c r="H90" s="406">
        <v>0</v>
      </c>
      <c r="I90" s="452"/>
      <c r="J90" s="148">
        <v>0</v>
      </c>
      <c r="K90" s="149"/>
      <c r="L90" s="148">
        <v>0</v>
      </c>
      <c r="M90" s="149"/>
      <c r="N90" s="148">
        <v>0</v>
      </c>
      <c r="O90" s="13"/>
      <c r="P90" s="13"/>
      <c r="Q90" s="13"/>
      <c r="R90" s="13"/>
      <c r="S90" s="13"/>
      <c r="T90" s="13"/>
      <c r="U90" s="13"/>
      <c r="V90" s="13"/>
    </row>
    <row r="91" spans="1:22" s="9" customFormat="1" ht="10.199999999999999">
      <c r="A91" s="137" t="s">
        <v>116</v>
      </c>
      <c r="B91" s="523"/>
      <c r="C91" s="523"/>
      <c r="D91" s="523"/>
      <c r="E91" s="148">
        <v>134.09</v>
      </c>
      <c r="F91" s="452">
        <f t="shared" si="12"/>
        <v>-0.17645252425991886</v>
      </c>
      <c r="G91" s="451">
        <v>162.82</v>
      </c>
      <c r="H91" s="406">
        <v>157.82</v>
      </c>
      <c r="I91" s="452">
        <f t="shared" si="13"/>
        <v>-0.14618048041549458</v>
      </c>
      <c r="J91" s="148">
        <v>184.84</v>
      </c>
      <c r="K91" s="149">
        <f t="shared" si="13"/>
        <v>0.12624908603460883</v>
      </c>
      <c r="L91" s="148">
        <v>164.12</v>
      </c>
      <c r="M91" s="149">
        <f t="shared" si="13"/>
        <v>0.43725369997372798</v>
      </c>
      <c r="N91" s="148">
        <v>114.19</v>
      </c>
      <c r="O91" s="13"/>
      <c r="P91" s="13"/>
      <c r="Q91" s="13"/>
      <c r="R91" s="13"/>
      <c r="S91" s="13"/>
      <c r="T91" s="13"/>
      <c r="U91" s="13"/>
      <c r="V91" s="13"/>
    </row>
    <row r="92" spans="1:22" s="9" customFormat="1" ht="10.199999999999999">
      <c r="A92" s="137" t="s">
        <v>117</v>
      </c>
      <c r="B92" s="523"/>
      <c r="C92" s="523"/>
      <c r="D92" s="523"/>
      <c r="E92" s="148">
        <v>0.16</v>
      </c>
      <c r="F92" s="452"/>
      <c r="G92" s="451">
        <v>0</v>
      </c>
      <c r="H92" s="406">
        <v>1.2</v>
      </c>
      <c r="I92" s="452">
        <f t="shared" si="13"/>
        <v>0.81818181818181812</v>
      </c>
      <c r="J92" s="148">
        <v>0.66</v>
      </c>
      <c r="K92" s="149">
        <f t="shared" si="13"/>
        <v>-0.93843283582089554</v>
      </c>
      <c r="L92" s="148">
        <v>10.72</v>
      </c>
      <c r="M92" s="149">
        <f t="shared" si="13"/>
        <v>-0.61782531194295898</v>
      </c>
      <c r="N92" s="148">
        <v>28.05</v>
      </c>
      <c r="O92" s="13"/>
      <c r="P92" s="13"/>
      <c r="Q92" s="13"/>
      <c r="R92" s="13"/>
      <c r="S92" s="13"/>
      <c r="T92" s="13"/>
      <c r="U92" s="13"/>
      <c r="V92" s="13"/>
    </row>
    <row r="93" spans="1:22" s="9" customFormat="1" ht="10.199999999999999">
      <c r="A93" s="137" t="s">
        <v>118</v>
      </c>
      <c r="B93" s="523"/>
      <c r="C93" s="523"/>
      <c r="D93" s="523"/>
      <c r="E93" s="148">
        <v>0.04</v>
      </c>
      <c r="F93" s="452">
        <f t="shared" si="12"/>
        <v>-0.5</v>
      </c>
      <c r="G93" s="451">
        <v>0.08</v>
      </c>
      <c r="H93" s="406">
        <v>0.01</v>
      </c>
      <c r="I93" s="452">
        <f t="shared" si="13"/>
        <v>-0.97560975609756095</v>
      </c>
      <c r="J93" s="148">
        <v>0.41</v>
      </c>
      <c r="K93" s="149">
        <f t="shared" si="13"/>
        <v>3.0999999999999996</v>
      </c>
      <c r="L93" s="148">
        <v>0.1</v>
      </c>
      <c r="M93" s="149">
        <f t="shared" si="13"/>
        <v>-0.92</v>
      </c>
      <c r="N93" s="151">
        <v>1.25</v>
      </c>
      <c r="O93" s="13"/>
      <c r="P93" s="13"/>
      <c r="Q93" s="13"/>
      <c r="R93" s="13"/>
      <c r="S93" s="13"/>
      <c r="T93" s="13"/>
      <c r="U93" s="13"/>
      <c r="V93" s="13"/>
    </row>
    <row r="94" spans="1:22" s="9" customFormat="1" ht="10.199999999999999">
      <c r="A94" s="137" t="s">
        <v>119</v>
      </c>
      <c r="B94" s="137"/>
      <c r="C94" s="137"/>
      <c r="D94" s="137"/>
      <c r="E94" s="151">
        <v>0</v>
      </c>
      <c r="F94" s="452">
        <f t="shared" si="12"/>
        <v>-1</v>
      </c>
      <c r="G94" s="453">
        <v>0.46</v>
      </c>
      <c r="H94" s="408">
        <v>0</v>
      </c>
      <c r="I94" s="452">
        <f t="shared" si="13"/>
        <v>-1</v>
      </c>
      <c r="J94" s="151">
        <v>3.02</v>
      </c>
      <c r="K94" s="149">
        <f t="shared" si="13"/>
        <v>-0.66105499438832771</v>
      </c>
      <c r="L94" s="151">
        <v>8.91</v>
      </c>
      <c r="M94" s="149">
        <f t="shared" si="13"/>
        <v>-0.59053308823529416</v>
      </c>
      <c r="N94" s="151">
        <v>21.76</v>
      </c>
      <c r="O94" s="13"/>
      <c r="P94" s="13"/>
      <c r="Q94" s="13"/>
      <c r="R94" s="13"/>
      <c r="S94" s="13"/>
      <c r="T94" s="13"/>
      <c r="U94" s="13"/>
      <c r="V94" s="13"/>
    </row>
    <row r="95" spans="1:22" s="9" customFormat="1" ht="10.199999999999999">
      <c r="A95" s="137" t="s">
        <v>120</v>
      </c>
      <c r="B95" s="137"/>
      <c r="C95" s="137"/>
      <c r="D95" s="137"/>
      <c r="E95" s="151">
        <v>11.65</v>
      </c>
      <c r="F95" s="452">
        <f t="shared" si="12"/>
        <v>2.0820105820105823</v>
      </c>
      <c r="G95" s="453">
        <v>3.78</v>
      </c>
      <c r="H95" s="408">
        <v>2.79</v>
      </c>
      <c r="I95" s="452">
        <f t="shared" si="13"/>
        <v>-0.58666666666666667</v>
      </c>
      <c r="J95" s="151">
        <v>6.75</v>
      </c>
      <c r="K95" s="149">
        <f t="shared" si="13"/>
        <v>-0.32567432567432564</v>
      </c>
      <c r="L95" s="151">
        <v>10.01</v>
      </c>
      <c r="M95" s="149">
        <f t="shared" si="13"/>
        <v>1.7651933701657456</v>
      </c>
      <c r="N95" s="152">
        <v>3.62</v>
      </c>
      <c r="O95" s="13"/>
      <c r="P95" s="13"/>
      <c r="Q95" s="13"/>
      <c r="R95" s="13"/>
      <c r="S95" s="13"/>
      <c r="T95" s="13"/>
      <c r="U95" s="13"/>
      <c r="V95" s="13"/>
    </row>
    <row r="96" spans="1:22" s="9" customFormat="1" ht="10.199999999999999">
      <c r="A96" s="141" t="s">
        <v>100</v>
      </c>
      <c r="B96" s="523"/>
      <c r="C96" s="523"/>
      <c r="D96" s="523"/>
      <c r="E96" s="151">
        <f>E74</f>
        <v>136.19999999999999</v>
      </c>
      <c r="F96" s="149">
        <f t="shared" si="12"/>
        <v>0.50947578410728123</v>
      </c>
      <c r="G96" s="453">
        <f>G74</f>
        <v>90.23</v>
      </c>
      <c r="H96" s="408">
        <f>H74</f>
        <v>81.819999999999993</v>
      </c>
      <c r="I96" s="452">
        <f t="shared" si="13"/>
        <v>-5.832320777642841E-3</v>
      </c>
      <c r="J96" s="151">
        <f>J74</f>
        <v>82.3</v>
      </c>
      <c r="K96" s="149">
        <f t="shared" si="13"/>
        <v>-0.13249710129651104</v>
      </c>
      <c r="L96" s="152">
        <f>L74</f>
        <v>94.87</v>
      </c>
      <c r="M96" s="149">
        <f t="shared" si="13"/>
        <v>-0.47862167509342701</v>
      </c>
      <c r="N96" s="152">
        <v>181.95999999999998</v>
      </c>
      <c r="O96" s="13"/>
      <c r="P96" s="13"/>
      <c r="Q96" s="13"/>
      <c r="R96" s="13"/>
      <c r="S96" s="13"/>
      <c r="T96" s="13"/>
      <c r="U96" s="13"/>
      <c r="V96" s="13"/>
    </row>
    <row r="97" spans="1:22" s="9" customFormat="1" ht="10.199999999999999">
      <c r="A97" s="141" t="s">
        <v>101</v>
      </c>
      <c r="B97" s="523"/>
      <c r="C97" s="523"/>
      <c r="D97" s="523"/>
      <c r="E97" s="151">
        <f>E75</f>
        <v>1437.95</v>
      </c>
      <c r="F97" s="149">
        <f t="shared" si="12"/>
        <v>0.13895225422171542</v>
      </c>
      <c r="G97" s="453">
        <f>G75</f>
        <v>1262.52</v>
      </c>
      <c r="H97" s="408">
        <f>H75</f>
        <v>1250.44</v>
      </c>
      <c r="I97" s="452">
        <f t="shared" si="13"/>
        <v>3.6410804717739609E-2</v>
      </c>
      <c r="J97" s="151">
        <f>J75</f>
        <v>1206.51</v>
      </c>
      <c r="K97" s="149">
        <f t="shared" si="13"/>
        <v>0.18593404433085947</v>
      </c>
      <c r="L97" s="152">
        <f>L75</f>
        <v>1017.35</v>
      </c>
      <c r="M97" s="149">
        <f t="shared" si="13"/>
        <v>-6.4858306293719248E-2</v>
      </c>
      <c r="N97" s="152">
        <v>1087.9100000000001</v>
      </c>
      <c r="O97" s="13"/>
      <c r="P97" s="13"/>
      <c r="Q97" s="13"/>
      <c r="R97" s="13"/>
      <c r="S97" s="13"/>
      <c r="T97" s="13"/>
      <c r="U97" s="13"/>
      <c r="V97" s="13"/>
    </row>
    <row r="98" spans="1:22" s="3" customFormat="1" ht="10.199999999999999">
      <c r="A98" s="141" t="s">
        <v>121</v>
      </c>
      <c r="B98" s="523"/>
      <c r="C98" s="523"/>
      <c r="D98" s="523"/>
      <c r="E98" s="151">
        <f>E76+E77+E78+E79+E80+E81+E82+E83+E84+E85</f>
        <v>2315.9299999999998</v>
      </c>
      <c r="F98" s="149">
        <f t="shared" si="12"/>
        <v>0.32018241413709569</v>
      </c>
      <c r="G98" s="453">
        <f>G76+G77+G78+G79+G80+G81+G82+G83+G84+G85</f>
        <v>1754.2499999999998</v>
      </c>
      <c r="H98" s="408">
        <f>H76+H77+H78+H79+H80+H81+H82+H83+H84+H85</f>
        <v>1747.97</v>
      </c>
      <c r="I98" s="452">
        <f t="shared" si="13"/>
        <v>2.2306311153740266E-2</v>
      </c>
      <c r="J98" s="151">
        <f>J76+J77+J78+J79+J80+J81+J82+J83+J84+J85</f>
        <v>1709.8300000000002</v>
      </c>
      <c r="K98" s="149">
        <f t="shared" si="13"/>
        <v>-0.36025876551339653</v>
      </c>
      <c r="L98" s="150">
        <f>L76+L77+L78+L79+L80+L81+L82+L83+L84+L85</f>
        <v>2672.69</v>
      </c>
      <c r="M98" s="149">
        <f t="shared" si="13"/>
        <v>0.21405340092484115</v>
      </c>
      <c r="N98" s="150">
        <v>2201.4599999999996</v>
      </c>
      <c r="O98" s="6"/>
      <c r="P98" s="6"/>
      <c r="Q98" s="6"/>
      <c r="R98" s="6"/>
      <c r="S98" s="6"/>
      <c r="T98" s="6"/>
      <c r="U98" s="6"/>
      <c r="V98" s="6"/>
    </row>
    <row r="99" spans="1:22" s="3" customFormat="1" ht="10.199999999999999">
      <c r="A99" s="141" t="s">
        <v>122</v>
      </c>
      <c r="B99" s="523"/>
      <c r="C99" s="523"/>
      <c r="D99" s="523"/>
      <c r="E99" s="151">
        <f>E86+E87+E88+E89+E90+E91</f>
        <v>335.95</v>
      </c>
      <c r="F99" s="149">
        <f t="shared" si="12"/>
        <v>-0.23030219717277256</v>
      </c>
      <c r="G99" s="453">
        <f>G86+G87+G88+G89+G90+G91</f>
        <v>436.47</v>
      </c>
      <c r="H99" s="408">
        <f>H86+H87+H88+H89+H90+H91</f>
        <v>398.38</v>
      </c>
      <c r="I99" s="452">
        <f t="shared" si="13"/>
        <v>-0.14870611363976327</v>
      </c>
      <c r="J99" s="151">
        <f>J86+J87+J88+J89+J90+J91</f>
        <v>467.97</v>
      </c>
      <c r="K99" s="149">
        <f t="shared" si="13"/>
        <v>0.42821827504120136</v>
      </c>
      <c r="L99" s="209">
        <f>L86+L87+L88+L89+L90+L91</f>
        <v>327.65999999999997</v>
      </c>
      <c r="M99" s="149">
        <f t="shared" si="13"/>
        <v>0.17243353490535629</v>
      </c>
      <c r="N99" s="209">
        <v>279.47000000000003</v>
      </c>
      <c r="O99" s="6"/>
      <c r="P99" s="6"/>
      <c r="Q99" s="6"/>
      <c r="R99" s="6"/>
      <c r="S99" s="6"/>
      <c r="T99" s="6"/>
      <c r="U99" s="6"/>
      <c r="V99" s="6"/>
    </row>
    <row r="100" spans="1:22" s="9" customFormat="1" ht="10.199999999999999">
      <c r="A100" s="492" t="s">
        <v>123</v>
      </c>
      <c r="B100" s="523"/>
      <c r="C100" s="523"/>
      <c r="D100" s="523"/>
      <c r="E100" s="493">
        <f>E92+E93+E94+E95</f>
        <v>11.85</v>
      </c>
      <c r="F100" s="149">
        <f t="shared" si="12"/>
        <v>1.7430555555555554</v>
      </c>
      <c r="G100" s="453">
        <f>G92+G93+G94+G95</f>
        <v>4.32</v>
      </c>
      <c r="H100" s="493">
        <f>H92+H93+H94+H95</f>
        <v>4</v>
      </c>
      <c r="I100" s="452">
        <f t="shared" si="13"/>
        <v>-0.63099630996309963</v>
      </c>
      <c r="J100" s="493">
        <f>J92+J93+J94+J95</f>
        <v>10.84</v>
      </c>
      <c r="K100" s="494">
        <f t="shared" si="13"/>
        <v>-0.63550773369199731</v>
      </c>
      <c r="L100" s="495">
        <f>L92+L93+L94+L95</f>
        <v>29.740000000000002</v>
      </c>
      <c r="M100" s="494">
        <f t="shared" si="13"/>
        <v>-0.4561082662765179</v>
      </c>
      <c r="N100" s="495">
        <v>54.68</v>
      </c>
      <c r="O100" s="13"/>
      <c r="P100" s="13"/>
      <c r="Q100" s="13"/>
      <c r="R100" s="13"/>
      <c r="S100" s="13"/>
      <c r="T100" s="13"/>
      <c r="U100" s="13"/>
      <c r="V100" s="13"/>
    </row>
    <row r="101" spans="1:22" s="130" customFormat="1" ht="10.199999999999999" customHeight="1">
      <c r="A101" s="126" t="s">
        <v>128</v>
      </c>
      <c r="B101" s="126"/>
      <c r="C101" s="126"/>
      <c r="D101" s="126"/>
      <c r="E101" s="448">
        <f>SUM(E96:E100)</f>
        <v>4237.88</v>
      </c>
      <c r="F101" s="210">
        <f t="shared" si="12"/>
        <v>0.19451264026337522</v>
      </c>
      <c r="G101" s="448">
        <f>SUM(G96:G100)</f>
        <v>3547.7900000000004</v>
      </c>
      <c r="H101" s="448">
        <f>SUM(H96:H100)</f>
        <v>3482.61</v>
      </c>
      <c r="I101" s="210">
        <f t="shared" ref="I101" si="14">IF((+H101/J101)&lt;0,"n.m.",IF(H101&lt;0,(+H101/J101-1)*-1,(+H101/J101-1)))</f>
        <v>1.4838459215802402E-3</v>
      </c>
      <c r="J101" s="448">
        <f>SUM(J96:J100)</f>
        <v>3477.4500000000007</v>
      </c>
      <c r="K101" s="210">
        <f t="shared" ref="K101:M101" si="15">IF((+J101/L101)&lt;0,"n.m.",IF(J101&lt;0,(+J101/L101-1)*-1,(+J101/L101-1)))</f>
        <v>-0.16050464595841418</v>
      </c>
      <c r="L101" s="448">
        <f>SUM(L96:L100)</f>
        <v>4142.3099999999995</v>
      </c>
      <c r="M101" s="210">
        <f t="shared" si="15"/>
        <v>8.8511830307871575E-2</v>
      </c>
      <c r="N101" s="448">
        <v>3805.48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14" man="1"/>
    <brk id="7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view="pageBreakPreview" zoomScaleNormal="100" zoomScaleSheetLayoutView="100" workbookViewId="0">
      <pane xSplit="1" ySplit="1" topLeftCell="B3" activePane="bottomRight" state="frozen"/>
      <selection activeCell="B10" sqref="B10"/>
      <selection pane="topRight" activeCell="B10" sqref="B10"/>
      <selection pane="bottomLeft" activeCell="B10" sqref="B10"/>
      <selection pane="bottomRight" activeCell="D15" sqref="D15"/>
    </sheetView>
  </sheetViews>
  <sheetFormatPr baseColWidth="10" defaultColWidth="20.6640625" defaultRowHeight="12" customHeight="1" outlineLevelRow="1"/>
  <cols>
    <col min="1" max="1" width="20.6640625" style="85" customWidth="1"/>
    <col min="2" max="4" width="10.88671875" style="48" customWidth="1"/>
    <col min="5" max="14" width="10.88671875" style="49" customWidth="1"/>
    <col min="15" max="16384" width="20.6640625" style="85"/>
  </cols>
  <sheetData>
    <row r="1" spans="1:22" s="84" customFormat="1" ht="24.75" customHeight="1">
      <c r="A1" s="46" t="s">
        <v>135</v>
      </c>
      <c r="B1" s="1" t="s">
        <v>150</v>
      </c>
      <c r="C1" s="1" t="s">
        <v>151</v>
      </c>
      <c r="D1" s="1" t="s">
        <v>152</v>
      </c>
      <c r="E1" s="228" t="s">
        <v>153</v>
      </c>
      <c r="F1" s="228" t="s">
        <v>154</v>
      </c>
      <c r="G1" s="228" t="s">
        <v>155</v>
      </c>
      <c r="H1" s="228">
        <v>2016</v>
      </c>
      <c r="I1" s="228" t="s">
        <v>146</v>
      </c>
      <c r="J1" s="1">
        <v>2015</v>
      </c>
      <c r="K1" s="1" t="s">
        <v>143</v>
      </c>
      <c r="L1" s="1">
        <v>2014</v>
      </c>
      <c r="M1" s="1" t="s">
        <v>1</v>
      </c>
      <c r="N1" s="1">
        <v>2013</v>
      </c>
    </row>
    <row r="2" spans="1:22" ht="3" hidden="1" customHeight="1" outlineLevel="1"/>
    <row r="3" spans="1:22" s="90" customFormat="1" ht="10.199999999999999" customHeight="1" collapsed="1">
      <c r="A3" s="86" t="s">
        <v>2</v>
      </c>
      <c r="B3" s="416">
        <v>829.28</v>
      </c>
      <c r="C3" s="88">
        <f>IF((+B3/D3)&lt;0,"n.m.",IF(B3&lt;0,(+B3/D3-1)*-1,(+B3/D3-1)))</f>
        <v>-8.8444805660466974E-3</v>
      </c>
      <c r="D3" s="442">
        <v>836.68</v>
      </c>
      <c r="E3" s="442">
        <f>E71</f>
        <v>2418.54</v>
      </c>
      <c r="F3" s="461">
        <f t="shared" ref="F3:F7" si="0">IF((+E3/G3)&lt;0,"n.m.",IF(E3&lt;0,(+E3/G3-1)*-1,(+E3/G3-1)))</f>
        <v>0.10149930773154558</v>
      </c>
      <c r="G3" s="442">
        <f>G71</f>
        <v>2195.6799999999998</v>
      </c>
      <c r="H3" s="403">
        <f>H71</f>
        <v>3154.8900000000003</v>
      </c>
      <c r="I3" s="461">
        <f t="shared" ref="I3:M7" si="1">IF((+H3/J3)&lt;0,"n.m.",IF(H3&lt;0,(+H3/J3-1)*-1,(+H3/J3-1)))</f>
        <v>-2.9297469931786724E-2</v>
      </c>
      <c r="J3" s="87">
        <f>J71</f>
        <v>3250.1099999999997</v>
      </c>
      <c r="K3" s="196">
        <f t="shared" si="1"/>
        <v>9.4261549960607871E-2</v>
      </c>
      <c r="L3" s="87">
        <f>L71</f>
        <v>2970.14</v>
      </c>
      <c r="M3" s="196">
        <f t="shared" si="1"/>
        <v>5.2341793006685844E-2</v>
      </c>
      <c r="N3" s="87">
        <v>2822.41</v>
      </c>
    </row>
    <row r="4" spans="1:22" s="90" customFormat="1" ht="10.199999999999999" customHeight="1">
      <c r="A4" s="86" t="s">
        <v>3</v>
      </c>
      <c r="B4" s="86"/>
      <c r="C4" s="88"/>
      <c r="D4" s="442"/>
      <c r="E4" s="442">
        <f>E101</f>
        <v>4099.25</v>
      </c>
      <c r="F4" s="461">
        <f t="shared" si="0"/>
        <v>-5.8647787187919187E-2</v>
      </c>
      <c r="G4" s="442">
        <f>G101</f>
        <v>4354.6400000000003</v>
      </c>
      <c r="H4" s="403">
        <f>H101</f>
        <v>4294.97</v>
      </c>
      <c r="I4" s="461">
        <f t="shared" si="1"/>
        <v>9.8137180448742978E-3</v>
      </c>
      <c r="J4" s="87">
        <f>J101</f>
        <v>4253.2299999999996</v>
      </c>
      <c r="K4" s="196">
        <f t="shared" si="1"/>
        <v>-6.9561450906871602E-2</v>
      </c>
      <c r="L4" s="87">
        <f>L101</f>
        <v>4571.21</v>
      </c>
      <c r="M4" s="196">
        <f t="shared" si="1"/>
        <v>8.7792817232549947E-2</v>
      </c>
      <c r="N4" s="87">
        <v>4202.28</v>
      </c>
    </row>
    <row r="5" spans="1:22" s="90" customFormat="1" ht="10.199999999999999" customHeight="1">
      <c r="A5" s="86" t="s">
        <v>4</v>
      </c>
      <c r="B5" s="416">
        <v>749.6</v>
      </c>
      <c r="C5" s="88">
        <f t="shared" ref="C5:C7" si="2">IF((+B5/D5)&lt;0,"n.m.",IF(B5&lt;0,(+B5/D5-1)*-1,(+B5/D5-1)))</f>
        <v>1.9170632222977657E-2</v>
      </c>
      <c r="D5" s="442">
        <v>735.5</v>
      </c>
      <c r="E5" s="442">
        <v>2051.3000000000002</v>
      </c>
      <c r="F5" s="461">
        <f t="shared" si="0"/>
        <v>3.9501355562875373E-2</v>
      </c>
      <c r="G5" s="442">
        <v>1973.35</v>
      </c>
      <c r="H5" s="409">
        <v>2681.02</v>
      </c>
      <c r="I5" s="461">
        <f t="shared" si="1"/>
        <v>-3.9364272428670355E-2</v>
      </c>
      <c r="J5" s="87">
        <v>2790.8809999999999</v>
      </c>
      <c r="K5" s="196">
        <f t="shared" si="1"/>
        <v>1.9151814813935575E-2</v>
      </c>
      <c r="L5" s="87">
        <v>2738.4349999999999</v>
      </c>
      <c r="M5" s="196">
        <f t="shared" si="1"/>
        <v>0.12022461476408042</v>
      </c>
      <c r="N5" s="87">
        <v>2444.5410000000002</v>
      </c>
    </row>
    <row r="6" spans="1:22" s="90" customFormat="1" ht="10.199999999999999" customHeight="1">
      <c r="A6" s="86" t="s">
        <v>130</v>
      </c>
      <c r="B6" s="86">
        <v>30.98</v>
      </c>
      <c r="C6" s="88">
        <f t="shared" si="2"/>
        <v>-0.32578890097932534</v>
      </c>
      <c r="D6" s="442">
        <v>45.95</v>
      </c>
      <c r="E6" s="442">
        <v>24.48</v>
      </c>
      <c r="F6" s="555">
        <f t="shared" si="0"/>
        <v>-0.53880934438583261</v>
      </c>
      <c r="G6" s="442">
        <v>53.08</v>
      </c>
      <c r="H6" s="409">
        <v>48.87</v>
      </c>
      <c r="I6" s="461">
        <f t="shared" si="1"/>
        <v>4.4498589381892772E-2</v>
      </c>
      <c r="J6" s="87">
        <v>46.787999999999997</v>
      </c>
      <c r="K6" s="196">
        <f t="shared" si="1"/>
        <v>-0.49243336479317867</v>
      </c>
      <c r="L6" s="87">
        <v>92.180999999999997</v>
      </c>
      <c r="M6" s="196">
        <f t="shared" si="1"/>
        <v>0.32491555874955069</v>
      </c>
      <c r="N6" s="87">
        <v>69.575000000000003</v>
      </c>
    </row>
    <row r="7" spans="1:22" s="90" customFormat="1" ht="10.199999999999999" customHeight="1">
      <c r="A7" s="86" t="s">
        <v>140</v>
      </c>
      <c r="B7" s="86">
        <v>30.98</v>
      </c>
      <c r="C7" s="88">
        <f t="shared" si="2"/>
        <v>-0.32578890097932534</v>
      </c>
      <c r="D7" s="442">
        <v>45.95</v>
      </c>
      <c r="E7" s="442">
        <v>24.48</v>
      </c>
      <c r="F7" s="555">
        <f t="shared" si="0"/>
        <v>-0.53880934438583261</v>
      </c>
      <c r="G7" s="442">
        <v>53.08</v>
      </c>
      <c r="H7" s="409">
        <v>48.87</v>
      </c>
      <c r="I7" s="461">
        <f t="shared" si="1"/>
        <v>4.4498589381892772E-2</v>
      </c>
      <c r="J7" s="87">
        <v>46.787999999999997</v>
      </c>
      <c r="K7" s="196">
        <f t="shared" si="1"/>
        <v>-0.49243336479317867</v>
      </c>
      <c r="L7" s="87">
        <v>92.180999999999997</v>
      </c>
      <c r="M7" s="196">
        <f t="shared" si="1"/>
        <v>0.32491555874955069</v>
      </c>
      <c r="N7" s="87">
        <v>69.575000000000003</v>
      </c>
    </row>
    <row r="8" spans="1:22" ht="10.199999999999999" customHeight="1">
      <c r="A8" s="91" t="s">
        <v>131</v>
      </c>
      <c r="B8" s="404">
        <f>B6/B5</f>
        <v>4.1328708644610461E-2</v>
      </c>
      <c r="C8" s="91"/>
      <c r="D8" s="404">
        <f>D6/D5</f>
        <v>6.2474507138001366E-2</v>
      </c>
      <c r="E8" s="92">
        <f>E6/E5</f>
        <v>1.1933895578413688E-2</v>
      </c>
      <c r="F8" s="89"/>
      <c r="G8" s="92">
        <f>G6/G5</f>
        <v>2.6898421466034914E-2</v>
      </c>
      <c r="H8" s="404">
        <f>H6/H5</f>
        <v>1.822813705231591E-2</v>
      </c>
      <c r="I8" s="92"/>
      <c r="J8" s="92">
        <f>J6/J5</f>
        <v>1.6764598705570032E-2</v>
      </c>
      <c r="K8" s="89"/>
      <c r="L8" s="92">
        <f>L6/L5</f>
        <v>3.3661927341711598E-2</v>
      </c>
      <c r="M8" s="92"/>
      <c r="N8" s="92">
        <v>2.8461375775656862E-2</v>
      </c>
    </row>
    <row r="9" spans="1:22" ht="10.199999999999999" customHeight="1">
      <c r="A9" s="91" t="s">
        <v>132</v>
      </c>
      <c r="B9" s="405">
        <f>B3/[1]Group!B2</f>
        <v>0.24245188414186686</v>
      </c>
      <c r="C9" s="91"/>
      <c r="D9" s="405">
        <f>D3/[1]Group!D2</f>
        <v>0.22393096969486098</v>
      </c>
      <c r="E9" s="93">
        <f>E3/Group!E2</f>
        <v>0.2329313323817834</v>
      </c>
      <c r="F9" s="93"/>
      <c r="G9" s="93">
        <f>G3/Group!G2</f>
        <v>0.22964817708496757</v>
      </c>
      <c r="H9" s="405">
        <f>H3/Group!H2</f>
        <v>0.23385093651114852</v>
      </c>
      <c r="I9" s="93"/>
      <c r="J9" s="93">
        <f>J3/Group!J2</f>
        <v>0.22744328806082115</v>
      </c>
      <c r="K9" s="93"/>
      <c r="L9" s="93">
        <f>L3/Group!L2</f>
        <v>0.21893999705145215</v>
      </c>
      <c r="M9" s="93"/>
      <c r="N9" s="93">
        <v>0.20794190260567433</v>
      </c>
    </row>
    <row r="10" spans="1:22" ht="10.199999999999999" customHeight="1">
      <c r="A10" s="91" t="s">
        <v>133</v>
      </c>
      <c r="B10" s="405"/>
      <c r="C10" s="91"/>
      <c r="D10" s="91"/>
      <c r="E10" s="93">
        <f>E4/Group!E3</f>
        <v>0.25559178140784511</v>
      </c>
      <c r="F10" s="93"/>
      <c r="G10" s="93">
        <f>G4/Group!G3</f>
        <v>0.29048982434419252</v>
      </c>
      <c r="H10" s="405">
        <f>H4/Group!H3</f>
        <v>0.28989139289906246</v>
      </c>
      <c r="I10" s="93"/>
      <c r="J10" s="93">
        <f>J4/Group!J3</f>
        <v>0.32381926182641541</v>
      </c>
      <c r="K10" s="93"/>
      <c r="L10" s="93">
        <f>L4/Group!L3</f>
        <v>0.31736932288397773</v>
      </c>
      <c r="M10" s="93"/>
      <c r="N10" s="93">
        <v>0.31198068550997499</v>
      </c>
    </row>
    <row r="11" spans="1:22" ht="10.199999999999999" customHeight="1">
      <c r="A11" s="91"/>
      <c r="B11" s="91"/>
      <c r="C11" s="91"/>
      <c r="D11" s="91"/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2" spans="1:22" s="90" customFormat="1" ht="10.199999999999999" customHeight="1">
      <c r="A12" s="86" t="s">
        <v>99</v>
      </c>
      <c r="B12" s="105"/>
      <c r="C12" s="105"/>
      <c r="D12" s="105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1:22" s="3" customFormat="1" ht="10.199999999999999">
      <c r="A13" s="96" t="s">
        <v>100</v>
      </c>
      <c r="B13" s="91"/>
      <c r="C13" s="91"/>
      <c r="D13" s="91"/>
      <c r="E13" s="97">
        <v>9158</v>
      </c>
      <c r="F13" s="116">
        <f>IF((+E13/G13)&lt;0,"n.m.",IF(E13&lt;0,(+E13/G13-1)*-1,(+E13/G13-1)))</f>
        <v>-6.8322307775728897E-3</v>
      </c>
      <c r="G13" s="443">
        <v>9221</v>
      </c>
      <c r="H13" s="410">
        <v>9231</v>
      </c>
      <c r="I13" s="446">
        <f>IF((+H13/J13)&lt;0,"n.m.",IF(H13&lt;0,(+H13/J13-1)*-1,(+H13/J13-1)))</f>
        <v>-1.7351500958058375E-2</v>
      </c>
      <c r="J13" s="97">
        <v>9394</v>
      </c>
      <c r="K13" s="116">
        <f>IF((+J13/L13)&lt;0,"n.m.",IF(J13&lt;0,(+J13/L13-1)*-1,(+J13/L13-1)))</f>
        <v>0.22477183833116032</v>
      </c>
      <c r="L13" s="97">
        <v>7670</v>
      </c>
      <c r="M13" s="116">
        <f>IF((+L13/N13)&lt;0,"n.m.",IF(L13&lt;0,(+L13/N13-1)*-1,(+L13/N13-1)))</f>
        <v>8.3639446171234866E-2</v>
      </c>
      <c r="N13" s="97">
        <v>7078</v>
      </c>
      <c r="O13" s="6"/>
      <c r="P13" s="6"/>
      <c r="Q13" s="6"/>
      <c r="R13" s="6"/>
      <c r="S13" s="6"/>
      <c r="T13" s="6"/>
      <c r="U13" s="6"/>
      <c r="V13" s="6"/>
    </row>
    <row r="14" spans="1:22" s="3" customFormat="1" ht="10.199999999999999">
      <c r="A14" s="96" t="s">
        <v>101</v>
      </c>
      <c r="B14" s="91"/>
      <c r="C14" s="91"/>
      <c r="D14" s="91"/>
      <c r="E14" s="97">
        <v>2441</v>
      </c>
      <c r="F14" s="116">
        <f t="shared" ref="F14:F40" si="3">IF((+E14/G14)&lt;0,"n.m.",IF(E14&lt;0,(+E14/G14-1)*-1,(+E14/G14-1)))</f>
        <v>5.5795847750865102E-2</v>
      </c>
      <c r="G14" s="443">
        <v>2312</v>
      </c>
      <c r="H14" s="410">
        <v>2303</v>
      </c>
      <c r="I14" s="446">
        <f t="shared" ref="I14:I40" si="4">IF((+H14/J14)&lt;0,"n.m.",IF(H14&lt;0,(+H14/J14-1)*-1,(+H14/J14-1)))</f>
        <v>1.9477644975652852E-2</v>
      </c>
      <c r="J14" s="97">
        <v>2259</v>
      </c>
      <c r="K14" s="116">
        <f t="shared" ref="K14:M39" si="5">IF((+J14/L14)&lt;0,"n.m.",IF(J14&lt;0,(+J14/L14-1)*-1,(+J14/L14-1)))</f>
        <v>0.52018842530282638</v>
      </c>
      <c r="L14" s="97">
        <v>1486</v>
      </c>
      <c r="M14" s="116">
        <f t="shared" si="5"/>
        <v>0.29217391304347817</v>
      </c>
      <c r="N14" s="97">
        <v>1150</v>
      </c>
      <c r="O14" s="6"/>
      <c r="P14" s="6"/>
      <c r="Q14" s="6"/>
      <c r="R14" s="6"/>
      <c r="S14" s="6"/>
      <c r="T14" s="6"/>
      <c r="U14" s="6"/>
      <c r="V14" s="6"/>
    </row>
    <row r="15" spans="1:22" s="3" customFormat="1" ht="10.199999999999999">
      <c r="A15" s="96" t="s">
        <v>102</v>
      </c>
      <c r="B15" s="91"/>
      <c r="C15" s="91"/>
      <c r="D15" s="91"/>
      <c r="E15" s="97">
        <v>465</v>
      </c>
      <c r="F15" s="116">
        <f t="shared" si="3"/>
        <v>2.8761061946902755E-2</v>
      </c>
      <c r="G15" s="443">
        <v>452</v>
      </c>
      <c r="H15" s="410">
        <v>453</v>
      </c>
      <c r="I15" s="446">
        <f t="shared" si="4"/>
        <v>-1.3071895424836555E-2</v>
      </c>
      <c r="J15" s="97">
        <v>459</v>
      </c>
      <c r="K15" s="116">
        <f t="shared" si="5"/>
        <v>-2.3404255319148914E-2</v>
      </c>
      <c r="L15" s="97">
        <v>470</v>
      </c>
      <c r="M15" s="116">
        <f t="shared" si="5"/>
        <v>0.22395833333333326</v>
      </c>
      <c r="N15" s="97">
        <v>384</v>
      </c>
      <c r="O15" s="6"/>
      <c r="P15" s="6"/>
      <c r="Q15" s="6"/>
      <c r="R15" s="6"/>
      <c r="S15" s="6"/>
      <c r="T15" s="6"/>
      <c r="U15" s="6"/>
      <c r="V15" s="6"/>
    </row>
    <row r="16" spans="1:22" s="3" customFormat="1" ht="10.199999999999999">
      <c r="A16" s="96" t="s">
        <v>103</v>
      </c>
      <c r="B16" s="91"/>
      <c r="C16" s="91"/>
      <c r="D16" s="91"/>
      <c r="E16" s="97">
        <v>731</v>
      </c>
      <c r="F16" s="116">
        <f t="shared" si="3"/>
        <v>-1.4824797843665749E-2</v>
      </c>
      <c r="G16" s="443">
        <v>742</v>
      </c>
      <c r="H16" s="410">
        <v>736</v>
      </c>
      <c r="I16" s="446">
        <f t="shared" si="4"/>
        <v>5.464480874316946E-3</v>
      </c>
      <c r="J16" s="97">
        <v>732</v>
      </c>
      <c r="K16" s="116">
        <f t="shared" si="5"/>
        <v>-9.4722598105547728E-3</v>
      </c>
      <c r="L16" s="97">
        <v>739</v>
      </c>
      <c r="M16" s="116">
        <f t="shared" si="5"/>
        <v>7.8832116788321249E-2</v>
      </c>
      <c r="N16" s="97">
        <v>685</v>
      </c>
      <c r="O16" s="6"/>
      <c r="P16" s="6"/>
      <c r="Q16" s="6"/>
      <c r="R16" s="6"/>
      <c r="S16" s="6"/>
      <c r="T16" s="6"/>
      <c r="U16" s="6"/>
      <c r="V16" s="6"/>
    </row>
    <row r="17" spans="1:22" s="9" customFormat="1" ht="10.199999999999999">
      <c r="A17" s="96" t="s">
        <v>104</v>
      </c>
      <c r="B17" s="91"/>
      <c r="C17" s="91"/>
      <c r="D17" s="91"/>
      <c r="E17" s="97">
        <v>787</v>
      </c>
      <c r="F17" s="446">
        <f t="shared" si="3"/>
        <v>6.4952638700947141E-2</v>
      </c>
      <c r="G17" s="443">
        <v>739</v>
      </c>
      <c r="H17" s="410">
        <v>735</v>
      </c>
      <c r="I17" s="446">
        <f t="shared" si="4"/>
        <v>-1.8691588785046731E-2</v>
      </c>
      <c r="J17" s="97">
        <v>749</v>
      </c>
      <c r="K17" s="116">
        <f t="shared" si="5"/>
        <v>1.6282225237449044E-2</v>
      </c>
      <c r="L17" s="97">
        <v>737</v>
      </c>
      <c r="M17" s="116">
        <f t="shared" si="5"/>
        <v>0.12347560975609762</v>
      </c>
      <c r="N17" s="97">
        <v>656</v>
      </c>
      <c r="O17" s="13"/>
      <c r="P17" s="13"/>
      <c r="Q17" s="13"/>
      <c r="R17" s="13"/>
      <c r="S17" s="13"/>
      <c r="T17" s="13"/>
      <c r="U17" s="13"/>
      <c r="V17" s="13"/>
    </row>
    <row r="18" spans="1:22" s="9" customFormat="1" ht="10.199999999999999">
      <c r="A18" s="96" t="s">
        <v>148</v>
      </c>
      <c r="B18" s="91"/>
      <c r="C18" s="91"/>
      <c r="D18" s="91"/>
      <c r="E18" s="97">
        <v>139</v>
      </c>
      <c r="F18" s="446">
        <f t="shared" si="3"/>
        <v>-0.45490196078431377</v>
      </c>
      <c r="G18" s="443">
        <v>255</v>
      </c>
      <c r="H18" s="410">
        <v>268</v>
      </c>
      <c r="I18" s="446">
        <f t="shared" si="4"/>
        <v>0.27014218009478674</v>
      </c>
      <c r="J18" s="97">
        <v>211</v>
      </c>
      <c r="K18" s="116">
        <f t="shared" si="5"/>
        <v>9.3264248704663322E-2</v>
      </c>
      <c r="L18" s="97">
        <v>193</v>
      </c>
      <c r="M18" s="116">
        <f t="shared" si="5"/>
        <v>0.19875776397515521</v>
      </c>
      <c r="N18" s="97">
        <v>161</v>
      </c>
      <c r="O18" s="13"/>
      <c r="P18" s="13"/>
      <c r="Q18" s="13"/>
      <c r="R18" s="13"/>
      <c r="S18" s="13"/>
      <c r="T18" s="13"/>
      <c r="U18" s="13"/>
      <c r="V18" s="13"/>
    </row>
    <row r="19" spans="1:22" s="9" customFormat="1" ht="10.199999999999999">
      <c r="A19" s="96" t="s">
        <v>105</v>
      </c>
      <c r="B19" s="91"/>
      <c r="C19" s="91"/>
      <c r="D19" s="91"/>
      <c r="E19" s="97">
        <v>376</v>
      </c>
      <c r="F19" s="446">
        <f t="shared" si="3"/>
        <v>0.1823899371069182</v>
      </c>
      <c r="G19" s="443">
        <v>318</v>
      </c>
      <c r="H19" s="410">
        <v>321</v>
      </c>
      <c r="I19" s="446">
        <f t="shared" si="4"/>
        <v>4.2207792207792139E-2</v>
      </c>
      <c r="J19" s="97">
        <v>308</v>
      </c>
      <c r="K19" s="116">
        <f t="shared" si="5"/>
        <v>2.6666666666666616E-2</v>
      </c>
      <c r="L19" s="97">
        <v>300</v>
      </c>
      <c r="M19" s="116">
        <f t="shared" si="5"/>
        <v>-6.6225165562914245E-3</v>
      </c>
      <c r="N19" s="97">
        <v>302</v>
      </c>
      <c r="O19" s="13"/>
      <c r="P19" s="13"/>
      <c r="Q19" s="13"/>
      <c r="R19" s="13"/>
      <c r="S19" s="13"/>
      <c r="T19" s="13"/>
      <c r="U19" s="13"/>
      <c r="V19" s="13"/>
    </row>
    <row r="20" spans="1:22" s="9" customFormat="1" ht="10.199999999999999">
      <c r="A20" s="96" t="s">
        <v>106</v>
      </c>
      <c r="B20" s="91"/>
      <c r="C20" s="91"/>
      <c r="D20" s="91"/>
      <c r="E20" s="97">
        <v>220</v>
      </c>
      <c r="F20" s="446">
        <f t="shared" si="3"/>
        <v>2.3255813953488413E-2</v>
      </c>
      <c r="G20" s="443">
        <v>215</v>
      </c>
      <c r="H20" s="410">
        <v>217</v>
      </c>
      <c r="I20" s="446">
        <f t="shared" si="4"/>
        <v>-4.5871559633027248E-3</v>
      </c>
      <c r="J20" s="97">
        <v>218</v>
      </c>
      <c r="K20" s="116">
        <f t="shared" si="5"/>
        <v>-2.2421524663677084E-2</v>
      </c>
      <c r="L20" s="97">
        <v>223</v>
      </c>
      <c r="M20" s="116">
        <f t="shared" si="5"/>
        <v>7.7294685990338063E-2</v>
      </c>
      <c r="N20" s="97">
        <v>207</v>
      </c>
      <c r="O20" s="13"/>
      <c r="P20" s="13"/>
      <c r="Q20" s="13"/>
      <c r="R20" s="13"/>
      <c r="S20" s="13"/>
      <c r="T20" s="13"/>
      <c r="U20" s="13"/>
      <c r="V20" s="13"/>
    </row>
    <row r="21" spans="1:22" s="9" customFormat="1" ht="10.199999999999999">
      <c r="A21" s="96" t="s">
        <v>107</v>
      </c>
      <c r="B21" s="91"/>
      <c r="C21" s="91"/>
      <c r="D21" s="91"/>
      <c r="E21" s="97">
        <v>52</v>
      </c>
      <c r="F21" s="446">
        <f t="shared" si="3"/>
        <v>-0.48514851485148514</v>
      </c>
      <c r="G21" s="443">
        <v>101</v>
      </c>
      <c r="H21" s="410">
        <v>98</v>
      </c>
      <c r="I21" s="446">
        <f t="shared" si="4"/>
        <v>-0.11711711711711714</v>
      </c>
      <c r="J21" s="97">
        <v>111</v>
      </c>
      <c r="K21" s="116">
        <f t="shared" si="5"/>
        <v>-5.9322033898305038E-2</v>
      </c>
      <c r="L21" s="97">
        <v>118</v>
      </c>
      <c r="M21" s="116">
        <f t="shared" si="5"/>
        <v>7.2727272727272751E-2</v>
      </c>
      <c r="N21" s="97">
        <v>110</v>
      </c>
      <c r="O21" s="13"/>
      <c r="P21" s="13"/>
      <c r="Q21" s="13"/>
      <c r="R21" s="13"/>
      <c r="S21" s="13"/>
      <c r="T21" s="13"/>
      <c r="U21" s="13"/>
      <c r="V21" s="13"/>
    </row>
    <row r="22" spans="1:22" s="9" customFormat="1" ht="10.199999999999999">
      <c r="A22" s="96" t="s">
        <v>108</v>
      </c>
      <c r="B22" s="91"/>
      <c r="C22" s="91"/>
      <c r="D22" s="91"/>
      <c r="E22" s="97">
        <v>14</v>
      </c>
      <c r="F22" s="446">
        <f t="shared" si="3"/>
        <v>-0.43999999999999995</v>
      </c>
      <c r="G22" s="443">
        <v>25</v>
      </c>
      <c r="H22" s="410">
        <v>26</v>
      </c>
      <c r="I22" s="446">
        <f t="shared" si="4"/>
        <v>4.0000000000000036E-2</v>
      </c>
      <c r="J22" s="97">
        <v>25</v>
      </c>
      <c r="K22" s="116">
        <f t="shared" si="5"/>
        <v>-0.21875</v>
      </c>
      <c r="L22" s="97">
        <v>32</v>
      </c>
      <c r="M22" s="116">
        <f t="shared" si="5"/>
        <v>-3.0303030303030276E-2</v>
      </c>
      <c r="N22" s="97">
        <v>33</v>
      </c>
      <c r="O22" s="13"/>
      <c r="P22" s="13"/>
      <c r="Q22" s="13"/>
      <c r="R22" s="13"/>
      <c r="S22" s="13"/>
      <c r="T22" s="13"/>
      <c r="U22" s="13"/>
      <c r="V22" s="13"/>
    </row>
    <row r="23" spans="1:22" s="9" customFormat="1" ht="10.199999999999999">
      <c r="A23" s="96" t="s">
        <v>109</v>
      </c>
      <c r="B23" s="91"/>
      <c r="C23" s="91"/>
      <c r="D23" s="91"/>
      <c r="E23" s="97">
        <v>35</v>
      </c>
      <c r="F23" s="446">
        <f t="shared" si="3"/>
        <v>-0.18604651162790697</v>
      </c>
      <c r="G23" s="443">
        <v>43</v>
      </c>
      <c r="H23" s="410">
        <v>44</v>
      </c>
      <c r="I23" s="446">
        <f t="shared" si="4"/>
        <v>0.12820512820512819</v>
      </c>
      <c r="J23" s="97">
        <v>39</v>
      </c>
      <c r="K23" s="116">
        <f t="shared" si="5"/>
        <v>0.5</v>
      </c>
      <c r="L23" s="97">
        <v>26</v>
      </c>
      <c r="M23" s="116">
        <f t="shared" si="5"/>
        <v>4.0000000000000036E-2</v>
      </c>
      <c r="N23" s="97">
        <v>25</v>
      </c>
      <c r="O23" s="13"/>
      <c r="P23" s="13"/>
      <c r="Q23" s="13"/>
      <c r="R23" s="13"/>
      <c r="S23" s="13"/>
      <c r="T23" s="13"/>
      <c r="U23" s="13"/>
      <c r="V23" s="13"/>
    </row>
    <row r="24" spans="1:22" s="9" customFormat="1" ht="10.199999999999999">
      <c r="A24" s="96" t="s">
        <v>110</v>
      </c>
      <c r="B24" s="91"/>
      <c r="C24" s="91"/>
      <c r="D24" s="91"/>
      <c r="E24" s="97">
        <v>22</v>
      </c>
      <c r="F24" s="446">
        <f t="shared" si="3"/>
        <v>0</v>
      </c>
      <c r="G24" s="443">
        <v>22</v>
      </c>
      <c r="H24" s="410">
        <v>22</v>
      </c>
      <c r="I24" s="446">
        <f t="shared" si="4"/>
        <v>-4.3478260869565188E-2</v>
      </c>
      <c r="J24" s="97">
        <v>23</v>
      </c>
      <c r="K24" s="116">
        <f t="shared" si="5"/>
        <v>-4.166666666666663E-2</v>
      </c>
      <c r="L24" s="97">
        <v>24</v>
      </c>
      <c r="M24" s="116">
        <f t="shared" si="5"/>
        <v>-0.11111111111111116</v>
      </c>
      <c r="N24" s="97">
        <v>27</v>
      </c>
      <c r="O24" s="13"/>
      <c r="P24" s="13"/>
      <c r="Q24" s="13"/>
      <c r="R24" s="13"/>
      <c r="S24" s="13"/>
      <c r="T24" s="13"/>
      <c r="U24" s="13"/>
      <c r="V24" s="13"/>
    </row>
    <row r="25" spans="1:22" s="9" customFormat="1" ht="10.199999999999999">
      <c r="A25" s="96" t="s">
        <v>111</v>
      </c>
      <c r="B25" s="91"/>
      <c r="C25" s="91"/>
      <c r="D25" s="91"/>
      <c r="E25" s="97">
        <v>44</v>
      </c>
      <c r="F25" s="446">
        <f t="shared" si="3"/>
        <v>-0.26666666666666672</v>
      </c>
      <c r="G25" s="443">
        <v>60</v>
      </c>
      <c r="H25" s="410">
        <v>59</v>
      </c>
      <c r="I25" s="446">
        <f t="shared" si="4"/>
        <v>-0.36559139784946237</v>
      </c>
      <c r="J25" s="97">
        <v>93</v>
      </c>
      <c r="K25" s="116">
        <f t="shared" si="5"/>
        <v>-0.39215686274509809</v>
      </c>
      <c r="L25" s="97">
        <v>153</v>
      </c>
      <c r="M25" s="116">
        <f t="shared" si="5"/>
        <v>5.5172413793103559E-2</v>
      </c>
      <c r="N25" s="97">
        <v>145</v>
      </c>
      <c r="O25" s="13"/>
      <c r="P25" s="13"/>
      <c r="Q25" s="13"/>
      <c r="R25" s="13"/>
      <c r="S25" s="13"/>
      <c r="T25" s="13"/>
      <c r="U25" s="13"/>
      <c r="V25" s="13"/>
    </row>
    <row r="26" spans="1:22" s="9" customFormat="1" ht="10.199999999999999">
      <c r="A26" s="96" t="s">
        <v>112</v>
      </c>
      <c r="B26" s="91"/>
      <c r="C26" s="91"/>
      <c r="D26" s="91"/>
      <c r="E26" s="100">
        <v>50</v>
      </c>
      <c r="F26" s="446">
        <f t="shared" si="3"/>
        <v>-0.18032786885245899</v>
      </c>
      <c r="G26" s="544">
        <v>61</v>
      </c>
      <c r="H26" s="411">
        <v>59</v>
      </c>
      <c r="I26" s="446">
        <f t="shared" si="4"/>
        <v>-1.6666666666666718E-2</v>
      </c>
      <c r="J26" s="100">
        <v>60</v>
      </c>
      <c r="K26" s="116">
        <f t="shared" si="5"/>
        <v>-0.55555555555555558</v>
      </c>
      <c r="L26" s="100">
        <v>135</v>
      </c>
      <c r="M26" s="116">
        <f t="shared" si="5"/>
        <v>-0.18181818181818177</v>
      </c>
      <c r="N26" s="100">
        <v>165</v>
      </c>
      <c r="O26" s="13"/>
      <c r="P26" s="13"/>
      <c r="Q26" s="13"/>
      <c r="R26" s="13"/>
      <c r="S26" s="13"/>
      <c r="T26" s="13"/>
      <c r="U26" s="13"/>
      <c r="V26" s="13"/>
    </row>
    <row r="27" spans="1:22" s="9" customFormat="1" ht="10.199999999999999">
      <c r="A27" s="96" t="s">
        <v>113</v>
      </c>
      <c r="B27" s="91"/>
      <c r="C27" s="91"/>
      <c r="D27" s="91"/>
      <c r="E27" s="97">
        <v>17</v>
      </c>
      <c r="F27" s="446">
        <f t="shared" si="3"/>
        <v>-0.31999999999999995</v>
      </c>
      <c r="G27" s="443">
        <v>25</v>
      </c>
      <c r="H27" s="410">
        <v>25</v>
      </c>
      <c r="I27" s="446">
        <f t="shared" si="4"/>
        <v>8.6956521739130377E-2</v>
      </c>
      <c r="J27" s="97">
        <v>23</v>
      </c>
      <c r="K27" s="116">
        <f t="shared" si="5"/>
        <v>-0.47727272727272729</v>
      </c>
      <c r="L27" s="97">
        <v>44</v>
      </c>
      <c r="M27" s="116"/>
      <c r="N27" s="97">
        <v>0</v>
      </c>
      <c r="O27" s="13"/>
      <c r="P27" s="13"/>
      <c r="Q27" s="13"/>
      <c r="R27" s="13"/>
      <c r="S27" s="13"/>
      <c r="T27" s="13"/>
      <c r="U27" s="13"/>
      <c r="V27" s="13"/>
    </row>
    <row r="28" spans="1:22" s="3" customFormat="1" ht="10.199999999999999">
      <c r="A28" s="96" t="s">
        <v>114</v>
      </c>
      <c r="B28" s="91"/>
      <c r="C28" s="91"/>
      <c r="D28" s="91"/>
      <c r="E28" s="97">
        <v>145</v>
      </c>
      <c r="F28" s="446">
        <f t="shared" si="3"/>
        <v>-0.3127962085308057</v>
      </c>
      <c r="G28" s="443">
        <v>211</v>
      </c>
      <c r="H28" s="410">
        <v>203</v>
      </c>
      <c r="I28" s="446">
        <f t="shared" si="4"/>
        <v>-0.30000000000000004</v>
      </c>
      <c r="J28" s="97">
        <v>290</v>
      </c>
      <c r="K28" s="116">
        <f t="shared" si="5"/>
        <v>1.7543859649122862E-2</v>
      </c>
      <c r="L28" s="97">
        <v>285</v>
      </c>
      <c r="M28" s="116">
        <f t="shared" si="5"/>
        <v>0.39705882352941169</v>
      </c>
      <c r="N28" s="97">
        <v>204</v>
      </c>
      <c r="O28" s="6"/>
      <c r="P28" s="6"/>
      <c r="Q28" s="6"/>
      <c r="R28" s="6"/>
      <c r="S28" s="6"/>
      <c r="T28" s="6"/>
      <c r="U28" s="6"/>
      <c r="V28" s="6"/>
    </row>
    <row r="29" spans="1:22" s="9" customFormat="1" ht="10.199999999999999">
      <c r="A29" s="96" t="s">
        <v>115</v>
      </c>
      <c r="B29" s="91"/>
      <c r="C29" s="91"/>
      <c r="D29" s="91"/>
      <c r="E29" s="97">
        <v>6</v>
      </c>
      <c r="F29" s="446">
        <f t="shared" si="3"/>
        <v>-0.45454545454545459</v>
      </c>
      <c r="G29" s="443">
        <v>11</v>
      </c>
      <c r="H29" s="410">
        <v>12</v>
      </c>
      <c r="I29" s="446">
        <f t="shared" si="4"/>
        <v>3</v>
      </c>
      <c r="J29" s="97">
        <v>3</v>
      </c>
      <c r="K29" s="116">
        <f t="shared" si="5"/>
        <v>2</v>
      </c>
      <c r="L29" s="97">
        <v>1</v>
      </c>
      <c r="M29" s="116"/>
      <c r="N29" s="97">
        <v>0</v>
      </c>
      <c r="O29" s="13"/>
      <c r="P29" s="13"/>
      <c r="Q29" s="13"/>
      <c r="R29" s="13"/>
      <c r="S29" s="13"/>
      <c r="T29" s="13"/>
      <c r="U29" s="13"/>
      <c r="V29" s="13"/>
    </row>
    <row r="30" spans="1:22" s="9" customFormat="1" ht="10.199999999999999">
      <c r="A30" s="96" t="s">
        <v>116</v>
      </c>
      <c r="B30" s="91"/>
      <c r="C30" s="91"/>
      <c r="D30" s="91"/>
      <c r="E30" s="97">
        <v>319</v>
      </c>
      <c r="F30" s="446">
        <f t="shared" si="3"/>
        <v>1.2464788732394365</v>
      </c>
      <c r="G30" s="443">
        <v>142</v>
      </c>
      <c r="H30" s="410">
        <v>146</v>
      </c>
      <c r="I30" s="446">
        <f t="shared" si="4"/>
        <v>0.22689075630252109</v>
      </c>
      <c r="J30" s="97">
        <v>119</v>
      </c>
      <c r="K30" s="116">
        <f t="shared" si="5"/>
        <v>0.21428571428571419</v>
      </c>
      <c r="L30" s="97">
        <v>98</v>
      </c>
      <c r="M30" s="116">
        <f t="shared" si="5"/>
        <v>-8.411214953271029E-2</v>
      </c>
      <c r="N30" s="97">
        <v>107</v>
      </c>
      <c r="O30" s="13"/>
      <c r="P30" s="13"/>
      <c r="Q30" s="13"/>
      <c r="R30" s="13"/>
      <c r="S30" s="13"/>
      <c r="T30" s="13"/>
      <c r="U30" s="13"/>
      <c r="V30" s="13"/>
    </row>
    <row r="31" spans="1:22" s="9" customFormat="1" ht="10.199999999999999">
      <c r="A31" s="96" t="s">
        <v>117</v>
      </c>
      <c r="B31" s="91"/>
      <c r="C31" s="91"/>
      <c r="D31" s="91"/>
      <c r="E31" s="97">
        <v>3785</v>
      </c>
      <c r="F31" s="446">
        <f t="shared" si="3"/>
        <v>-0.18479431402110702</v>
      </c>
      <c r="G31" s="443">
        <v>4643</v>
      </c>
      <c r="H31" s="410">
        <v>4514</v>
      </c>
      <c r="I31" s="446">
        <f t="shared" si="4"/>
        <v>-0.21454672002784059</v>
      </c>
      <c r="J31" s="97">
        <v>5747</v>
      </c>
      <c r="K31" s="116">
        <f t="shared" si="5"/>
        <v>-0.1045497039576192</v>
      </c>
      <c r="L31" s="97">
        <v>6418</v>
      </c>
      <c r="M31" s="116">
        <f t="shared" si="5"/>
        <v>2.9515559833172889E-2</v>
      </c>
      <c r="N31" s="97">
        <v>6234</v>
      </c>
      <c r="O31" s="13"/>
      <c r="P31" s="13"/>
      <c r="Q31" s="13"/>
      <c r="R31" s="13"/>
      <c r="S31" s="13"/>
      <c r="T31" s="13"/>
      <c r="U31" s="13"/>
      <c r="V31" s="13"/>
    </row>
    <row r="32" spans="1:22" s="9" customFormat="1" ht="10.199999999999999">
      <c r="A32" s="96" t="s">
        <v>118</v>
      </c>
      <c r="B32" s="91"/>
      <c r="C32" s="91"/>
      <c r="D32" s="91"/>
      <c r="E32" s="97">
        <v>5195</v>
      </c>
      <c r="F32" s="446">
        <f t="shared" si="3"/>
        <v>6.739264433942882E-2</v>
      </c>
      <c r="G32" s="443">
        <v>4867</v>
      </c>
      <c r="H32" s="410">
        <v>4948</v>
      </c>
      <c r="I32" s="446">
        <f t="shared" si="4"/>
        <v>0.19343945972021226</v>
      </c>
      <c r="J32" s="97">
        <v>4146</v>
      </c>
      <c r="K32" s="116">
        <f t="shared" si="5"/>
        <v>0.34174757281553392</v>
      </c>
      <c r="L32" s="97">
        <v>3090</v>
      </c>
      <c r="M32" s="116">
        <f t="shared" si="5"/>
        <v>0.19489559164733183</v>
      </c>
      <c r="N32" s="97">
        <v>2586</v>
      </c>
      <c r="O32" s="13"/>
      <c r="P32" s="13"/>
      <c r="Q32" s="13"/>
      <c r="R32" s="13"/>
      <c r="S32" s="13"/>
      <c r="T32" s="13"/>
      <c r="U32" s="13"/>
      <c r="V32" s="13"/>
    </row>
    <row r="33" spans="1:22" s="9" customFormat="1" ht="10.199999999999999">
      <c r="A33" s="96" t="s">
        <v>119</v>
      </c>
      <c r="B33" s="96"/>
      <c r="C33" s="96"/>
      <c r="D33" s="96"/>
      <c r="E33" s="103">
        <v>1069</v>
      </c>
      <c r="F33" s="446">
        <f t="shared" si="3"/>
        <v>0.35659898477157359</v>
      </c>
      <c r="G33" s="444">
        <v>788</v>
      </c>
      <c r="H33" s="412">
        <v>883</v>
      </c>
      <c r="I33" s="446">
        <f t="shared" si="4"/>
        <v>-0.27265238879736409</v>
      </c>
      <c r="J33" s="103">
        <v>1214</v>
      </c>
      <c r="K33" s="116">
        <f t="shared" si="5"/>
        <v>-0.48776371308016875</v>
      </c>
      <c r="L33" s="103">
        <v>2370</v>
      </c>
      <c r="M33" s="116">
        <f t="shared" si="5"/>
        <v>-9.7486671744097531E-2</v>
      </c>
      <c r="N33" s="103">
        <v>2626</v>
      </c>
      <c r="O33" s="13"/>
      <c r="P33" s="13"/>
      <c r="Q33" s="13"/>
      <c r="R33" s="13"/>
      <c r="S33" s="13"/>
      <c r="T33" s="13"/>
      <c r="U33" s="13"/>
      <c r="V33" s="13"/>
    </row>
    <row r="34" spans="1:22" s="9" customFormat="1" ht="10.199999999999999">
      <c r="A34" s="96" t="s">
        <v>120</v>
      </c>
      <c r="B34" s="96"/>
      <c r="C34" s="96"/>
      <c r="D34" s="96"/>
      <c r="E34" s="103">
        <v>745</v>
      </c>
      <c r="F34" s="446">
        <f t="shared" si="3"/>
        <v>8.1277213352685118E-2</v>
      </c>
      <c r="G34" s="444">
        <v>689</v>
      </c>
      <c r="H34" s="412">
        <v>724</v>
      </c>
      <c r="I34" s="446">
        <f t="shared" si="4"/>
        <v>-0.15222482435597184</v>
      </c>
      <c r="J34" s="103">
        <v>854</v>
      </c>
      <c r="K34" s="116">
        <f t="shared" si="5"/>
        <v>0.22525107604017225</v>
      </c>
      <c r="L34" s="103">
        <v>697</v>
      </c>
      <c r="M34" s="116">
        <f t="shared" si="5"/>
        <v>1.0144927536231974E-2</v>
      </c>
      <c r="N34" s="103">
        <v>690</v>
      </c>
      <c r="O34" s="13"/>
      <c r="P34" s="13"/>
      <c r="Q34" s="13"/>
      <c r="R34" s="13"/>
      <c r="S34" s="13"/>
      <c r="T34" s="13"/>
      <c r="U34" s="13"/>
      <c r="V34" s="13"/>
    </row>
    <row r="35" spans="1:22" s="9" customFormat="1" ht="10.199999999999999">
      <c r="A35" s="101" t="s">
        <v>100</v>
      </c>
      <c r="B35" s="520"/>
      <c r="C35" s="520"/>
      <c r="D35" s="520"/>
      <c r="E35" s="104">
        <f>E13</f>
        <v>9158</v>
      </c>
      <c r="F35" s="116">
        <f t="shared" si="3"/>
        <v>-6.8322307775728897E-3</v>
      </c>
      <c r="G35" s="545">
        <f>G13</f>
        <v>9221</v>
      </c>
      <c r="H35" s="292">
        <f>H13</f>
        <v>9231</v>
      </c>
      <c r="I35" s="446">
        <f t="shared" si="4"/>
        <v>-1.7351500958058375E-2</v>
      </c>
      <c r="J35" s="104">
        <f>J13</f>
        <v>9394</v>
      </c>
      <c r="K35" s="116">
        <f t="shared" si="5"/>
        <v>0.22477183833116032</v>
      </c>
      <c r="L35" s="104">
        <f>L13</f>
        <v>7670</v>
      </c>
      <c r="M35" s="116">
        <f t="shared" si="5"/>
        <v>8.3639446171234866E-2</v>
      </c>
      <c r="N35" s="104">
        <v>7078</v>
      </c>
      <c r="O35" s="13"/>
      <c r="P35" s="13"/>
      <c r="Q35" s="13"/>
      <c r="R35" s="13"/>
      <c r="S35" s="13"/>
      <c r="T35" s="13"/>
      <c r="U35" s="13"/>
      <c r="V35" s="13"/>
    </row>
    <row r="36" spans="1:22" s="9" customFormat="1" ht="10.199999999999999">
      <c r="A36" s="101" t="s">
        <v>101</v>
      </c>
      <c r="B36" s="520"/>
      <c r="C36" s="520"/>
      <c r="D36" s="520"/>
      <c r="E36" s="104">
        <f>E14</f>
        <v>2441</v>
      </c>
      <c r="F36" s="116">
        <f t="shared" si="3"/>
        <v>5.5795847750865102E-2</v>
      </c>
      <c r="G36" s="545">
        <f>G14</f>
        <v>2312</v>
      </c>
      <c r="H36" s="292">
        <f>H14</f>
        <v>2303</v>
      </c>
      <c r="I36" s="446">
        <f t="shared" si="4"/>
        <v>1.9477644975652852E-2</v>
      </c>
      <c r="J36" s="104">
        <f>J14</f>
        <v>2259</v>
      </c>
      <c r="K36" s="116">
        <f t="shared" si="5"/>
        <v>0.52018842530282638</v>
      </c>
      <c r="L36" s="104">
        <f>L14</f>
        <v>1486</v>
      </c>
      <c r="M36" s="116">
        <f t="shared" si="5"/>
        <v>0.29217391304347817</v>
      </c>
      <c r="N36" s="104">
        <v>1150</v>
      </c>
      <c r="O36" s="13"/>
      <c r="P36" s="13"/>
      <c r="Q36" s="13"/>
      <c r="R36" s="13"/>
      <c r="S36" s="13"/>
      <c r="T36" s="13"/>
      <c r="U36" s="13"/>
      <c r="V36" s="13"/>
    </row>
    <row r="37" spans="1:22" s="3" customFormat="1" ht="10.199999999999999">
      <c r="A37" s="101" t="s">
        <v>121</v>
      </c>
      <c r="B37" s="520"/>
      <c r="C37" s="520"/>
      <c r="D37" s="520"/>
      <c r="E37" s="100">
        <f>E15+E16+E17+E18+E19+E20+E21+E22+E23+E24</f>
        <v>2841</v>
      </c>
      <c r="F37" s="116">
        <f t="shared" si="3"/>
        <v>-2.4381868131868156E-2</v>
      </c>
      <c r="G37" s="544">
        <f>G15+G16+G17+G18+G19+G20+G21+G22+G23+G24</f>
        <v>2912</v>
      </c>
      <c r="H37" s="291">
        <f>H15+H16+H17+H18+H19+H20+H21+H22+H23+H24</f>
        <v>2920</v>
      </c>
      <c r="I37" s="446">
        <f t="shared" si="4"/>
        <v>1.5652173913043521E-2</v>
      </c>
      <c r="J37" s="100">
        <f>J15+J16+J17+J18+J19+J20+J21+J22+J23+J24</f>
        <v>2875</v>
      </c>
      <c r="K37" s="116">
        <f t="shared" si="5"/>
        <v>4.5422781271837742E-3</v>
      </c>
      <c r="L37" s="100">
        <f>L15+L16+L17+L18+L19+L20+L21+L22+L23+L24</f>
        <v>2862</v>
      </c>
      <c r="M37" s="116">
        <f t="shared" si="5"/>
        <v>0.10501930501930512</v>
      </c>
      <c r="N37" s="100">
        <v>2590</v>
      </c>
      <c r="O37" s="6"/>
      <c r="P37" s="6"/>
      <c r="Q37" s="6"/>
      <c r="R37" s="6"/>
      <c r="S37" s="6"/>
      <c r="T37" s="6"/>
      <c r="U37" s="6"/>
      <c r="V37" s="6"/>
    </row>
    <row r="38" spans="1:22" s="3" customFormat="1" ht="10.199999999999999">
      <c r="A38" s="101" t="s">
        <v>122</v>
      </c>
      <c r="B38" s="520"/>
      <c r="C38" s="520"/>
      <c r="D38" s="520"/>
      <c r="E38" s="100">
        <f>E25+E26+E27+E28+E29+E30</f>
        <v>581</v>
      </c>
      <c r="F38" s="116">
        <f t="shared" si="3"/>
        <v>0.13921568627450975</v>
      </c>
      <c r="G38" s="544">
        <f>G25+G26+G27+G28+G29+G30</f>
        <v>510</v>
      </c>
      <c r="H38" s="291">
        <f>H25+H26+H27+H28+H29+H30</f>
        <v>504</v>
      </c>
      <c r="I38" s="446">
        <f t="shared" si="4"/>
        <v>-0.1428571428571429</v>
      </c>
      <c r="J38" s="100">
        <f>J25+J26+J27+J28+J29+J30</f>
        <v>588</v>
      </c>
      <c r="K38" s="116">
        <f t="shared" si="5"/>
        <v>-0.17877094972067042</v>
      </c>
      <c r="L38" s="100">
        <f>L25+L26+L27+L28+L29+L30</f>
        <v>716</v>
      </c>
      <c r="M38" s="116">
        <f t="shared" si="5"/>
        <v>0.1529790660225443</v>
      </c>
      <c r="N38" s="100">
        <v>621</v>
      </c>
      <c r="O38" s="6"/>
      <c r="P38" s="6"/>
      <c r="Q38" s="6"/>
      <c r="R38" s="6"/>
      <c r="S38" s="6"/>
      <c r="T38" s="6"/>
      <c r="U38" s="6"/>
      <c r="V38" s="6"/>
    </row>
    <row r="39" spans="1:22" s="9" customFormat="1" ht="10.199999999999999">
      <c r="A39" s="101" t="s">
        <v>123</v>
      </c>
      <c r="B39" s="520"/>
      <c r="C39" s="520"/>
      <c r="D39" s="520"/>
      <c r="E39" s="100">
        <f>E31+E32+E33+E34</f>
        <v>10794</v>
      </c>
      <c r="F39" s="116">
        <f t="shared" si="3"/>
        <v>-1.7566214617274922E-2</v>
      </c>
      <c r="G39" s="544">
        <f>G31+G32+G33+G34</f>
        <v>10987</v>
      </c>
      <c r="H39" s="291">
        <f>H31+H32+H33+H34</f>
        <v>11069</v>
      </c>
      <c r="I39" s="446">
        <f t="shared" si="4"/>
        <v>-7.4575704372544127E-2</v>
      </c>
      <c r="J39" s="100">
        <f>J31+J32+J33+J34</f>
        <v>11961</v>
      </c>
      <c r="K39" s="116">
        <f t="shared" si="5"/>
        <v>-4.8827037773359838E-2</v>
      </c>
      <c r="L39" s="100">
        <f>L31+L32+L33+L34</f>
        <v>12575</v>
      </c>
      <c r="M39" s="116">
        <f t="shared" si="5"/>
        <v>3.6173368490441726E-2</v>
      </c>
      <c r="N39" s="100">
        <v>12136</v>
      </c>
      <c r="O39" s="13"/>
      <c r="P39" s="13"/>
      <c r="Q39" s="13"/>
      <c r="R39" s="13"/>
      <c r="S39" s="13"/>
      <c r="T39" s="13"/>
      <c r="U39" s="13"/>
      <c r="V39" s="13"/>
    </row>
    <row r="40" spans="1:22" s="3" customFormat="1" ht="10.199999999999999">
      <c r="A40" s="105" t="s">
        <v>124</v>
      </c>
      <c r="B40" s="521"/>
      <c r="C40" s="521"/>
      <c r="D40" s="521"/>
      <c r="E40" s="106">
        <f>SUM(E35:E39)</f>
        <v>25815</v>
      </c>
      <c r="F40" s="196">
        <f t="shared" si="3"/>
        <v>-4.8955361961298127E-3</v>
      </c>
      <c r="G40" s="546">
        <f>SUM(G35:G39)</f>
        <v>25942</v>
      </c>
      <c r="H40" s="293">
        <f>SUM(H35:H39)</f>
        <v>26027</v>
      </c>
      <c r="I40" s="461">
        <f t="shared" si="4"/>
        <v>-3.8778298925287169E-2</v>
      </c>
      <c r="J40" s="106">
        <f>SUM(J35:J39)</f>
        <v>27077</v>
      </c>
      <c r="K40" s="196">
        <f t="shared" ref="K40:M40" si="6">IF((+J40/L40)&lt;0,"n.m.",IF(J40&lt;0,(+J40/L40-1)*-1,(+J40/L40-1)))</f>
        <v>6.9856572760677915E-2</v>
      </c>
      <c r="L40" s="106">
        <f>SUM(L35:L39)</f>
        <v>25309</v>
      </c>
      <c r="M40" s="196">
        <f t="shared" si="6"/>
        <v>7.3552492046659701E-2</v>
      </c>
      <c r="N40" s="106">
        <v>23575</v>
      </c>
      <c r="O40" s="6"/>
      <c r="P40" s="6"/>
      <c r="Q40" s="6"/>
      <c r="R40" s="6"/>
      <c r="S40" s="6"/>
      <c r="T40" s="6"/>
      <c r="U40" s="6"/>
      <c r="V40" s="6"/>
    </row>
    <row r="41" spans="1:22" s="114" customFormat="1" ht="10.199999999999999">
      <c r="A41" s="108" t="s">
        <v>134</v>
      </c>
      <c r="B41" s="522"/>
      <c r="C41" s="522"/>
      <c r="D41" s="522"/>
      <c r="E41" s="109">
        <f>E40/Group!E152</f>
        <v>0.35568139544496341</v>
      </c>
      <c r="F41" s="98"/>
      <c r="G41" s="547">
        <f>G40/[2]Group!G153</f>
        <v>0.35320707448908739</v>
      </c>
      <c r="H41" s="294">
        <f>H40/Group!H152</f>
        <v>0.36229624577179526</v>
      </c>
      <c r="I41" s="109"/>
      <c r="J41" s="109">
        <f>J40/Group!J152</f>
        <v>0.36932414921912299</v>
      </c>
      <c r="K41" s="98"/>
      <c r="L41" s="109">
        <f>L40/Group!L152</f>
        <v>0.34714563959070582</v>
      </c>
      <c r="M41" s="110"/>
      <c r="N41" s="109">
        <v>0.3225034199726402</v>
      </c>
      <c r="O41" s="113"/>
      <c r="P41" s="113"/>
      <c r="Q41" s="113"/>
      <c r="R41" s="113"/>
      <c r="S41" s="113"/>
      <c r="T41" s="113"/>
      <c r="U41" s="113"/>
      <c r="V41" s="113"/>
    </row>
    <row r="42" spans="1:22" ht="12" customHeight="1">
      <c r="A42" s="91"/>
      <c r="B42" s="91"/>
      <c r="C42" s="91"/>
      <c r="D42" s="91"/>
      <c r="E42" s="94"/>
      <c r="F42" s="98"/>
      <c r="G42" s="94"/>
      <c r="H42" s="94"/>
      <c r="I42" s="94"/>
      <c r="J42" s="94"/>
      <c r="K42" s="98"/>
      <c r="L42" s="94"/>
      <c r="M42" s="93"/>
      <c r="N42" s="94"/>
    </row>
    <row r="43" spans="1:22" s="90" customFormat="1" ht="12" customHeight="1">
      <c r="A43" s="105" t="s">
        <v>2</v>
      </c>
      <c r="B43" s="105"/>
      <c r="C43" s="105"/>
      <c r="D43" s="105"/>
      <c r="E43" s="95"/>
      <c r="F43" s="98"/>
      <c r="G43" s="95"/>
      <c r="H43" s="95"/>
      <c r="I43" s="95"/>
      <c r="J43" s="95"/>
      <c r="K43" s="98"/>
      <c r="L43" s="95"/>
      <c r="M43" s="93"/>
      <c r="N43" s="95"/>
    </row>
    <row r="44" spans="1:22" s="3" customFormat="1" ht="10.199999999999999">
      <c r="A44" s="96" t="s">
        <v>100</v>
      </c>
      <c r="B44" s="520"/>
      <c r="C44" s="520"/>
      <c r="D44" s="520"/>
      <c r="E44" s="115">
        <v>1071.0899999999999</v>
      </c>
      <c r="F44" s="116">
        <f t="shared" ref="F44:F71" si="7">IF((+E44/G44)&lt;0,"n.m.",IF(E44&lt;0,(+E44/G44-1)*-1,(+E44/G44-1)))</f>
        <v>4.1480703596744384E-2</v>
      </c>
      <c r="G44" s="445">
        <v>1028.43</v>
      </c>
      <c r="H44" s="413">
        <v>1411.49</v>
      </c>
      <c r="I44" s="446">
        <f t="shared" ref="I44:M70" si="8">IF((+H44/J44)&lt;0,"n.m.",IF(H44&lt;0,(+H44/J44-1)*-1,(+H44/J44-1)))</f>
        <v>1.2910823100440449E-3</v>
      </c>
      <c r="J44" s="115">
        <v>1409.67</v>
      </c>
      <c r="K44" s="446">
        <f t="shared" si="8"/>
        <v>0.13413250734140547</v>
      </c>
      <c r="L44" s="115">
        <v>1242.95</v>
      </c>
      <c r="M44" s="116">
        <f t="shared" si="8"/>
        <v>0.10274677502351071</v>
      </c>
      <c r="N44" s="115">
        <v>1127.1400000000001</v>
      </c>
      <c r="O44" s="6"/>
      <c r="P44" s="6"/>
      <c r="Q44" s="6"/>
      <c r="R44" s="6"/>
      <c r="S44" s="6"/>
      <c r="T44" s="6"/>
      <c r="U44" s="6"/>
      <c r="V44" s="6"/>
    </row>
    <row r="45" spans="1:22" s="3" customFormat="1" ht="10.199999999999999">
      <c r="A45" s="96" t="s">
        <v>101</v>
      </c>
      <c r="B45" s="520"/>
      <c r="C45" s="520"/>
      <c r="D45" s="520"/>
      <c r="E45" s="115">
        <v>358.68</v>
      </c>
      <c r="F45" s="116">
        <f t="shared" si="7"/>
        <v>0.41440908553176392</v>
      </c>
      <c r="G45" s="445">
        <v>253.59</v>
      </c>
      <c r="H45" s="413">
        <v>379.26</v>
      </c>
      <c r="I45" s="446">
        <f t="shared" si="8"/>
        <v>7.8791671407441033E-2</v>
      </c>
      <c r="J45" s="115">
        <v>351.56</v>
      </c>
      <c r="K45" s="116">
        <f t="shared" si="8"/>
        <v>9.7390435759770133E-2</v>
      </c>
      <c r="L45" s="115">
        <v>320.36</v>
      </c>
      <c r="M45" s="116">
        <f t="shared" si="8"/>
        <v>8.7735977183213576E-2</v>
      </c>
      <c r="N45" s="115">
        <v>294.52</v>
      </c>
      <c r="O45" s="6"/>
      <c r="P45" s="6"/>
      <c r="Q45" s="6"/>
      <c r="R45" s="6"/>
      <c r="S45" s="6"/>
      <c r="T45" s="6"/>
      <c r="U45" s="6"/>
      <c r="V45" s="6"/>
    </row>
    <row r="46" spans="1:22" s="3" customFormat="1" ht="10.199999999999999">
      <c r="A46" s="96" t="s">
        <v>102</v>
      </c>
      <c r="B46" s="520"/>
      <c r="C46" s="520"/>
      <c r="D46" s="520"/>
      <c r="E46" s="115">
        <v>38.909999999999997</v>
      </c>
      <c r="F46" s="116">
        <f t="shared" si="7"/>
        <v>8.9305711086226092E-2</v>
      </c>
      <c r="G46" s="445">
        <v>35.72</v>
      </c>
      <c r="H46" s="413">
        <v>49.4</v>
      </c>
      <c r="I46" s="446">
        <f t="shared" si="8"/>
        <v>-0.21362623368354028</v>
      </c>
      <c r="J46" s="115">
        <v>62.82</v>
      </c>
      <c r="K46" s="116">
        <f t="shared" si="8"/>
        <v>-0.25400783754898459</v>
      </c>
      <c r="L46" s="115">
        <v>84.21</v>
      </c>
      <c r="M46" s="116">
        <f t="shared" si="8"/>
        <v>0.6150747986191023</v>
      </c>
      <c r="N46" s="115">
        <v>52.14</v>
      </c>
      <c r="O46" s="6"/>
      <c r="P46" s="6"/>
      <c r="Q46" s="6"/>
      <c r="R46" s="6"/>
      <c r="S46" s="6"/>
      <c r="T46" s="6"/>
      <c r="U46" s="6"/>
      <c r="V46" s="6"/>
    </row>
    <row r="47" spans="1:22" s="3" customFormat="1" ht="10.199999999999999">
      <c r="A47" s="96" t="s">
        <v>103</v>
      </c>
      <c r="B47" s="520"/>
      <c r="C47" s="520"/>
      <c r="D47" s="520"/>
      <c r="E47" s="115">
        <v>85.45</v>
      </c>
      <c r="F47" s="446">
        <f t="shared" si="7"/>
        <v>0.11524406160271461</v>
      </c>
      <c r="G47" s="445">
        <v>76.62</v>
      </c>
      <c r="H47" s="413">
        <v>102.95</v>
      </c>
      <c r="I47" s="446">
        <f t="shared" si="8"/>
        <v>-8.6512866015971635E-2</v>
      </c>
      <c r="J47" s="115">
        <v>112.7</v>
      </c>
      <c r="K47" s="116">
        <f t="shared" si="8"/>
        <v>3.546490260933477E-2</v>
      </c>
      <c r="L47" s="115">
        <v>108.84</v>
      </c>
      <c r="M47" s="116">
        <f t="shared" si="8"/>
        <v>0.16818718471611027</v>
      </c>
      <c r="N47" s="115">
        <v>93.17</v>
      </c>
      <c r="O47" s="6"/>
      <c r="P47" s="6"/>
      <c r="Q47" s="6"/>
      <c r="R47" s="6"/>
      <c r="S47" s="6"/>
      <c r="T47" s="6"/>
      <c r="U47" s="6"/>
      <c r="V47" s="6"/>
    </row>
    <row r="48" spans="1:22" s="9" customFormat="1" ht="10.199999999999999">
      <c r="A48" s="96" t="s">
        <v>104</v>
      </c>
      <c r="B48" s="520"/>
      <c r="C48" s="520"/>
      <c r="D48" s="520"/>
      <c r="E48" s="115">
        <v>94.13</v>
      </c>
      <c r="F48" s="446">
        <f t="shared" si="7"/>
        <v>0.16468695867359573</v>
      </c>
      <c r="G48" s="445">
        <v>80.819999999999993</v>
      </c>
      <c r="H48" s="413">
        <v>110.48</v>
      </c>
      <c r="I48" s="446">
        <f t="shared" si="8"/>
        <v>-6.6339896898504169E-2</v>
      </c>
      <c r="J48" s="115">
        <v>118.33</v>
      </c>
      <c r="K48" s="116">
        <f t="shared" si="8"/>
        <v>0.10392760518705102</v>
      </c>
      <c r="L48" s="115">
        <v>107.19</v>
      </c>
      <c r="M48" s="116">
        <f t="shared" si="8"/>
        <v>0.24871854613233912</v>
      </c>
      <c r="N48" s="115">
        <v>85.84</v>
      </c>
      <c r="O48" s="13"/>
      <c r="P48" s="13"/>
      <c r="Q48" s="13"/>
      <c r="R48" s="13"/>
      <c r="S48" s="13"/>
      <c r="T48" s="13"/>
      <c r="U48" s="13"/>
      <c r="V48" s="13"/>
    </row>
    <row r="49" spans="1:22" s="9" customFormat="1" ht="10.199999999999999">
      <c r="A49" s="96" t="s">
        <v>148</v>
      </c>
      <c r="B49" s="520"/>
      <c r="C49" s="520"/>
      <c r="D49" s="520"/>
      <c r="E49" s="115">
        <v>44.4</v>
      </c>
      <c r="F49" s="446">
        <f t="shared" si="7"/>
        <v>1.5042301184433162</v>
      </c>
      <c r="G49" s="445">
        <v>17.73</v>
      </c>
      <c r="H49" s="413">
        <v>30.78</v>
      </c>
      <c r="I49" s="446">
        <f t="shared" si="8"/>
        <v>2.9160305343511452</v>
      </c>
      <c r="J49" s="115">
        <v>7.86</v>
      </c>
      <c r="K49" s="116">
        <f t="shared" si="8"/>
        <v>-0.62517882689556503</v>
      </c>
      <c r="L49" s="115">
        <v>20.97</v>
      </c>
      <c r="M49" s="116">
        <f t="shared" si="8"/>
        <v>1.7128072445019402</v>
      </c>
      <c r="N49" s="115">
        <v>7.73</v>
      </c>
      <c r="O49" s="13"/>
      <c r="P49" s="13"/>
      <c r="Q49" s="13"/>
      <c r="R49" s="13"/>
      <c r="S49" s="13"/>
      <c r="T49" s="13"/>
      <c r="U49" s="13"/>
      <c r="V49" s="13"/>
    </row>
    <row r="50" spans="1:22" s="9" customFormat="1" ht="10.199999999999999">
      <c r="A50" s="96" t="s">
        <v>105</v>
      </c>
      <c r="B50" s="520"/>
      <c r="C50" s="520"/>
      <c r="D50" s="520"/>
      <c r="E50" s="115">
        <v>47.77</v>
      </c>
      <c r="F50" s="446">
        <f t="shared" si="7"/>
        <v>0.67967651195499301</v>
      </c>
      <c r="G50" s="445">
        <v>28.44</v>
      </c>
      <c r="H50" s="413">
        <v>38.94</v>
      </c>
      <c r="I50" s="446">
        <f t="shared" si="8"/>
        <v>-0.2098214285714286</v>
      </c>
      <c r="J50" s="115">
        <v>49.28</v>
      </c>
      <c r="K50" s="116">
        <f t="shared" si="8"/>
        <v>0.24949290060851936</v>
      </c>
      <c r="L50" s="115">
        <v>39.44</v>
      </c>
      <c r="M50" s="116">
        <f t="shared" si="8"/>
        <v>4.9494411921234605E-2</v>
      </c>
      <c r="N50" s="115">
        <v>37.58</v>
      </c>
      <c r="O50" s="13"/>
      <c r="P50" s="13"/>
      <c r="Q50" s="13"/>
      <c r="R50" s="13"/>
      <c r="S50" s="13"/>
      <c r="T50" s="13"/>
      <c r="U50" s="13"/>
      <c r="V50" s="13"/>
    </row>
    <row r="51" spans="1:22" s="9" customFormat="1" ht="10.199999999999999">
      <c r="A51" s="96" t="s">
        <v>106</v>
      </c>
      <c r="B51" s="520"/>
      <c r="C51" s="520"/>
      <c r="D51" s="520"/>
      <c r="E51" s="115">
        <v>17.73</v>
      </c>
      <c r="F51" s="446">
        <f t="shared" si="7"/>
        <v>-8.5611139762764354E-2</v>
      </c>
      <c r="G51" s="445">
        <v>19.39</v>
      </c>
      <c r="H51" s="413">
        <v>26</v>
      </c>
      <c r="I51" s="446">
        <f t="shared" si="8"/>
        <v>-0.11983750846310082</v>
      </c>
      <c r="J51" s="115">
        <v>29.54</v>
      </c>
      <c r="K51" s="116">
        <f t="shared" si="8"/>
        <v>0.13136729222520116</v>
      </c>
      <c r="L51" s="115">
        <v>26.11</v>
      </c>
      <c r="M51" s="116">
        <f t="shared" si="8"/>
        <v>-0.14840182648401834</v>
      </c>
      <c r="N51" s="115">
        <v>30.66</v>
      </c>
      <c r="O51" s="13"/>
      <c r="P51" s="13"/>
      <c r="Q51" s="13"/>
      <c r="R51" s="13"/>
      <c r="S51" s="13"/>
      <c r="T51" s="13"/>
      <c r="U51" s="13"/>
      <c r="V51" s="13"/>
    </row>
    <row r="52" spans="1:22" s="9" customFormat="1" ht="10.199999999999999">
      <c r="A52" s="96" t="s">
        <v>107</v>
      </c>
      <c r="B52" s="520"/>
      <c r="C52" s="520"/>
      <c r="D52" s="520"/>
      <c r="E52" s="115">
        <v>8.16</v>
      </c>
      <c r="F52" s="446">
        <f t="shared" si="7"/>
        <v>0.11475409836065564</v>
      </c>
      <c r="G52" s="445">
        <v>7.32</v>
      </c>
      <c r="H52" s="413">
        <v>10.33</v>
      </c>
      <c r="I52" s="446">
        <f t="shared" si="8"/>
        <v>-9.3064091308165064E-2</v>
      </c>
      <c r="J52" s="115">
        <v>11.39</v>
      </c>
      <c r="K52" s="116">
        <f t="shared" si="8"/>
        <v>-0.33547257876312719</v>
      </c>
      <c r="L52" s="115">
        <v>17.14</v>
      </c>
      <c r="M52" s="116">
        <f t="shared" si="8"/>
        <v>-9.1679915209326945E-2</v>
      </c>
      <c r="N52" s="115">
        <v>18.87</v>
      </c>
      <c r="O52" s="13"/>
      <c r="P52" s="13"/>
      <c r="Q52" s="13"/>
      <c r="R52" s="13"/>
      <c r="S52" s="13"/>
      <c r="T52" s="13"/>
      <c r="U52" s="13"/>
      <c r="V52" s="13"/>
    </row>
    <row r="53" spans="1:22" s="9" customFormat="1" ht="10.199999999999999">
      <c r="A53" s="96" t="s">
        <v>108</v>
      </c>
      <c r="B53" s="520"/>
      <c r="C53" s="520"/>
      <c r="D53" s="520"/>
      <c r="E53" s="115">
        <v>5.47</v>
      </c>
      <c r="F53" s="446">
        <f t="shared" si="7"/>
        <v>-0.16360856269113155</v>
      </c>
      <c r="G53" s="445">
        <v>6.54</v>
      </c>
      <c r="H53" s="413">
        <v>14.67</v>
      </c>
      <c r="I53" s="446">
        <f t="shared" si="8"/>
        <v>0.52178423236514515</v>
      </c>
      <c r="J53" s="115">
        <v>9.64</v>
      </c>
      <c r="K53" s="116">
        <f t="shared" si="8"/>
        <v>-0.10325581395348837</v>
      </c>
      <c r="L53" s="115">
        <v>10.75</v>
      </c>
      <c r="M53" s="116">
        <f t="shared" si="8"/>
        <v>4.7758284600389889E-2</v>
      </c>
      <c r="N53" s="115">
        <v>10.26</v>
      </c>
      <c r="O53" s="13"/>
      <c r="P53" s="13"/>
      <c r="Q53" s="13"/>
      <c r="R53" s="13"/>
      <c r="S53" s="13"/>
      <c r="T53" s="13"/>
      <c r="U53" s="13"/>
      <c r="V53" s="13"/>
    </row>
    <row r="54" spans="1:22" s="9" customFormat="1" ht="10.199999999999999">
      <c r="A54" s="96" t="s">
        <v>109</v>
      </c>
      <c r="B54" s="520"/>
      <c r="C54" s="520"/>
      <c r="D54" s="520"/>
      <c r="E54" s="115">
        <v>0.46</v>
      </c>
      <c r="F54" s="446">
        <f t="shared" si="7"/>
        <v>-0.83687943262411346</v>
      </c>
      <c r="G54" s="445">
        <v>2.82</v>
      </c>
      <c r="H54" s="413">
        <v>3.42</v>
      </c>
      <c r="I54" s="446">
        <f t="shared" si="8"/>
        <v>0.37349397590361422</v>
      </c>
      <c r="J54" s="115">
        <v>2.4900000000000002</v>
      </c>
      <c r="K54" s="116">
        <f t="shared" si="8"/>
        <v>0.74125874125874147</v>
      </c>
      <c r="L54" s="115">
        <v>1.43</v>
      </c>
      <c r="M54" s="116">
        <f t="shared" si="8"/>
        <v>0.5888888888888888</v>
      </c>
      <c r="N54" s="115">
        <v>0.9</v>
      </c>
      <c r="O54" s="13"/>
      <c r="P54" s="13"/>
      <c r="Q54" s="13"/>
      <c r="R54" s="13"/>
      <c r="S54" s="13"/>
      <c r="T54" s="13"/>
      <c r="U54" s="13"/>
      <c r="V54" s="13"/>
    </row>
    <row r="55" spans="1:22" s="9" customFormat="1" ht="10.199999999999999">
      <c r="A55" s="96" t="s">
        <v>110</v>
      </c>
      <c r="B55" s="520"/>
      <c r="C55" s="520"/>
      <c r="D55" s="520"/>
      <c r="E55" s="115">
        <v>2.59</v>
      </c>
      <c r="F55" s="446">
        <f t="shared" si="7"/>
        <v>0.34895833333333326</v>
      </c>
      <c r="G55" s="445">
        <v>1.92</v>
      </c>
      <c r="H55" s="413">
        <v>2.5099999999999998</v>
      </c>
      <c r="I55" s="446">
        <f t="shared" si="8"/>
        <v>-2.3346303501945553E-2</v>
      </c>
      <c r="J55" s="115">
        <v>2.57</v>
      </c>
      <c r="K55" s="116">
        <f t="shared" si="8"/>
        <v>0</v>
      </c>
      <c r="L55" s="115">
        <v>2.57</v>
      </c>
      <c r="M55" s="116">
        <f t="shared" si="8"/>
        <v>0.70198675496688723</v>
      </c>
      <c r="N55" s="115">
        <v>1.51</v>
      </c>
      <c r="O55" s="13"/>
      <c r="P55" s="13"/>
      <c r="Q55" s="13"/>
      <c r="R55" s="13"/>
      <c r="S55" s="13"/>
      <c r="T55" s="13"/>
      <c r="U55" s="13"/>
      <c r="V55" s="13"/>
    </row>
    <row r="56" spans="1:22" s="9" customFormat="1" ht="10.199999999999999">
      <c r="A56" s="96" t="s">
        <v>111</v>
      </c>
      <c r="B56" s="520"/>
      <c r="C56" s="520"/>
      <c r="D56" s="520"/>
      <c r="E56" s="115">
        <v>11.1</v>
      </c>
      <c r="F56" s="446">
        <f t="shared" si="7"/>
        <v>-0.36824132043255553</v>
      </c>
      <c r="G56" s="445">
        <v>17.57</v>
      </c>
      <c r="H56" s="413">
        <v>22.63</v>
      </c>
      <c r="I56" s="446">
        <f t="shared" si="8"/>
        <v>-0.27699680511182112</v>
      </c>
      <c r="J56" s="115">
        <v>31.3</v>
      </c>
      <c r="K56" s="116">
        <f t="shared" si="8"/>
        <v>-3.2158317872603703E-2</v>
      </c>
      <c r="L56" s="115">
        <v>32.340000000000003</v>
      </c>
      <c r="M56" s="116">
        <f t="shared" si="8"/>
        <v>0.47603833865814704</v>
      </c>
      <c r="N56" s="115">
        <v>21.91</v>
      </c>
      <c r="O56" s="13"/>
      <c r="P56" s="13"/>
      <c r="Q56" s="13"/>
      <c r="R56" s="13"/>
      <c r="S56" s="13"/>
      <c r="T56" s="13"/>
      <c r="U56" s="13"/>
      <c r="V56" s="13"/>
    </row>
    <row r="57" spans="1:22" s="9" customFormat="1" ht="10.199999999999999">
      <c r="A57" s="96" t="s">
        <v>112</v>
      </c>
      <c r="B57" s="520"/>
      <c r="C57" s="520"/>
      <c r="D57" s="520"/>
      <c r="E57" s="117">
        <v>11.1</v>
      </c>
      <c r="F57" s="446">
        <f t="shared" si="7"/>
        <v>-0.7956929872998344</v>
      </c>
      <c r="G57" s="418">
        <v>54.33</v>
      </c>
      <c r="H57" s="414">
        <v>66.36</v>
      </c>
      <c r="I57" s="446">
        <f t="shared" si="8"/>
        <v>-8.9462129527991152E-2</v>
      </c>
      <c r="J57" s="117">
        <v>72.88</v>
      </c>
      <c r="K57" s="116">
        <f t="shared" si="8"/>
        <v>0.19671592775041047</v>
      </c>
      <c r="L57" s="117">
        <v>60.9</v>
      </c>
      <c r="M57" s="116">
        <f t="shared" si="8"/>
        <v>-0.28445541064504765</v>
      </c>
      <c r="N57" s="117">
        <v>85.11</v>
      </c>
      <c r="O57" s="13"/>
      <c r="P57" s="13"/>
      <c r="Q57" s="13"/>
      <c r="R57" s="13"/>
      <c r="S57" s="13"/>
      <c r="T57" s="13"/>
      <c r="U57" s="13"/>
      <c r="V57" s="13"/>
    </row>
    <row r="58" spans="1:22" s="9" customFormat="1" ht="10.199999999999999">
      <c r="A58" s="96" t="s">
        <v>113</v>
      </c>
      <c r="B58" s="520"/>
      <c r="C58" s="520"/>
      <c r="D58" s="520"/>
      <c r="E58" s="115">
        <v>3.79</v>
      </c>
      <c r="F58" s="446">
        <f t="shared" si="7"/>
        <v>-0.62024048096192386</v>
      </c>
      <c r="G58" s="445">
        <v>9.98</v>
      </c>
      <c r="H58" s="413">
        <v>14.32</v>
      </c>
      <c r="I58" s="446">
        <f t="shared" si="8"/>
        <v>-0.49912556838055266</v>
      </c>
      <c r="J58" s="115">
        <v>28.59</v>
      </c>
      <c r="K58" s="116">
        <f t="shared" si="8"/>
        <v>0.18385093167701871</v>
      </c>
      <c r="L58" s="115">
        <v>24.15</v>
      </c>
      <c r="M58" s="116">
        <f t="shared" si="8"/>
        <v>14.38216560509554</v>
      </c>
      <c r="N58" s="115">
        <v>1.57</v>
      </c>
      <c r="O58" s="13"/>
      <c r="P58" s="13"/>
      <c r="Q58" s="13"/>
      <c r="R58" s="13"/>
      <c r="S58" s="13"/>
      <c r="T58" s="13"/>
      <c r="U58" s="13"/>
      <c r="V58" s="13"/>
    </row>
    <row r="59" spans="1:22" s="3" customFormat="1" ht="10.199999999999999">
      <c r="A59" s="96" t="s">
        <v>114</v>
      </c>
      <c r="B59" s="520"/>
      <c r="C59" s="520"/>
      <c r="D59" s="520"/>
      <c r="E59" s="115">
        <v>41.99</v>
      </c>
      <c r="F59" s="446">
        <f t="shared" si="7"/>
        <v>-6.2723214285714146E-2</v>
      </c>
      <c r="G59" s="445">
        <v>44.8</v>
      </c>
      <c r="H59" s="413">
        <v>74.650000000000006</v>
      </c>
      <c r="I59" s="446">
        <f t="shared" si="8"/>
        <v>-0.58793331861338038</v>
      </c>
      <c r="J59" s="115">
        <v>181.16</v>
      </c>
      <c r="K59" s="116">
        <f t="shared" si="8"/>
        <v>5.7189542483659928E-2</v>
      </c>
      <c r="L59" s="115">
        <v>171.36</v>
      </c>
      <c r="M59" s="116">
        <f t="shared" si="8"/>
        <v>0.10412371134020626</v>
      </c>
      <c r="N59" s="115">
        <v>155.19999999999999</v>
      </c>
      <c r="O59" s="6"/>
      <c r="P59" s="6"/>
      <c r="Q59" s="6"/>
      <c r="R59" s="6"/>
      <c r="S59" s="6"/>
      <c r="T59" s="6"/>
      <c r="U59" s="6"/>
      <c r="V59" s="6"/>
    </row>
    <row r="60" spans="1:22" s="9" customFormat="1" ht="10.199999999999999">
      <c r="A60" s="96" t="s">
        <v>115</v>
      </c>
      <c r="B60" s="520"/>
      <c r="C60" s="520"/>
      <c r="D60" s="520"/>
      <c r="E60" s="115">
        <v>4.9400000000000004</v>
      </c>
      <c r="F60" s="446">
        <f t="shared" si="7"/>
        <v>-0.12720848056537093</v>
      </c>
      <c r="G60" s="445">
        <v>5.66</v>
      </c>
      <c r="H60" s="413">
        <v>8.0299999999999994</v>
      </c>
      <c r="I60" s="446">
        <f t="shared" si="8"/>
        <v>0.53831417624521061</v>
      </c>
      <c r="J60" s="115">
        <v>5.22</v>
      </c>
      <c r="K60" s="116">
        <f t="shared" si="8"/>
        <v>0.5352941176470587</v>
      </c>
      <c r="L60" s="115">
        <v>3.4</v>
      </c>
      <c r="M60" s="116"/>
      <c r="N60" s="115">
        <v>0</v>
      </c>
      <c r="O60" s="13"/>
      <c r="P60" s="13"/>
      <c r="Q60" s="13"/>
      <c r="R60" s="13"/>
      <c r="S60" s="13"/>
      <c r="T60" s="13"/>
      <c r="U60" s="13"/>
      <c r="V60" s="13"/>
    </row>
    <row r="61" spans="1:22" s="9" customFormat="1" ht="10.199999999999999">
      <c r="A61" s="96" t="s">
        <v>116</v>
      </c>
      <c r="B61" s="520"/>
      <c r="C61" s="520"/>
      <c r="D61" s="520"/>
      <c r="E61" s="115">
        <v>44.2</v>
      </c>
      <c r="F61" s="446">
        <f t="shared" si="7"/>
        <v>1.0444033302497688</v>
      </c>
      <c r="G61" s="445">
        <v>21.62</v>
      </c>
      <c r="H61" s="413">
        <v>30.16</v>
      </c>
      <c r="I61" s="446">
        <f t="shared" si="8"/>
        <v>0.70011273957158981</v>
      </c>
      <c r="J61" s="115">
        <v>17.739999999999998</v>
      </c>
      <c r="K61" s="116">
        <f t="shared" si="8"/>
        <v>0.70741097208854642</v>
      </c>
      <c r="L61" s="115">
        <v>10.39</v>
      </c>
      <c r="M61" s="116">
        <f t="shared" si="8"/>
        <v>0.1608938547486034</v>
      </c>
      <c r="N61" s="115">
        <v>8.9499999999999993</v>
      </c>
      <c r="O61" s="13"/>
      <c r="P61" s="13"/>
      <c r="Q61" s="13"/>
      <c r="R61" s="13"/>
      <c r="S61" s="13"/>
      <c r="T61" s="13"/>
      <c r="U61" s="13"/>
      <c r="V61" s="13"/>
    </row>
    <row r="62" spans="1:22" s="9" customFormat="1" ht="10.199999999999999">
      <c r="A62" s="96" t="s">
        <v>117</v>
      </c>
      <c r="B62" s="520"/>
      <c r="C62" s="520"/>
      <c r="D62" s="520"/>
      <c r="E62" s="115">
        <v>162.69</v>
      </c>
      <c r="F62" s="116">
        <f t="shared" si="7"/>
        <v>-0.13934296143469294</v>
      </c>
      <c r="G62" s="445">
        <v>189.03</v>
      </c>
      <c r="H62" s="413">
        <v>247.66</v>
      </c>
      <c r="I62" s="446">
        <f t="shared" si="8"/>
        <v>-0.12752765447755943</v>
      </c>
      <c r="J62" s="115">
        <v>283.86</v>
      </c>
      <c r="K62" s="116">
        <f t="shared" si="8"/>
        <v>0.19863187230808221</v>
      </c>
      <c r="L62" s="115">
        <v>236.82</v>
      </c>
      <c r="M62" s="116">
        <f t="shared" si="8"/>
        <v>-0.21293495961979458</v>
      </c>
      <c r="N62" s="115">
        <v>300.89</v>
      </c>
      <c r="O62" s="13"/>
      <c r="P62" s="13"/>
      <c r="Q62" s="13"/>
      <c r="R62" s="13"/>
      <c r="S62" s="13"/>
      <c r="T62" s="13"/>
      <c r="U62" s="13"/>
      <c r="V62" s="13"/>
    </row>
    <row r="63" spans="1:22" s="9" customFormat="1" ht="10.199999999999999">
      <c r="A63" s="96" t="s">
        <v>118</v>
      </c>
      <c r="B63" s="520"/>
      <c r="C63" s="520"/>
      <c r="D63" s="520"/>
      <c r="E63" s="115">
        <v>266.06</v>
      </c>
      <c r="F63" s="116">
        <f t="shared" si="7"/>
        <v>0.43204693471123323</v>
      </c>
      <c r="G63" s="445">
        <v>185.79</v>
      </c>
      <c r="H63" s="413">
        <v>339.43</v>
      </c>
      <c r="I63" s="446">
        <f t="shared" si="8"/>
        <v>0.21281309179261809</v>
      </c>
      <c r="J63" s="115">
        <v>279.87</v>
      </c>
      <c r="K63" s="116">
        <f t="shared" si="8"/>
        <v>0.21087699563016482</v>
      </c>
      <c r="L63" s="115">
        <v>231.13</v>
      </c>
      <c r="M63" s="116">
        <f t="shared" si="8"/>
        <v>-6.8662610307450467E-2</v>
      </c>
      <c r="N63" s="115">
        <v>248.17</v>
      </c>
      <c r="O63" s="13"/>
      <c r="P63" s="13"/>
      <c r="Q63" s="13"/>
      <c r="R63" s="13"/>
      <c r="S63" s="13"/>
      <c r="T63" s="13"/>
      <c r="U63" s="13"/>
      <c r="V63" s="13"/>
    </row>
    <row r="64" spans="1:22" s="9" customFormat="1" ht="10.199999999999999">
      <c r="A64" s="96" t="s">
        <v>119</v>
      </c>
      <c r="B64" s="520"/>
      <c r="C64" s="520"/>
      <c r="D64" s="520"/>
      <c r="E64" s="118">
        <v>33.94</v>
      </c>
      <c r="F64" s="116">
        <f t="shared" si="7"/>
        <v>0.18629849702901069</v>
      </c>
      <c r="G64" s="447">
        <v>28.61</v>
      </c>
      <c r="H64" s="415">
        <v>47.29</v>
      </c>
      <c r="I64" s="446">
        <f t="shared" si="8"/>
        <v>-0.49352040269893971</v>
      </c>
      <c r="J64" s="118">
        <v>93.37</v>
      </c>
      <c r="K64" s="116">
        <f t="shared" si="8"/>
        <v>-0.32237462805718842</v>
      </c>
      <c r="L64" s="118">
        <v>137.79</v>
      </c>
      <c r="M64" s="116">
        <f t="shared" si="8"/>
        <v>-8.3294524649058732E-2</v>
      </c>
      <c r="N64" s="118">
        <v>150.31</v>
      </c>
      <c r="O64" s="13"/>
      <c r="P64" s="13"/>
      <c r="Q64" s="13"/>
      <c r="R64" s="13"/>
      <c r="S64" s="13"/>
      <c r="T64" s="13"/>
      <c r="U64" s="13"/>
      <c r="V64" s="13"/>
    </row>
    <row r="65" spans="1:22" s="9" customFormat="1" ht="10.199999999999999">
      <c r="A65" s="96" t="s">
        <v>120</v>
      </c>
      <c r="B65" s="96"/>
      <c r="C65" s="96"/>
      <c r="D65" s="96"/>
      <c r="E65" s="118">
        <v>63.89</v>
      </c>
      <c r="F65" s="116">
        <f t="shared" si="7"/>
        <v>-0.19075364154528185</v>
      </c>
      <c r="G65" s="447">
        <v>78.95</v>
      </c>
      <c r="H65" s="415">
        <v>124.13</v>
      </c>
      <c r="I65" s="446">
        <f t="shared" si="8"/>
        <v>0.40625354027415894</v>
      </c>
      <c r="J65" s="118">
        <v>88.27</v>
      </c>
      <c r="K65" s="116">
        <f t="shared" si="8"/>
        <v>0.10475594493116391</v>
      </c>
      <c r="L65" s="118">
        <v>79.900000000000006</v>
      </c>
      <c r="M65" s="116">
        <f t="shared" si="8"/>
        <v>-0.1120248944209824</v>
      </c>
      <c r="N65" s="118">
        <v>89.98</v>
      </c>
      <c r="O65" s="13"/>
      <c r="P65" s="13"/>
      <c r="Q65" s="13"/>
      <c r="R65" s="13"/>
      <c r="S65" s="13"/>
      <c r="T65" s="13"/>
      <c r="U65" s="13"/>
      <c r="V65" s="13"/>
    </row>
    <row r="66" spans="1:22" s="9" customFormat="1" ht="10.199999999999999">
      <c r="A66" s="101" t="s">
        <v>100</v>
      </c>
      <c r="B66" s="520"/>
      <c r="C66" s="520"/>
      <c r="D66" s="520"/>
      <c r="E66" s="119">
        <f>E44</f>
        <v>1071.0899999999999</v>
      </c>
      <c r="F66" s="116">
        <f t="shared" si="7"/>
        <v>4.1480703596744384E-2</v>
      </c>
      <c r="G66" s="548">
        <f>G44</f>
        <v>1028.43</v>
      </c>
      <c r="H66" s="296">
        <f>H44</f>
        <v>1411.49</v>
      </c>
      <c r="I66" s="446">
        <f t="shared" si="8"/>
        <v>1.2910823100440449E-3</v>
      </c>
      <c r="J66" s="119">
        <f>J44</f>
        <v>1409.67</v>
      </c>
      <c r="K66" s="116">
        <f t="shared" si="8"/>
        <v>0.13413250734140547</v>
      </c>
      <c r="L66" s="119">
        <f>L44</f>
        <v>1242.95</v>
      </c>
      <c r="M66" s="116">
        <f t="shared" si="8"/>
        <v>0.10274677502351071</v>
      </c>
      <c r="N66" s="119">
        <v>1127.1400000000001</v>
      </c>
      <c r="O66" s="13"/>
      <c r="P66" s="13"/>
      <c r="Q66" s="13"/>
      <c r="R66" s="13"/>
      <c r="S66" s="13"/>
      <c r="T66" s="13"/>
      <c r="U66" s="13"/>
      <c r="V66" s="13"/>
    </row>
    <row r="67" spans="1:22" s="9" customFormat="1" ht="10.199999999999999">
      <c r="A67" s="101" t="s">
        <v>101</v>
      </c>
      <c r="B67" s="520"/>
      <c r="C67" s="520"/>
      <c r="D67" s="520"/>
      <c r="E67" s="119">
        <f>E45</f>
        <v>358.68</v>
      </c>
      <c r="F67" s="116">
        <f t="shared" si="7"/>
        <v>0.41440908553176392</v>
      </c>
      <c r="G67" s="548">
        <f>G45</f>
        <v>253.59</v>
      </c>
      <c r="H67" s="296">
        <f>H45</f>
        <v>379.26</v>
      </c>
      <c r="I67" s="446">
        <f t="shared" si="8"/>
        <v>7.8791671407441033E-2</v>
      </c>
      <c r="J67" s="119">
        <f>J45</f>
        <v>351.56</v>
      </c>
      <c r="K67" s="116">
        <f t="shared" si="8"/>
        <v>9.7390435759770133E-2</v>
      </c>
      <c r="L67" s="119">
        <f>L45</f>
        <v>320.36</v>
      </c>
      <c r="M67" s="116">
        <f t="shared" si="8"/>
        <v>8.7735977183213576E-2</v>
      </c>
      <c r="N67" s="119">
        <v>294.52</v>
      </c>
      <c r="O67" s="13"/>
      <c r="P67" s="13"/>
      <c r="Q67" s="13"/>
      <c r="R67" s="13"/>
      <c r="S67" s="13"/>
      <c r="T67" s="13"/>
      <c r="U67" s="13"/>
      <c r="V67" s="13"/>
    </row>
    <row r="68" spans="1:22" s="3" customFormat="1" ht="10.199999999999999">
      <c r="A68" s="101" t="s">
        <v>121</v>
      </c>
      <c r="B68" s="520"/>
      <c r="C68" s="520"/>
      <c r="D68" s="520"/>
      <c r="E68" s="117">
        <f>E46+E47+E48+E49+E50+E51+E52+E53+E54+E55</f>
        <v>345.07</v>
      </c>
      <c r="F68" s="116">
        <f t="shared" si="7"/>
        <v>0.24430261070243753</v>
      </c>
      <c r="G68" s="418">
        <f>G46+G47+G48+G49+G50+G51+G52+G53+G54+G55</f>
        <v>277.32</v>
      </c>
      <c r="H68" s="295">
        <f>H46+H47+H48+H49+H50+H51+H52+H53+H54+H55</f>
        <v>389.48</v>
      </c>
      <c r="I68" s="446">
        <f t="shared" si="8"/>
        <v>-4.2152378141753988E-2</v>
      </c>
      <c r="J68" s="117">
        <f>J46+J47+J48+J49+J50+J51+J52+J53+J54+J55</f>
        <v>406.62</v>
      </c>
      <c r="K68" s="116">
        <f t="shared" si="8"/>
        <v>-2.8735220351128743E-2</v>
      </c>
      <c r="L68" s="117">
        <f>L46+L47+L48+L49+L50+L51+L52+L53+L54+L55</f>
        <v>418.65000000000003</v>
      </c>
      <c r="M68" s="116">
        <f t="shared" si="8"/>
        <v>0.23619559440146487</v>
      </c>
      <c r="N68" s="117">
        <v>338.65999999999997</v>
      </c>
      <c r="O68" s="6"/>
      <c r="P68" s="6"/>
      <c r="Q68" s="6"/>
      <c r="R68" s="6"/>
      <c r="S68" s="6"/>
      <c r="T68" s="6"/>
      <c r="U68" s="6"/>
      <c r="V68" s="6"/>
    </row>
    <row r="69" spans="1:22" s="3" customFormat="1" ht="10.199999999999999">
      <c r="A69" s="101" t="s">
        <v>122</v>
      </c>
      <c r="B69" s="520"/>
      <c r="C69" s="520"/>
      <c r="D69" s="520"/>
      <c r="E69" s="117">
        <f>E56+E57+E58+E59+E60+E61</f>
        <v>117.12</v>
      </c>
      <c r="F69" s="116">
        <f t="shared" si="7"/>
        <v>-0.23928293063133277</v>
      </c>
      <c r="G69" s="418">
        <f>G56+G57+G58+G59+G60+G61</f>
        <v>153.96</v>
      </c>
      <c r="H69" s="295">
        <f>H56+H57+H58+H59+H60+H61</f>
        <v>216.15</v>
      </c>
      <c r="I69" s="446">
        <f t="shared" si="8"/>
        <v>-0.35839591558075334</v>
      </c>
      <c r="J69" s="117">
        <f>J56+J57+J58+J59+J60+J61</f>
        <v>336.89</v>
      </c>
      <c r="K69" s="116">
        <f t="shared" si="8"/>
        <v>0.11353870562570245</v>
      </c>
      <c r="L69" s="117">
        <f>L56+L57+L58+L59+L60+L61</f>
        <v>302.53999999999996</v>
      </c>
      <c r="M69" s="116">
        <f t="shared" si="8"/>
        <v>0.10926156779350293</v>
      </c>
      <c r="N69" s="117">
        <v>272.73999999999995</v>
      </c>
      <c r="O69" s="6"/>
      <c r="P69" s="6"/>
      <c r="Q69" s="6"/>
      <c r="R69" s="6"/>
      <c r="S69" s="6"/>
      <c r="T69" s="6"/>
      <c r="U69" s="6"/>
      <c r="V69" s="6"/>
    </row>
    <row r="70" spans="1:22" s="9" customFormat="1" ht="10.199999999999999">
      <c r="A70" s="101" t="s">
        <v>123</v>
      </c>
      <c r="B70" s="520"/>
      <c r="C70" s="520"/>
      <c r="D70" s="520"/>
      <c r="E70" s="117">
        <f>E62+E63+E64+E65</f>
        <v>526.58000000000004</v>
      </c>
      <c r="F70" s="116">
        <f t="shared" si="7"/>
        <v>9.162900617770231E-2</v>
      </c>
      <c r="G70" s="418">
        <f>G62+G63+G64+G65</f>
        <v>482.38</v>
      </c>
      <c r="H70" s="295">
        <f>H62+H63+H64+H65</f>
        <v>758.51</v>
      </c>
      <c r="I70" s="446">
        <f t="shared" si="8"/>
        <v>1.7628828635442684E-2</v>
      </c>
      <c r="J70" s="117">
        <f>J62+J63+J64+J65</f>
        <v>745.37</v>
      </c>
      <c r="K70" s="116">
        <f t="shared" si="8"/>
        <v>8.7115687532816066E-2</v>
      </c>
      <c r="L70" s="117">
        <f>L62+L63+L64+L65</f>
        <v>685.64</v>
      </c>
      <c r="M70" s="116">
        <f t="shared" si="8"/>
        <v>-0.13138658389814395</v>
      </c>
      <c r="N70" s="117">
        <v>789.34999999999991</v>
      </c>
      <c r="O70" s="13"/>
      <c r="P70" s="13"/>
      <c r="Q70" s="13"/>
      <c r="R70" s="13"/>
      <c r="S70" s="13"/>
      <c r="T70" s="13"/>
      <c r="U70" s="13"/>
      <c r="V70" s="13"/>
    </row>
    <row r="71" spans="1:22" s="90" customFormat="1" ht="10.199999999999999" customHeight="1">
      <c r="A71" s="105" t="s">
        <v>127</v>
      </c>
      <c r="B71" s="105"/>
      <c r="C71" s="105"/>
      <c r="D71" s="105"/>
      <c r="E71" s="120">
        <f>SUM(E66:E70)</f>
        <v>2418.54</v>
      </c>
      <c r="F71" s="196">
        <f t="shared" si="7"/>
        <v>0.10149930773154558</v>
      </c>
      <c r="G71" s="416">
        <f>SUM(G66:G70)</f>
        <v>2195.6799999999998</v>
      </c>
      <c r="H71" s="416">
        <f>SUM(H66:H70)</f>
        <v>3154.8900000000003</v>
      </c>
      <c r="I71" s="461">
        <f t="shared" ref="I71" si="9">IF((+H71/J71)&lt;0,"n.m.",IF(H71&lt;0,(+H71/J71-1)*-1,(+H71/J71-1)))</f>
        <v>-2.9297469931786724E-2</v>
      </c>
      <c r="J71" s="120">
        <f>SUM(J66:J70)</f>
        <v>3250.1099999999997</v>
      </c>
      <c r="K71" s="196">
        <f t="shared" ref="K71:M71" si="10">IF((+J71/L71)&lt;0,"n.m.",IF(J71&lt;0,(+J71/L71-1)*-1,(+J71/L71-1)))</f>
        <v>9.4261549960607871E-2</v>
      </c>
      <c r="L71" s="120">
        <f>SUM(L66:L70)</f>
        <v>2970.14</v>
      </c>
      <c r="M71" s="196">
        <f t="shared" si="10"/>
        <v>5.2341793006685844E-2</v>
      </c>
      <c r="N71" s="120">
        <v>2822.41</v>
      </c>
    </row>
    <row r="72" spans="1:22" ht="10.199999999999999" customHeight="1">
      <c r="A72" s="96"/>
      <c r="B72" s="96"/>
      <c r="C72" s="96"/>
      <c r="D72" s="96"/>
      <c r="E72" s="101"/>
      <c r="F72" s="98"/>
      <c r="G72" s="101"/>
      <c r="H72" s="101"/>
      <c r="I72" s="101"/>
      <c r="J72" s="101"/>
      <c r="K72" s="98"/>
      <c r="L72" s="101"/>
      <c r="M72" s="93"/>
      <c r="N72" s="101"/>
    </row>
    <row r="73" spans="1:22" ht="10.199999999999999" customHeight="1">
      <c r="A73" s="121" t="s">
        <v>3</v>
      </c>
      <c r="B73" s="121"/>
      <c r="C73" s="121"/>
      <c r="D73" s="121"/>
      <c r="E73" s="122"/>
      <c r="F73" s="98"/>
      <c r="G73" s="122"/>
      <c r="H73" s="122"/>
      <c r="I73" s="122"/>
      <c r="J73" s="122"/>
      <c r="K73" s="98"/>
      <c r="L73" s="122"/>
      <c r="M73" s="93"/>
      <c r="N73" s="122"/>
    </row>
    <row r="74" spans="1:22" s="3" customFormat="1" ht="10.199999999999999">
      <c r="A74" s="96" t="s">
        <v>100</v>
      </c>
      <c r="B74" s="520"/>
      <c r="C74" s="520"/>
      <c r="D74" s="520"/>
      <c r="E74" s="115">
        <v>1063.47</v>
      </c>
      <c r="F74" s="116">
        <f t="shared" ref="F74:F101" si="11">IF((+E74/G74)&lt;0,"n.m.",IF(E74&lt;0,(+E74/G74-1)*-1,(+E74/G74-1)))</f>
        <v>-0.14925122396083323</v>
      </c>
      <c r="G74" s="445">
        <v>1250.04</v>
      </c>
      <c r="H74" s="417">
        <v>1229.8</v>
      </c>
      <c r="I74" s="446">
        <f t="shared" ref="I74:M100" si="12">IF((+H74/J74)&lt;0,"n.m.",IF(H74&lt;0,(+H74/J74-1)*-1,(+H74/J74-1)))</f>
        <v>5.8466093452796075E-2</v>
      </c>
      <c r="J74" s="115">
        <v>1161.8699999999999</v>
      </c>
      <c r="K74" s="116">
        <f t="shared" si="12"/>
        <v>5.7129599301233736E-2</v>
      </c>
      <c r="L74" s="115">
        <v>1099.08</v>
      </c>
      <c r="M74" s="116">
        <f t="shared" si="12"/>
        <v>8.8801711840228004E-2</v>
      </c>
      <c r="N74" s="115">
        <v>1009.44</v>
      </c>
      <c r="O74" s="6"/>
      <c r="P74" s="6"/>
      <c r="Q74" s="6"/>
      <c r="R74" s="6"/>
      <c r="S74" s="6"/>
      <c r="T74" s="6"/>
      <c r="U74" s="6"/>
      <c r="V74" s="6"/>
    </row>
    <row r="75" spans="1:22" s="3" customFormat="1" ht="10.199999999999999">
      <c r="A75" s="96" t="s">
        <v>101</v>
      </c>
      <c r="B75" s="520"/>
      <c r="C75" s="520"/>
      <c r="D75" s="520"/>
      <c r="E75" s="115">
        <v>650.99</v>
      </c>
      <c r="F75" s="116">
        <f t="shared" si="11"/>
        <v>0.51692881276942804</v>
      </c>
      <c r="G75" s="445">
        <v>429.15</v>
      </c>
      <c r="H75" s="417">
        <v>575.07000000000005</v>
      </c>
      <c r="I75" s="446">
        <f t="shared" si="12"/>
        <v>0.13830166270783861</v>
      </c>
      <c r="J75" s="115">
        <v>505.2</v>
      </c>
      <c r="K75" s="116">
        <f t="shared" si="12"/>
        <v>-2.7807177908207414E-2</v>
      </c>
      <c r="L75" s="115">
        <v>519.65</v>
      </c>
      <c r="M75" s="116">
        <f t="shared" si="12"/>
        <v>0.27433910441904952</v>
      </c>
      <c r="N75" s="115">
        <v>407.78</v>
      </c>
      <c r="O75" s="6"/>
      <c r="P75" s="6"/>
      <c r="Q75" s="6"/>
      <c r="R75" s="6"/>
      <c r="S75" s="6"/>
      <c r="T75" s="6"/>
      <c r="U75" s="6"/>
      <c r="V75" s="6"/>
    </row>
    <row r="76" spans="1:22" s="3" customFormat="1" ht="10.199999999999999">
      <c r="A76" s="96" t="s">
        <v>102</v>
      </c>
      <c r="B76" s="520"/>
      <c r="C76" s="520"/>
      <c r="D76" s="520"/>
      <c r="E76" s="115">
        <v>17.600000000000001</v>
      </c>
      <c r="F76" s="116">
        <f t="shared" si="11"/>
        <v>-0.21881935197514424</v>
      </c>
      <c r="G76" s="445">
        <v>22.53</v>
      </c>
      <c r="H76" s="417">
        <v>19.61</v>
      </c>
      <c r="I76" s="446">
        <f t="shared" si="12"/>
        <v>-0.54416550441655054</v>
      </c>
      <c r="J76" s="115">
        <v>43.02</v>
      </c>
      <c r="K76" s="116">
        <f t="shared" si="12"/>
        <v>-3.650615901455756E-2</v>
      </c>
      <c r="L76" s="115">
        <v>44.65</v>
      </c>
      <c r="M76" s="116">
        <f t="shared" si="12"/>
        <v>1.2049382716049384</v>
      </c>
      <c r="N76" s="115">
        <v>20.25</v>
      </c>
      <c r="O76" s="6"/>
      <c r="P76" s="6"/>
      <c r="Q76" s="6"/>
      <c r="R76" s="6"/>
      <c r="S76" s="6"/>
      <c r="T76" s="6"/>
      <c r="U76" s="6"/>
      <c r="V76" s="6"/>
    </row>
    <row r="77" spans="1:22" s="3" customFormat="1" ht="10.199999999999999">
      <c r="A77" s="96" t="s">
        <v>103</v>
      </c>
      <c r="B77" s="520"/>
      <c r="C77" s="520"/>
      <c r="D77" s="520"/>
      <c r="E77" s="115">
        <v>14.01</v>
      </c>
      <c r="F77" s="116">
        <f t="shared" si="11"/>
        <v>7.4386503067484622E-2</v>
      </c>
      <c r="G77" s="445">
        <v>13.04</v>
      </c>
      <c r="H77" s="417">
        <v>14.61</v>
      </c>
      <c r="I77" s="446">
        <f t="shared" si="12"/>
        <v>0.4757575757575756</v>
      </c>
      <c r="J77" s="115">
        <v>9.9</v>
      </c>
      <c r="K77" s="116">
        <f t="shared" si="12"/>
        <v>-0.1428571428571429</v>
      </c>
      <c r="L77" s="115">
        <v>11.55</v>
      </c>
      <c r="M77" s="116">
        <f t="shared" si="12"/>
        <v>0.43835616438356184</v>
      </c>
      <c r="N77" s="115">
        <v>8.0299999999999994</v>
      </c>
      <c r="O77" s="6"/>
      <c r="P77" s="6"/>
      <c r="Q77" s="6"/>
      <c r="R77" s="6"/>
      <c r="S77" s="6"/>
      <c r="T77" s="6"/>
      <c r="U77" s="6"/>
      <c r="V77" s="6"/>
    </row>
    <row r="78" spans="1:22" s="9" customFormat="1" ht="10.199999999999999">
      <c r="A78" s="96" t="s">
        <v>104</v>
      </c>
      <c r="B78" s="520"/>
      <c r="C78" s="520"/>
      <c r="D78" s="520"/>
      <c r="E78" s="115">
        <v>47.99</v>
      </c>
      <c r="F78" s="446">
        <f t="shared" si="11"/>
        <v>1.6368131868131872</v>
      </c>
      <c r="G78" s="445">
        <v>18.2</v>
      </c>
      <c r="H78" s="417">
        <v>13.92</v>
      </c>
      <c r="I78" s="446">
        <f t="shared" si="12"/>
        <v>-0.21133144475920673</v>
      </c>
      <c r="J78" s="115">
        <v>17.649999999999999</v>
      </c>
      <c r="K78" s="116">
        <f t="shared" si="12"/>
        <v>-0.18097447795823673</v>
      </c>
      <c r="L78" s="115">
        <v>21.55</v>
      </c>
      <c r="M78" s="116">
        <f t="shared" si="12"/>
        <v>0.67965705378020269</v>
      </c>
      <c r="N78" s="115">
        <v>12.83</v>
      </c>
      <c r="O78" s="13"/>
      <c r="P78" s="13"/>
      <c r="Q78" s="13"/>
      <c r="R78" s="13"/>
      <c r="S78" s="13"/>
      <c r="T78" s="13"/>
      <c r="U78" s="13"/>
      <c r="V78" s="13"/>
    </row>
    <row r="79" spans="1:22" s="9" customFormat="1" ht="10.199999999999999">
      <c r="A79" s="96" t="s">
        <v>148</v>
      </c>
      <c r="B79" s="520"/>
      <c r="C79" s="520"/>
      <c r="D79" s="520"/>
      <c r="E79" s="115">
        <v>26.71</v>
      </c>
      <c r="F79" s="446">
        <f t="shared" si="11"/>
        <v>-0.28140973903685773</v>
      </c>
      <c r="G79" s="445">
        <v>37.17</v>
      </c>
      <c r="H79" s="417">
        <v>26.74</v>
      </c>
      <c r="I79" s="446">
        <f t="shared" si="12"/>
        <v>-0.59789473684210526</v>
      </c>
      <c r="J79" s="115">
        <v>66.5</v>
      </c>
      <c r="K79" s="116">
        <f t="shared" si="12"/>
        <v>-2.3494860499265746E-2</v>
      </c>
      <c r="L79" s="115">
        <v>68.099999999999994</v>
      </c>
      <c r="M79" s="116">
        <f t="shared" si="12"/>
        <v>77.275862068965509</v>
      </c>
      <c r="N79" s="115">
        <v>0.87</v>
      </c>
      <c r="O79" s="13"/>
      <c r="P79" s="13"/>
      <c r="Q79" s="13"/>
      <c r="R79" s="13"/>
      <c r="S79" s="13"/>
      <c r="T79" s="13"/>
      <c r="U79" s="13"/>
      <c r="V79" s="13"/>
    </row>
    <row r="80" spans="1:22" s="9" customFormat="1" ht="10.199999999999999">
      <c r="A80" s="96" t="s">
        <v>105</v>
      </c>
      <c r="B80" s="520"/>
      <c r="C80" s="520"/>
      <c r="D80" s="520"/>
      <c r="E80" s="115">
        <v>23.23</v>
      </c>
      <c r="F80" s="446">
        <f t="shared" si="11"/>
        <v>0.74137931034482762</v>
      </c>
      <c r="G80" s="445">
        <v>13.34</v>
      </c>
      <c r="H80" s="417">
        <v>16.82</v>
      </c>
      <c r="I80" s="446">
        <f t="shared" si="12"/>
        <v>0.35974130962004858</v>
      </c>
      <c r="J80" s="115">
        <v>12.37</v>
      </c>
      <c r="K80" s="116">
        <f t="shared" si="12"/>
        <v>-0.53496240601503764</v>
      </c>
      <c r="L80" s="115">
        <v>26.6</v>
      </c>
      <c r="M80" s="116">
        <f t="shared" si="12"/>
        <v>3.0672782874617743</v>
      </c>
      <c r="N80" s="115">
        <v>6.54</v>
      </c>
      <c r="O80" s="13"/>
      <c r="P80" s="13"/>
      <c r="Q80" s="13"/>
      <c r="R80" s="13"/>
      <c r="S80" s="13"/>
      <c r="T80" s="13"/>
      <c r="U80" s="13"/>
      <c r="V80" s="13"/>
    </row>
    <row r="81" spans="1:22" s="9" customFormat="1" ht="10.199999999999999">
      <c r="A81" s="96" t="s">
        <v>106</v>
      </c>
      <c r="B81" s="520"/>
      <c r="C81" s="520"/>
      <c r="D81" s="520"/>
      <c r="E81" s="115">
        <v>11.24</v>
      </c>
      <c r="F81" s="446">
        <f t="shared" si="11"/>
        <v>-5.0675675675675658E-2</v>
      </c>
      <c r="G81" s="445">
        <v>11.84</v>
      </c>
      <c r="H81" s="417">
        <v>9.16</v>
      </c>
      <c r="I81" s="446">
        <f t="shared" si="12"/>
        <v>1.0818181818181816</v>
      </c>
      <c r="J81" s="115">
        <v>4.4000000000000004</v>
      </c>
      <c r="K81" s="116">
        <f t="shared" si="12"/>
        <v>-0.30926216640502346</v>
      </c>
      <c r="L81" s="115">
        <v>6.37</v>
      </c>
      <c r="M81" s="116">
        <f t="shared" si="12"/>
        <v>-0.22317073170731694</v>
      </c>
      <c r="N81" s="115">
        <v>8.1999999999999993</v>
      </c>
      <c r="O81" s="13"/>
      <c r="P81" s="13"/>
      <c r="Q81" s="13"/>
      <c r="R81" s="13"/>
      <c r="S81" s="13"/>
      <c r="T81" s="13"/>
      <c r="U81" s="13"/>
      <c r="V81" s="13"/>
    </row>
    <row r="82" spans="1:22" s="9" customFormat="1" ht="10.199999999999999">
      <c r="A82" s="96" t="s">
        <v>107</v>
      </c>
      <c r="B82" s="520"/>
      <c r="C82" s="520"/>
      <c r="D82" s="520"/>
      <c r="E82" s="115">
        <v>1.62</v>
      </c>
      <c r="F82" s="446">
        <f t="shared" si="11"/>
        <v>-0.26696832579185514</v>
      </c>
      <c r="G82" s="445">
        <v>2.21</v>
      </c>
      <c r="H82" s="417">
        <v>1.83</v>
      </c>
      <c r="I82" s="446">
        <f t="shared" si="12"/>
        <v>1.1049723756906049E-2</v>
      </c>
      <c r="J82" s="115">
        <v>1.81</v>
      </c>
      <c r="K82" s="116">
        <f t="shared" si="12"/>
        <v>-0.58581235697940504</v>
      </c>
      <c r="L82" s="115">
        <v>4.37</v>
      </c>
      <c r="M82" s="116">
        <f t="shared" si="12"/>
        <v>1.4277777777777776</v>
      </c>
      <c r="N82" s="115">
        <v>1.8</v>
      </c>
      <c r="O82" s="13"/>
      <c r="P82" s="13"/>
      <c r="Q82" s="13"/>
      <c r="R82" s="13"/>
      <c r="S82" s="13"/>
      <c r="T82" s="13"/>
      <c r="U82" s="13"/>
      <c r="V82" s="13"/>
    </row>
    <row r="83" spans="1:22" s="9" customFormat="1" ht="10.199999999999999">
      <c r="A83" s="96" t="s">
        <v>108</v>
      </c>
      <c r="B83" s="520"/>
      <c r="C83" s="520"/>
      <c r="D83" s="520"/>
      <c r="E83" s="115">
        <v>0.72</v>
      </c>
      <c r="F83" s="446"/>
      <c r="G83" s="445">
        <v>0</v>
      </c>
      <c r="H83" s="417">
        <v>0.1</v>
      </c>
      <c r="I83" s="446"/>
      <c r="J83" s="115">
        <v>0</v>
      </c>
      <c r="K83" s="116">
        <f t="shared" si="12"/>
        <v>-1</v>
      </c>
      <c r="L83" s="115">
        <v>0.02</v>
      </c>
      <c r="M83" s="116">
        <f t="shared" si="12"/>
        <v>-0.60000000000000009</v>
      </c>
      <c r="N83" s="115">
        <v>0.05</v>
      </c>
      <c r="O83" s="13"/>
      <c r="P83" s="13"/>
      <c r="Q83" s="13"/>
      <c r="R83" s="13"/>
      <c r="S83" s="13"/>
      <c r="T83" s="13"/>
      <c r="U83" s="13"/>
      <c r="V83" s="13"/>
    </row>
    <row r="84" spans="1:22" s="9" customFormat="1" ht="10.199999999999999">
      <c r="A84" s="96" t="s">
        <v>109</v>
      </c>
      <c r="B84" s="520"/>
      <c r="C84" s="520"/>
      <c r="D84" s="520"/>
      <c r="E84" s="115">
        <v>0</v>
      </c>
      <c r="F84" s="446">
        <f t="shared" si="11"/>
        <v>-1</v>
      </c>
      <c r="G84" s="445">
        <v>1.92</v>
      </c>
      <c r="H84" s="417">
        <v>1.9</v>
      </c>
      <c r="I84" s="446">
        <f t="shared" si="12"/>
        <v>9.8265895953757232E-2</v>
      </c>
      <c r="J84" s="115">
        <v>1.73</v>
      </c>
      <c r="K84" s="116"/>
      <c r="L84" s="115">
        <v>0</v>
      </c>
      <c r="M84" s="116"/>
      <c r="N84" s="115">
        <v>0</v>
      </c>
      <c r="O84" s="13"/>
      <c r="P84" s="13"/>
      <c r="Q84" s="13"/>
      <c r="R84" s="13"/>
      <c r="S84" s="13"/>
      <c r="T84" s="13"/>
      <c r="U84" s="13"/>
      <c r="V84" s="13"/>
    </row>
    <row r="85" spans="1:22" s="9" customFormat="1" ht="10.199999999999999">
      <c r="A85" s="96" t="s">
        <v>110</v>
      </c>
      <c r="B85" s="520"/>
      <c r="C85" s="520"/>
      <c r="D85" s="520"/>
      <c r="E85" s="115">
        <v>0.14000000000000001</v>
      </c>
      <c r="F85" s="446"/>
      <c r="G85" s="445">
        <v>0</v>
      </c>
      <c r="H85" s="417">
        <v>0</v>
      </c>
      <c r="I85" s="446"/>
      <c r="J85" s="115">
        <v>0</v>
      </c>
      <c r="K85" s="116">
        <f t="shared" si="12"/>
        <v>-1</v>
      </c>
      <c r="L85" s="115">
        <v>0.03</v>
      </c>
      <c r="M85" s="116">
        <f t="shared" si="12"/>
        <v>-0.25</v>
      </c>
      <c r="N85" s="115">
        <v>0.04</v>
      </c>
      <c r="O85" s="13"/>
      <c r="P85" s="13"/>
      <c r="Q85" s="13"/>
      <c r="R85" s="13"/>
      <c r="S85" s="13"/>
      <c r="T85" s="13"/>
      <c r="U85" s="13"/>
      <c r="V85" s="13"/>
    </row>
    <row r="86" spans="1:22" s="9" customFormat="1" ht="10.199999999999999">
      <c r="A86" s="96" t="s">
        <v>111</v>
      </c>
      <c r="B86" s="520"/>
      <c r="C86" s="520"/>
      <c r="D86" s="520"/>
      <c r="E86" s="115">
        <v>4.2</v>
      </c>
      <c r="F86" s="446">
        <f t="shared" si="11"/>
        <v>-0.66772151898734178</v>
      </c>
      <c r="G86" s="445">
        <v>12.64</v>
      </c>
      <c r="H86" s="417">
        <v>8.48</v>
      </c>
      <c r="I86" s="446">
        <f t="shared" si="12"/>
        <v>-0.68263473053892221</v>
      </c>
      <c r="J86" s="115">
        <v>26.72</v>
      </c>
      <c r="K86" s="116">
        <f t="shared" si="12"/>
        <v>0.88567395906845436</v>
      </c>
      <c r="L86" s="115">
        <v>14.17</v>
      </c>
      <c r="M86" s="116">
        <f t="shared" si="12"/>
        <v>-0.70626036484245436</v>
      </c>
      <c r="N86" s="115">
        <v>48.24</v>
      </c>
      <c r="O86" s="13"/>
      <c r="P86" s="13"/>
      <c r="Q86" s="13"/>
      <c r="R86" s="13"/>
      <c r="S86" s="13"/>
      <c r="T86" s="13"/>
      <c r="U86" s="13"/>
      <c r="V86" s="13"/>
    </row>
    <row r="87" spans="1:22" s="9" customFormat="1" ht="10.199999999999999">
      <c r="A87" s="96" t="s">
        <v>112</v>
      </c>
      <c r="B87" s="520"/>
      <c r="C87" s="520"/>
      <c r="D87" s="520"/>
      <c r="E87" s="117">
        <v>9.4</v>
      </c>
      <c r="F87" s="446">
        <f t="shared" si="11"/>
        <v>-0.34767522553782093</v>
      </c>
      <c r="G87" s="418">
        <v>14.41</v>
      </c>
      <c r="H87" s="418">
        <v>8.74</v>
      </c>
      <c r="I87" s="446">
        <f t="shared" si="12"/>
        <v>-0.46836982968369834</v>
      </c>
      <c r="J87" s="117">
        <v>16.440000000000001</v>
      </c>
      <c r="K87" s="116">
        <f t="shared" si="12"/>
        <v>-0.68969422423556059</v>
      </c>
      <c r="L87" s="117">
        <v>52.98</v>
      </c>
      <c r="M87" s="116">
        <f t="shared" si="12"/>
        <v>-7.5231279455402422E-2</v>
      </c>
      <c r="N87" s="117">
        <v>57.29</v>
      </c>
      <c r="O87" s="13"/>
      <c r="P87" s="13"/>
      <c r="Q87" s="13"/>
      <c r="R87" s="13"/>
      <c r="S87" s="13"/>
      <c r="T87" s="13"/>
      <c r="U87" s="13"/>
      <c r="V87" s="13"/>
    </row>
    <row r="88" spans="1:22" s="9" customFormat="1" ht="10.199999999999999">
      <c r="A88" s="96" t="s">
        <v>113</v>
      </c>
      <c r="B88" s="520"/>
      <c r="C88" s="520"/>
      <c r="D88" s="520"/>
      <c r="E88" s="115">
        <v>13.61</v>
      </c>
      <c r="F88" s="446">
        <f t="shared" si="11"/>
        <v>-0.32153539381854435</v>
      </c>
      <c r="G88" s="445">
        <v>20.059999999999999</v>
      </c>
      <c r="H88" s="417">
        <v>17.059999999999999</v>
      </c>
      <c r="I88" s="446">
        <f t="shared" si="12"/>
        <v>-0.22242479489516875</v>
      </c>
      <c r="J88" s="115">
        <v>21.94</v>
      </c>
      <c r="K88" s="116">
        <f t="shared" si="12"/>
        <v>4.5685279187817267</v>
      </c>
      <c r="L88" s="115">
        <v>3.94</v>
      </c>
      <c r="M88" s="217" t="s">
        <v>12</v>
      </c>
      <c r="N88" s="115">
        <v>0.01</v>
      </c>
      <c r="O88" s="13"/>
      <c r="P88" s="13"/>
      <c r="Q88" s="13"/>
      <c r="R88" s="13"/>
      <c r="S88" s="13"/>
      <c r="T88" s="13"/>
      <c r="U88" s="13"/>
      <c r="V88" s="13"/>
    </row>
    <row r="89" spans="1:22" s="3" customFormat="1" ht="10.199999999999999">
      <c r="A89" s="96" t="s">
        <v>114</v>
      </c>
      <c r="B89" s="520"/>
      <c r="C89" s="520"/>
      <c r="D89" s="520"/>
      <c r="E89" s="115">
        <v>275.47000000000003</v>
      </c>
      <c r="F89" s="446">
        <f t="shared" si="11"/>
        <v>-0.71710107420872093</v>
      </c>
      <c r="G89" s="445">
        <v>973.74</v>
      </c>
      <c r="H89" s="417">
        <v>961.81</v>
      </c>
      <c r="I89" s="446">
        <f t="shared" si="12"/>
        <v>-4.7005201882586167E-2</v>
      </c>
      <c r="J89" s="115">
        <v>1009.25</v>
      </c>
      <c r="K89" s="116">
        <f t="shared" si="12"/>
        <v>-0.18281337295450306</v>
      </c>
      <c r="L89" s="115">
        <v>1235.03</v>
      </c>
      <c r="M89" s="116">
        <f t="shared" si="12"/>
        <v>-1.3199632455754839E-2</v>
      </c>
      <c r="N89" s="115">
        <v>1251.55</v>
      </c>
      <c r="O89" s="6"/>
      <c r="P89" s="6"/>
      <c r="Q89" s="6"/>
      <c r="R89" s="6"/>
      <c r="S89" s="6"/>
      <c r="T89" s="6"/>
      <c r="U89" s="6"/>
      <c r="V89" s="6"/>
    </row>
    <row r="90" spans="1:22" s="9" customFormat="1" ht="10.199999999999999">
      <c r="A90" s="96" t="s">
        <v>115</v>
      </c>
      <c r="B90" s="520"/>
      <c r="C90" s="520"/>
      <c r="D90" s="520"/>
      <c r="E90" s="115">
        <v>6.73</v>
      </c>
      <c r="F90" s="446">
        <f t="shared" si="11"/>
        <v>-0.4943651389932382</v>
      </c>
      <c r="G90" s="445">
        <v>13.31</v>
      </c>
      <c r="H90" s="417">
        <v>11.36</v>
      </c>
      <c r="I90" s="446">
        <f t="shared" si="12"/>
        <v>-0.39153722549544734</v>
      </c>
      <c r="J90" s="115">
        <v>18.670000000000002</v>
      </c>
      <c r="K90" s="116">
        <f t="shared" si="12"/>
        <v>-0.17680776014109334</v>
      </c>
      <c r="L90" s="115">
        <v>22.68</v>
      </c>
      <c r="M90" s="116">
        <f t="shared" si="12"/>
        <v>13.086956521739129</v>
      </c>
      <c r="N90" s="115">
        <v>1.61</v>
      </c>
      <c r="O90" s="13"/>
      <c r="P90" s="13"/>
      <c r="Q90" s="13"/>
      <c r="R90" s="13"/>
      <c r="S90" s="13"/>
      <c r="T90" s="13"/>
      <c r="U90" s="13"/>
      <c r="V90" s="13"/>
    </row>
    <row r="91" spans="1:22" s="9" customFormat="1" ht="10.199999999999999">
      <c r="A91" s="96" t="s">
        <v>116</v>
      </c>
      <c r="B91" s="520"/>
      <c r="C91" s="520"/>
      <c r="D91" s="520"/>
      <c r="E91" s="115">
        <v>85.95</v>
      </c>
      <c r="F91" s="446">
        <f t="shared" si="11"/>
        <v>-6.4947780678851208E-2</v>
      </c>
      <c r="G91" s="445">
        <v>91.92</v>
      </c>
      <c r="H91" s="417">
        <v>82.78</v>
      </c>
      <c r="I91" s="446">
        <f t="shared" si="12"/>
        <v>0.19520646838001721</v>
      </c>
      <c r="J91" s="115">
        <v>69.260000000000005</v>
      </c>
      <c r="K91" s="116">
        <f t="shared" si="12"/>
        <v>-0.18613396004700344</v>
      </c>
      <c r="L91" s="115">
        <v>85.1</v>
      </c>
      <c r="M91" s="116">
        <f t="shared" si="12"/>
        <v>3.0485252140818266</v>
      </c>
      <c r="N91" s="115">
        <v>21.02</v>
      </c>
      <c r="O91" s="13"/>
      <c r="P91" s="13"/>
      <c r="Q91" s="13"/>
      <c r="R91" s="13"/>
      <c r="S91" s="13"/>
      <c r="T91" s="13"/>
      <c r="U91" s="13"/>
      <c r="V91" s="13"/>
    </row>
    <row r="92" spans="1:22" s="9" customFormat="1" ht="10.199999999999999">
      <c r="A92" s="96" t="s">
        <v>117</v>
      </c>
      <c r="B92" s="520"/>
      <c r="C92" s="520"/>
      <c r="D92" s="520"/>
      <c r="E92" s="115">
        <v>357.88</v>
      </c>
      <c r="F92" s="446">
        <f t="shared" si="11"/>
        <v>-8.1086632773583855E-2</v>
      </c>
      <c r="G92" s="445">
        <v>389.46</v>
      </c>
      <c r="H92" s="417">
        <v>397.37</v>
      </c>
      <c r="I92" s="446">
        <f t="shared" si="12"/>
        <v>-0.19505327553376817</v>
      </c>
      <c r="J92" s="115">
        <v>493.66</v>
      </c>
      <c r="K92" s="116">
        <f t="shared" si="12"/>
        <v>-3.6309686487330572E-2</v>
      </c>
      <c r="L92" s="115">
        <v>512.26</v>
      </c>
      <c r="M92" s="116">
        <f t="shared" si="12"/>
        <v>-5.9417575557269342E-2</v>
      </c>
      <c r="N92" s="115">
        <v>544.62</v>
      </c>
      <c r="O92" s="13"/>
      <c r="P92" s="13"/>
      <c r="Q92" s="13"/>
      <c r="R92" s="13"/>
      <c r="S92" s="13"/>
      <c r="T92" s="13"/>
      <c r="U92" s="13"/>
      <c r="V92" s="13"/>
    </row>
    <row r="93" spans="1:22" s="9" customFormat="1" ht="10.199999999999999">
      <c r="A93" s="96" t="s">
        <v>118</v>
      </c>
      <c r="B93" s="520"/>
      <c r="C93" s="520"/>
      <c r="D93" s="520"/>
      <c r="E93" s="115">
        <v>817.04</v>
      </c>
      <c r="F93" s="446">
        <f t="shared" si="11"/>
        <v>3.8605768619624392E-2</v>
      </c>
      <c r="G93" s="445">
        <v>786.67</v>
      </c>
      <c r="H93" s="417">
        <v>685.84</v>
      </c>
      <c r="I93" s="446">
        <f t="shared" si="12"/>
        <v>0.51245975389229503</v>
      </c>
      <c r="J93" s="115">
        <v>453.46</v>
      </c>
      <c r="K93" s="116">
        <f t="shared" si="12"/>
        <v>-0.19124649984840114</v>
      </c>
      <c r="L93" s="115">
        <v>560.69000000000005</v>
      </c>
      <c r="M93" s="116">
        <f t="shared" si="12"/>
        <v>-3.7326373984856387E-2</v>
      </c>
      <c r="N93" s="115">
        <v>582.42999999999995</v>
      </c>
      <c r="O93" s="13"/>
      <c r="P93" s="13"/>
      <c r="Q93" s="13"/>
      <c r="R93" s="13"/>
      <c r="S93" s="13"/>
      <c r="T93" s="13"/>
      <c r="U93" s="13"/>
      <c r="V93" s="13"/>
    </row>
    <row r="94" spans="1:22" s="9" customFormat="1" ht="10.199999999999999">
      <c r="A94" s="96" t="s">
        <v>119</v>
      </c>
      <c r="B94" s="96"/>
      <c r="C94" s="96"/>
      <c r="D94" s="96"/>
      <c r="E94" s="118">
        <v>150.11000000000001</v>
      </c>
      <c r="F94" s="446">
        <f t="shared" si="11"/>
        <v>1.6233834323663059</v>
      </c>
      <c r="G94" s="447">
        <v>57.22</v>
      </c>
      <c r="H94" s="419">
        <v>43.49</v>
      </c>
      <c r="I94" s="446">
        <f t="shared" si="12"/>
        <v>-0.26437753721244917</v>
      </c>
      <c r="J94" s="118">
        <v>59.12</v>
      </c>
      <c r="K94" s="116">
        <f t="shared" si="12"/>
        <v>-0.40070957932083129</v>
      </c>
      <c r="L94" s="118">
        <v>98.65</v>
      </c>
      <c r="M94" s="116">
        <f t="shared" si="12"/>
        <v>-0.11864558206021625</v>
      </c>
      <c r="N94" s="118">
        <v>111.93</v>
      </c>
      <c r="O94" s="13"/>
      <c r="P94" s="13"/>
      <c r="Q94" s="13"/>
      <c r="R94" s="13"/>
      <c r="S94" s="13"/>
      <c r="T94" s="13"/>
      <c r="U94" s="13"/>
      <c r="V94" s="13"/>
    </row>
    <row r="95" spans="1:22" s="9" customFormat="1" ht="10.199999999999999">
      <c r="A95" s="96" t="s">
        <v>120</v>
      </c>
      <c r="B95" s="96"/>
      <c r="C95" s="96"/>
      <c r="D95" s="96"/>
      <c r="E95" s="118">
        <v>521.14</v>
      </c>
      <c r="F95" s="446">
        <f t="shared" si="11"/>
        <v>1.6620013280890844</v>
      </c>
      <c r="G95" s="447">
        <v>195.76999999999998</v>
      </c>
      <c r="H95" s="419">
        <v>168.48</v>
      </c>
      <c r="I95" s="446">
        <f t="shared" si="12"/>
        <v>-0.3526473526473527</v>
      </c>
      <c r="J95" s="118">
        <v>260.26</v>
      </c>
      <c r="K95" s="116">
        <f t="shared" si="12"/>
        <v>0.41645803853270924</v>
      </c>
      <c r="L95" s="118">
        <v>183.74</v>
      </c>
      <c r="M95" s="116">
        <f t="shared" si="12"/>
        <v>0.70524361948955927</v>
      </c>
      <c r="N95" s="118">
        <v>107.75</v>
      </c>
      <c r="O95" s="13"/>
      <c r="P95" s="13"/>
      <c r="Q95" s="13"/>
      <c r="R95" s="13"/>
      <c r="S95" s="13"/>
      <c r="T95" s="13"/>
      <c r="U95" s="13"/>
      <c r="V95" s="13"/>
    </row>
    <row r="96" spans="1:22" s="9" customFormat="1" ht="10.199999999999999">
      <c r="A96" s="101" t="s">
        <v>100</v>
      </c>
      <c r="B96" s="520"/>
      <c r="C96" s="520"/>
      <c r="D96" s="520"/>
      <c r="E96" s="119">
        <f>E74</f>
        <v>1063.47</v>
      </c>
      <c r="F96" s="116">
        <f t="shared" si="11"/>
        <v>-0.14925122396083323</v>
      </c>
      <c r="G96" s="548">
        <f>G74</f>
        <v>1250.04</v>
      </c>
      <c r="H96" s="296">
        <f>H74</f>
        <v>1229.8</v>
      </c>
      <c r="I96" s="446">
        <f t="shared" si="12"/>
        <v>5.8466093452796075E-2</v>
      </c>
      <c r="J96" s="119">
        <f>J74</f>
        <v>1161.8699999999999</v>
      </c>
      <c r="K96" s="116">
        <f t="shared" si="12"/>
        <v>5.7129599301233736E-2</v>
      </c>
      <c r="L96" s="119">
        <f>L74</f>
        <v>1099.08</v>
      </c>
      <c r="M96" s="116">
        <f t="shared" si="12"/>
        <v>8.8801711840228004E-2</v>
      </c>
      <c r="N96" s="119">
        <v>1009.44</v>
      </c>
      <c r="O96" s="13"/>
      <c r="P96" s="13"/>
      <c r="Q96" s="13"/>
      <c r="R96" s="13"/>
      <c r="S96" s="13"/>
      <c r="T96" s="13"/>
      <c r="U96" s="13"/>
      <c r="V96" s="13"/>
    </row>
    <row r="97" spans="1:22" s="9" customFormat="1" ht="10.199999999999999">
      <c r="A97" s="101" t="s">
        <v>101</v>
      </c>
      <c r="B97" s="520"/>
      <c r="C97" s="520"/>
      <c r="D97" s="520"/>
      <c r="E97" s="119">
        <f>E75</f>
        <v>650.99</v>
      </c>
      <c r="F97" s="116">
        <f t="shared" si="11"/>
        <v>0.51692881276942804</v>
      </c>
      <c r="G97" s="548">
        <f>G75</f>
        <v>429.15</v>
      </c>
      <c r="H97" s="296">
        <f>H75</f>
        <v>575.07000000000005</v>
      </c>
      <c r="I97" s="446">
        <f t="shared" si="12"/>
        <v>0.13830166270783861</v>
      </c>
      <c r="J97" s="119">
        <f>J75</f>
        <v>505.2</v>
      </c>
      <c r="K97" s="116">
        <f t="shared" si="12"/>
        <v>-2.7807177908207414E-2</v>
      </c>
      <c r="L97" s="119">
        <f>L75</f>
        <v>519.65</v>
      </c>
      <c r="M97" s="116">
        <f t="shared" si="12"/>
        <v>0.27433910441904952</v>
      </c>
      <c r="N97" s="119">
        <v>407.78</v>
      </c>
      <c r="O97" s="13"/>
      <c r="P97" s="13"/>
      <c r="Q97" s="13"/>
      <c r="R97" s="13"/>
      <c r="S97" s="13"/>
      <c r="T97" s="13"/>
      <c r="U97" s="13"/>
      <c r="V97" s="13"/>
    </row>
    <row r="98" spans="1:22" s="3" customFormat="1" ht="10.199999999999999">
      <c r="A98" s="101" t="s">
        <v>121</v>
      </c>
      <c r="B98" s="520"/>
      <c r="C98" s="520"/>
      <c r="D98" s="520"/>
      <c r="E98" s="117">
        <f>E76+E77+E78+E79+E80+E81+E82+E83+E84+E85</f>
        <v>143.26</v>
      </c>
      <c r="F98" s="116">
        <f t="shared" si="11"/>
        <v>0.19135135135135117</v>
      </c>
      <c r="G98" s="418">
        <f>G76+G77+G78+G79+G80+G81+G82+G83+G84+G85</f>
        <v>120.25</v>
      </c>
      <c r="H98" s="295">
        <f>H76+H77+H78+H79+H80+H81+H82+H83+H84+H85</f>
        <v>104.68999999999998</v>
      </c>
      <c r="I98" s="446">
        <f t="shared" si="12"/>
        <v>-0.33479476426483679</v>
      </c>
      <c r="J98" s="117">
        <f>J76+J77+J78+J79+J80+J81+J82+J83+J84+J85</f>
        <v>157.38</v>
      </c>
      <c r="K98" s="116">
        <f t="shared" si="12"/>
        <v>-0.14112639161755081</v>
      </c>
      <c r="L98" s="117">
        <f>L76+L77+L78+L79+L80+L81+L82+L83+L84+L85</f>
        <v>183.24</v>
      </c>
      <c r="M98" s="116">
        <f t="shared" si="12"/>
        <v>2.1264289370414611</v>
      </c>
      <c r="N98" s="117">
        <v>58.609999999999992</v>
      </c>
      <c r="O98" s="6"/>
      <c r="P98" s="6"/>
      <c r="Q98" s="6"/>
      <c r="R98" s="6"/>
      <c r="S98" s="6"/>
      <c r="T98" s="6"/>
      <c r="U98" s="6"/>
      <c r="V98" s="6"/>
    </row>
    <row r="99" spans="1:22" s="3" customFormat="1" ht="10.199999999999999">
      <c r="A99" s="101" t="s">
        <v>122</v>
      </c>
      <c r="B99" s="520"/>
      <c r="C99" s="520"/>
      <c r="D99" s="520"/>
      <c r="E99" s="117">
        <f>E86+E87+E88+E89+E90+E91</f>
        <v>395.36</v>
      </c>
      <c r="F99" s="116">
        <f t="shared" si="11"/>
        <v>-0.64890593918726913</v>
      </c>
      <c r="G99" s="418">
        <f>G86+G87+G88+G89+G90+G91</f>
        <v>1126.0800000000002</v>
      </c>
      <c r="H99" s="295">
        <f>H86+H87+H88+H89+H90+H91</f>
        <v>1090.23</v>
      </c>
      <c r="I99" s="446">
        <f t="shared" si="12"/>
        <v>-6.1990226107306312E-2</v>
      </c>
      <c r="J99" s="117">
        <f>J86+J87+J88+J89+J90+J91</f>
        <v>1162.28</v>
      </c>
      <c r="K99" s="116">
        <f t="shared" si="12"/>
        <v>-0.17796166631303478</v>
      </c>
      <c r="L99" s="211">
        <f>L86+L87+L88+L89+L90+L91</f>
        <v>1413.8999999999999</v>
      </c>
      <c r="M99" s="116">
        <f t="shared" si="12"/>
        <v>2.477314237671413E-2</v>
      </c>
      <c r="N99" s="211">
        <v>1379.7199999999998</v>
      </c>
      <c r="O99" s="6"/>
      <c r="P99" s="6"/>
      <c r="Q99" s="6"/>
      <c r="R99" s="6"/>
      <c r="S99" s="6"/>
      <c r="T99" s="6"/>
      <c r="U99" s="6"/>
      <c r="V99" s="6"/>
    </row>
    <row r="100" spans="1:22" s="9" customFormat="1" ht="10.199999999999999">
      <c r="A100" s="101" t="s">
        <v>123</v>
      </c>
      <c r="B100" s="520"/>
      <c r="C100" s="520"/>
      <c r="D100" s="520"/>
      <c r="E100" s="211">
        <f>E92+E93+E94+E95</f>
        <v>1846.17</v>
      </c>
      <c r="F100" s="116">
        <f t="shared" si="11"/>
        <v>0.29182293999104369</v>
      </c>
      <c r="G100" s="418">
        <f>G92+G93+G94+G95</f>
        <v>1429.12</v>
      </c>
      <c r="H100" s="211">
        <f>H92+H93+H94+H95</f>
        <v>1295.18</v>
      </c>
      <c r="I100" s="446">
        <f t="shared" si="12"/>
        <v>2.2645084879589383E-2</v>
      </c>
      <c r="J100" s="211">
        <f>J92+J93+J94+J95</f>
        <v>1266.5</v>
      </c>
      <c r="K100" s="496">
        <f t="shared" si="12"/>
        <v>-6.5548128144967466E-2</v>
      </c>
      <c r="L100" s="497">
        <f>L92+L93+L94+L95</f>
        <v>1355.3400000000001</v>
      </c>
      <c r="M100" s="496">
        <f t="shared" si="12"/>
        <v>6.3932636831436351E-3</v>
      </c>
      <c r="N100" s="497">
        <v>1346.73</v>
      </c>
      <c r="O100" s="13"/>
      <c r="P100" s="13"/>
      <c r="Q100" s="13"/>
      <c r="R100" s="13"/>
      <c r="S100" s="13"/>
      <c r="T100" s="13"/>
      <c r="U100" s="13"/>
      <c r="V100" s="13"/>
    </row>
    <row r="101" spans="1:22" s="90" customFormat="1" ht="10.199999999999999" customHeight="1">
      <c r="A101" s="86" t="s">
        <v>128</v>
      </c>
      <c r="B101" s="86"/>
      <c r="C101" s="86"/>
      <c r="D101" s="86"/>
      <c r="E101" s="442">
        <f>SUM(E96:E100)</f>
        <v>4099.25</v>
      </c>
      <c r="F101" s="212">
        <f t="shared" si="11"/>
        <v>-5.8647787187919187E-2</v>
      </c>
      <c r="G101" s="442">
        <f>SUM(G96:G100)</f>
        <v>4354.6400000000003</v>
      </c>
      <c r="H101" s="442">
        <f>SUM(H96:H100)</f>
        <v>4294.97</v>
      </c>
      <c r="I101" s="212">
        <f t="shared" ref="I101" si="13">IF((+H101/J101)&lt;0,"n.m.",IF(H101&lt;0,(+H101/J101-1)*-1,(+H101/J101-1)))</f>
        <v>9.8137180448742978E-3</v>
      </c>
      <c r="J101" s="442">
        <f>SUM(J96:J100)</f>
        <v>4253.2299999999996</v>
      </c>
      <c r="K101" s="212">
        <f t="shared" ref="K101:M101" si="14">IF((+J101/L101)&lt;0,"n.m.",IF(J101&lt;0,(+J101/L101-1)*-1,(+J101/L101-1)))</f>
        <v>-6.9561450906871602E-2</v>
      </c>
      <c r="L101" s="442">
        <f>SUM(L96:L100)</f>
        <v>4571.21</v>
      </c>
      <c r="M101" s="212">
        <f t="shared" si="14"/>
        <v>8.7792817232549947E-2</v>
      </c>
      <c r="N101" s="442">
        <v>4202.28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&amp;C&amp;A</oddHeader>
  </headerFooter>
  <rowBreaks count="2" manualBreakCount="2">
    <brk id="42" max="16383" man="1"/>
    <brk id="7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view="pageBreakPreview" zoomScaleNormal="100" zoomScaleSheetLayoutView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D6" sqref="D6"/>
    </sheetView>
  </sheetViews>
  <sheetFormatPr baseColWidth="10" defaultColWidth="20.6640625" defaultRowHeight="12" customHeight="1" outlineLevelRow="1"/>
  <cols>
    <col min="1" max="1" width="20.6640625" style="85" customWidth="1"/>
    <col min="2" max="4" width="10.88671875" style="48" customWidth="1"/>
    <col min="5" max="14" width="10.88671875" style="123" customWidth="1"/>
    <col min="15" max="16384" width="20.6640625" style="85"/>
  </cols>
  <sheetData>
    <row r="1" spans="1:29" s="84" customFormat="1" ht="24" customHeight="1">
      <c r="A1" s="124" t="s">
        <v>137</v>
      </c>
      <c r="B1" s="1" t="s">
        <v>150</v>
      </c>
      <c r="C1" s="1" t="s">
        <v>151</v>
      </c>
      <c r="D1" s="1" t="s">
        <v>152</v>
      </c>
      <c r="E1" s="228" t="s">
        <v>153</v>
      </c>
      <c r="F1" s="228" t="s">
        <v>154</v>
      </c>
      <c r="G1" s="228" t="s">
        <v>155</v>
      </c>
      <c r="H1" s="228">
        <v>2016</v>
      </c>
      <c r="I1" s="228" t="s">
        <v>146</v>
      </c>
      <c r="J1" s="1">
        <v>2015</v>
      </c>
      <c r="K1" s="1" t="s">
        <v>143</v>
      </c>
      <c r="L1" s="1">
        <v>2014</v>
      </c>
      <c r="M1" s="1" t="s">
        <v>1</v>
      </c>
      <c r="N1" s="1">
        <v>2013</v>
      </c>
    </row>
    <row r="2" spans="1:29" ht="9.75" hidden="1" customHeight="1" outlineLevel="1">
      <c r="A2" s="156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29" s="90" customFormat="1" ht="10.199999999999999" customHeight="1" collapsed="1">
      <c r="A3" s="158" t="s">
        <v>2</v>
      </c>
      <c r="B3" s="430">
        <v>35.11</v>
      </c>
      <c r="C3" s="160">
        <f>IF((+B3/D3)&lt;0,"n.m.",IF(B3&lt;0,(+B3/D3-1)*-1,(+B3/D3-1)))</f>
        <v>0.12459961563100586</v>
      </c>
      <c r="D3" s="454">
        <v>31.22</v>
      </c>
      <c r="E3" s="454">
        <f>E71</f>
        <v>107.05</v>
      </c>
      <c r="F3" s="464">
        <f t="shared" ref="F3:F7" si="0">IF((+E3/G3)&lt;0,"n.m.",IF(E3&lt;0,(+E3/G3-1)*-1,(+E3/G3-1)))</f>
        <v>0.16244977739168176</v>
      </c>
      <c r="G3" s="454">
        <f>G71</f>
        <v>92.090000000000018</v>
      </c>
      <c r="H3" s="420">
        <f>H71</f>
        <v>160.25</v>
      </c>
      <c r="I3" s="464">
        <f t="shared" ref="I3:M9" si="1">IF((+H3/J3)&lt;0,"n.m.",IF(H3&lt;0,(+H3/J3-1)*-1,(+H3/J3-1)))</f>
        <v>0.17727005583308841</v>
      </c>
      <c r="J3" s="159">
        <f>J71</f>
        <v>136.12</v>
      </c>
      <c r="K3" s="199">
        <f t="shared" si="1"/>
        <v>2.6468592112208755E-2</v>
      </c>
      <c r="L3" s="159">
        <f>L71</f>
        <v>132.61000000000001</v>
      </c>
      <c r="M3" s="199">
        <f t="shared" si="1"/>
        <v>-2.6286805198619478E-2</v>
      </c>
      <c r="N3" s="159">
        <v>136.19</v>
      </c>
      <c r="O3" s="162"/>
    </row>
    <row r="4" spans="1:29" s="90" customFormat="1" ht="10.199999999999999" customHeight="1">
      <c r="A4" s="158" t="s">
        <v>3</v>
      </c>
      <c r="B4" s="158"/>
      <c r="C4" s="160"/>
      <c r="D4" s="454"/>
      <c r="E4" s="454">
        <f>E101</f>
        <v>3.65</v>
      </c>
      <c r="F4" s="464">
        <f t="shared" si="0"/>
        <v>-0.25204918032786883</v>
      </c>
      <c r="G4" s="454">
        <f>G101</f>
        <v>4.88</v>
      </c>
      <c r="H4" s="420">
        <f>H101</f>
        <v>7.8000000000000007</v>
      </c>
      <c r="I4" s="464">
        <f t="shared" si="1"/>
        <v>0.20930232558139528</v>
      </c>
      <c r="J4" s="159">
        <f>J101</f>
        <v>6.4500000000000011</v>
      </c>
      <c r="K4" s="199">
        <f t="shared" si="1"/>
        <v>-0.14456233421750653</v>
      </c>
      <c r="L4" s="159">
        <f>L101</f>
        <v>7.54</v>
      </c>
      <c r="M4" s="199">
        <f t="shared" si="1"/>
        <v>-0.29268292682926833</v>
      </c>
      <c r="N4" s="159">
        <v>10.66</v>
      </c>
      <c r="O4" s="202"/>
    </row>
    <row r="5" spans="1:29" s="90" customFormat="1" ht="10.199999999999999" customHeight="1">
      <c r="A5" s="158" t="s">
        <v>4</v>
      </c>
      <c r="B5" s="430">
        <v>7.6</v>
      </c>
      <c r="C5" s="160">
        <f t="shared" ref="C5:C7" si="2">IF((+B5/D5)&lt;0,"n.m.",IF(B5&lt;0,(+B5/D5-1)*-1,(+B5/D5-1)))</f>
        <v>0.2624584717607974</v>
      </c>
      <c r="D5" s="454">
        <v>6.02</v>
      </c>
      <c r="E5" s="454">
        <v>20.48</v>
      </c>
      <c r="F5" s="464">
        <f t="shared" si="0"/>
        <v>7.0010449320794033E-2</v>
      </c>
      <c r="G5" s="454">
        <v>19.14</v>
      </c>
      <c r="H5" s="422">
        <v>28.48</v>
      </c>
      <c r="I5" s="464">
        <f t="shared" si="1"/>
        <v>0.1324055666003976</v>
      </c>
      <c r="J5" s="159">
        <v>25.15</v>
      </c>
      <c r="K5" s="199">
        <f t="shared" si="1"/>
        <v>0.18895664917505783</v>
      </c>
      <c r="L5" s="159">
        <v>21.152999999999999</v>
      </c>
      <c r="M5" s="199">
        <f t="shared" si="1"/>
        <v>-0.20207468879668056</v>
      </c>
      <c r="N5" s="159">
        <v>26.51</v>
      </c>
      <c r="O5" s="162"/>
    </row>
    <row r="6" spans="1:29" s="90" customFormat="1" ht="10.199999999999999" customHeight="1">
      <c r="A6" s="158" t="s">
        <v>138</v>
      </c>
      <c r="B6" s="158">
        <v>0.56000000000000005</v>
      </c>
      <c r="C6" s="160">
        <f t="shared" si="2"/>
        <v>0.86666666666666692</v>
      </c>
      <c r="D6" s="454">
        <v>0.3</v>
      </c>
      <c r="E6" s="454">
        <v>0.52</v>
      </c>
      <c r="F6" s="276">
        <f t="shared" si="0"/>
        <v>0.1063829787234043</v>
      </c>
      <c r="G6" s="454">
        <v>0.47</v>
      </c>
      <c r="H6" s="422">
        <v>0.47</v>
      </c>
      <c r="I6" s="464">
        <f t="shared" si="1"/>
        <v>1.1363636363636362</v>
      </c>
      <c r="J6" s="159">
        <v>0.22</v>
      </c>
      <c r="K6" s="199">
        <f t="shared" si="1"/>
        <v>-0.37142857142857133</v>
      </c>
      <c r="L6" s="159">
        <v>0.35</v>
      </c>
      <c r="M6" s="199">
        <f t="shared" si="1"/>
        <v>4.833333333333333</v>
      </c>
      <c r="N6" s="159">
        <v>0.06</v>
      </c>
      <c r="O6" s="163"/>
    </row>
    <row r="7" spans="1:29" s="90" customFormat="1" ht="10.199999999999999" customHeight="1">
      <c r="A7" s="158" t="s">
        <v>140</v>
      </c>
      <c r="B7" s="158">
        <v>-6.11</v>
      </c>
      <c r="C7" s="160">
        <f t="shared" si="2"/>
        <v>0.1607142857142857</v>
      </c>
      <c r="D7" s="454">
        <v>-7.28</v>
      </c>
      <c r="E7" s="454">
        <v>-42.67</v>
      </c>
      <c r="F7" s="276">
        <f t="shared" si="0"/>
        <v>-2.3257989088074824</v>
      </c>
      <c r="G7" s="454">
        <v>-12.83</v>
      </c>
      <c r="H7" s="422">
        <v>-3.31</v>
      </c>
      <c r="I7" s="464">
        <f t="shared" si="1"/>
        <v>0.86322314049586779</v>
      </c>
      <c r="J7" s="159">
        <v>-24.2</v>
      </c>
      <c r="K7" s="199">
        <f t="shared" si="1"/>
        <v>6.3829787234042645E-2</v>
      </c>
      <c r="L7" s="159">
        <v>-25.85</v>
      </c>
      <c r="M7" s="199">
        <f t="shared" si="1"/>
        <v>0.17884371029224899</v>
      </c>
      <c r="N7" s="159">
        <v>-31.48</v>
      </c>
      <c r="O7" s="162"/>
    </row>
    <row r="8" spans="1:29" ht="10.199999999999999" customHeight="1">
      <c r="A8" s="164" t="s">
        <v>131</v>
      </c>
      <c r="B8" s="421">
        <f>B6/B5</f>
        <v>7.3684210526315796E-2</v>
      </c>
      <c r="C8" s="164"/>
      <c r="D8" s="421">
        <f>D6/D5</f>
        <v>4.9833887043189369E-2</v>
      </c>
      <c r="E8" s="421">
        <f>E6/E5</f>
        <v>2.5390625E-2</v>
      </c>
      <c r="F8" s="161"/>
      <c r="G8" s="421">
        <f>G6/G5</f>
        <v>2.4555903866248691E-2</v>
      </c>
      <c r="H8" s="421">
        <f>H6/H5</f>
        <v>1.6502808988764044E-2</v>
      </c>
      <c r="I8" s="464"/>
      <c r="J8" s="165">
        <f>J6/J5</f>
        <v>8.7475149105367793E-3</v>
      </c>
      <c r="K8" s="198"/>
      <c r="L8" s="165">
        <f>L6/L5</f>
        <v>1.6546116390110149E-2</v>
      </c>
      <c r="M8" s="198"/>
      <c r="N8" s="165">
        <v>2.2632968691059974E-3</v>
      </c>
      <c r="O8" s="167"/>
    </row>
    <row r="9" spans="1:29" s="171" customFormat="1" ht="10.199999999999999" customHeight="1" thickBot="1">
      <c r="A9" s="579" t="s">
        <v>142</v>
      </c>
      <c r="B9" s="578">
        <f>-9.55-8.27</f>
        <v>-17.82</v>
      </c>
      <c r="C9" s="225">
        <f t="shared" ref="C9" si="3">IF((+B9/D9)&lt;0,"n.m.",IF(B9&lt;0,(+B9/D9-1)*-1,(+B9/D9-1)))</f>
        <v>0.21497797356828185</v>
      </c>
      <c r="D9" s="578">
        <f>-21.23-1.47</f>
        <v>-22.7</v>
      </c>
      <c r="E9" s="578">
        <f>-10.36-8.56</f>
        <v>-18.920000000000002</v>
      </c>
      <c r="F9" s="225" t="str">
        <f t="shared" ref="F9" si="4">IF((+E9/G9)&lt;0,"n.m.",IF(E9&lt;0,(+E9/G9-1)*-1,(+E9/G9-1)))</f>
        <v>n.m.</v>
      </c>
      <c r="G9" s="578">
        <f>-11.39+27.81-1.68</f>
        <v>14.739999999999998</v>
      </c>
      <c r="H9" s="423">
        <v>17.68</v>
      </c>
      <c r="I9" s="465" t="str">
        <f t="shared" si="1"/>
        <v>n.m.</v>
      </c>
      <c r="J9" s="224">
        <v>-8.19</v>
      </c>
      <c r="K9" s="225">
        <f t="shared" si="1"/>
        <v>-4.0660736975857592E-2</v>
      </c>
      <c r="L9" s="169">
        <v>-7.87</v>
      </c>
      <c r="M9" s="225">
        <f t="shared" si="1"/>
        <v>0.5820943075615973</v>
      </c>
      <c r="N9" s="169">
        <v>-18.832000000000001</v>
      </c>
      <c r="O9" s="170"/>
    </row>
    <row r="10" spans="1:29" ht="21" customHeight="1" thickBot="1">
      <c r="A10" s="580"/>
      <c r="B10" s="166"/>
      <c r="C10" s="164"/>
      <c r="D10" s="164"/>
      <c r="E10" s="165"/>
      <c r="F10" s="161"/>
      <c r="G10" s="172"/>
      <c r="H10" s="172"/>
      <c r="I10" s="172"/>
      <c r="J10" s="165"/>
      <c r="K10" s="161"/>
      <c r="L10" s="165"/>
      <c r="M10" s="173" t="s">
        <v>139</v>
      </c>
      <c r="N10" s="472">
        <f>Group!E15-'North + West'!E6-'South + East'!E6-'Intern.+ Special Divisions'!E6-Other!E6-Other!E9</f>
        <v>2.3163693185779266E-12</v>
      </c>
      <c r="O10" s="167"/>
    </row>
    <row r="11" spans="1:29" ht="10.199999999999999" customHeight="1">
      <c r="A11" s="164"/>
      <c r="B11" s="164"/>
      <c r="C11" s="164"/>
      <c r="D11" s="164"/>
      <c r="E11" s="174"/>
      <c r="F11" s="166"/>
      <c r="G11" s="174"/>
      <c r="H11" s="174"/>
      <c r="I11" s="174"/>
      <c r="J11" s="174"/>
      <c r="K11" s="166"/>
      <c r="L11" s="174"/>
      <c r="M11" s="166"/>
      <c r="N11" s="174"/>
      <c r="O11" s="167"/>
    </row>
    <row r="12" spans="1:29" s="90" customFormat="1" ht="10.199999999999999" customHeight="1">
      <c r="A12" s="158" t="s">
        <v>99</v>
      </c>
      <c r="B12" s="182"/>
      <c r="C12" s="182"/>
      <c r="D12" s="182"/>
      <c r="E12" s="175"/>
      <c r="F12" s="175"/>
      <c r="G12" s="175"/>
      <c r="H12" s="175"/>
      <c r="I12" s="175"/>
      <c r="J12" s="175"/>
      <c r="K12" s="175"/>
      <c r="L12" s="175"/>
      <c r="M12" s="175"/>
      <c r="N12" s="175"/>
    </row>
    <row r="13" spans="1:29" s="3" customFormat="1" ht="10.199999999999999">
      <c r="A13" s="176" t="s">
        <v>100</v>
      </c>
      <c r="B13" s="164"/>
      <c r="C13" s="164"/>
      <c r="D13" s="164"/>
      <c r="E13" s="455">
        <v>2472</v>
      </c>
      <c r="F13" s="198">
        <f t="shared" ref="F13:F40" si="5">IF((+E13/G13)&lt;0,"n.m.",IF(E13&lt;0,(+E13/G13-1)*-1,(+E13/G13-1)))</f>
        <v>4.2158516020236014E-2</v>
      </c>
      <c r="G13" s="455">
        <v>2372</v>
      </c>
      <c r="H13" s="424">
        <v>2387</v>
      </c>
      <c r="I13" s="463">
        <f t="shared" ref="I13:M40" si="6">IF((+H13/J13)&lt;0,"n.m.",IF(H13&lt;0,(+H13/J13-1)*-1,(+H13/J13-1)))</f>
        <v>1.2728044123886395E-2</v>
      </c>
      <c r="J13" s="177">
        <v>2357</v>
      </c>
      <c r="K13" s="198">
        <f t="shared" si="6"/>
        <v>3.5588752196836548E-2</v>
      </c>
      <c r="L13" s="177">
        <v>2276</v>
      </c>
      <c r="M13" s="198">
        <f t="shared" si="6"/>
        <v>1.245551601423478E-2</v>
      </c>
      <c r="N13" s="177">
        <v>2248</v>
      </c>
      <c r="O13" s="12"/>
      <c r="P13" s="28"/>
      <c r="Q13" s="99"/>
      <c r="R13" s="64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s="3" customFormat="1" ht="10.199999999999999">
      <c r="A14" s="176" t="s">
        <v>101</v>
      </c>
      <c r="B14" s="164"/>
      <c r="C14" s="164"/>
      <c r="D14" s="164"/>
      <c r="E14" s="455">
        <v>1167</v>
      </c>
      <c r="F14" s="198">
        <f t="shared" si="5"/>
        <v>1.3020833333333259E-2</v>
      </c>
      <c r="G14" s="455">
        <v>1152</v>
      </c>
      <c r="H14" s="424">
        <v>1153</v>
      </c>
      <c r="I14" s="463">
        <f t="shared" si="6"/>
        <v>7.8671328671329199E-3</v>
      </c>
      <c r="J14" s="177">
        <v>1144</v>
      </c>
      <c r="K14" s="198">
        <f t="shared" si="6"/>
        <v>2.4171888988361756E-2</v>
      </c>
      <c r="L14" s="177">
        <v>1117</v>
      </c>
      <c r="M14" s="198">
        <f t="shared" si="6"/>
        <v>2.1023765996343702E-2</v>
      </c>
      <c r="N14" s="177">
        <v>1094</v>
      </c>
      <c r="O14" s="12"/>
      <c r="P14" s="28"/>
      <c r="Q14" s="99"/>
      <c r="R14" s="64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s="3" customFormat="1" ht="10.199999999999999">
      <c r="A15" s="176" t="s">
        <v>102</v>
      </c>
      <c r="B15" s="164"/>
      <c r="C15" s="164"/>
      <c r="D15" s="164"/>
      <c r="E15" s="455">
        <v>616</v>
      </c>
      <c r="F15" s="198">
        <f t="shared" si="5"/>
        <v>4.2301184433164218E-2</v>
      </c>
      <c r="G15" s="455">
        <v>591</v>
      </c>
      <c r="H15" s="424">
        <v>594</v>
      </c>
      <c r="I15" s="463">
        <f t="shared" si="6"/>
        <v>2.5906735751295429E-2</v>
      </c>
      <c r="J15" s="177">
        <v>579</v>
      </c>
      <c r="K15" s="198">
        <f t="shared" si="6"/>
        <v>7.8212290502793325E-2</v>
      </c>
      <c r="L15" s="177">
        <v>537</v>
      </c>
      <c r="M15" s="198">
        <f t="shared" si="6"/>
        <v>-5.4577464788732377E-2</v>
      </c>
      <c r="N15" s="177">
        <v>568</v>
      </c>
      <c r="O15" s="12"/>
      <c r="P15" s="28"/>
      <c r="Q15" s="99"/>
      <c r="R15" s="64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s="3" customFormat="1" ht="10.199999999999999">
      <c r="A16" s="176" t="s">
        <v>103</v>
      </c>
      <c r="B16" s="164"/>
      <c r="C16" s="164"/>
      <c r="D16" s="164"/>
      <c r="E16" s="455">
        <v>372</v>
      </c>
      <c r="F16" s="198">
        <f t="shared" si="5"/>
        <v>2.4793388429751984E-2</v>
      </c>
      <c r="G16" s="455">
        <v>363</v>
      </c>
      <c r="H16" s="424">
        <v>365</v>
      </c>
      <c r="I16" s="463">
        <f t="shared" si="6"/>
        <v>2.528089887640439E-2</v>
      </c>
      <c r="J16" s="177">
        <v>356</v>
      </c>
      <c r="K16" s="198">
        <f t="shared" si="6"/>
        <v>8.4985835694051381E-3</v>
      </c>
      <c r="L16" s="177">
        <v>353</v>
      </c>
      <c r="M16" s="198">
        <f t="shared" si="6"/>
        <v>-1.3966480446927387E-2</v>
      </c>
      <c r="N16" s="177">
        <v>358</v>
      </c>
      <c r="O16" s="12"/>
      <c r="P16" s="28"/>
      <c r="Q16" s="99"/>
      <c r="R16" s="64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s="9" customFormat="1" ht="10.199999999999999">
      <c r="A17" s="176" t="s">
        <v>104</v>
      </c>
      <c r="B17" s="164"/>
      <c r="C17" s="164"/>
      <c r="D17" s="164"/>
      <c r="E17" s="455">
        <v>280</v>
      </c>
      <c r="F17" s="198">
        <f t="shared" si="5"/>
        <v>2.564102564102555E-2</v>
      </c>
      <c r="G17" s="455">
        <v>273</v>
      </c>
      <c r="H17" s="424">
        <v>273</v>
      </c>
      <c r="I17" s="463">
        <f t="shared" si="6"/>
        <v>-1.4440433212996373E-2</v>
      </c>
      <c r="J17" s="177">
        <v>277</v>
      </c>
      <c r="K17" s="198">
        <f t="shared" si="6"/>
        <v>-3.1468531468531458E-2</v>
      </c>
      <c r="L17" s="177">
        <v>286</v>
      </c>
      <c r="M17" s="198">
        <f t="shared" si="6"/>
        <v>7.9245283018867907E-2</v>
      </c>
      <c r="N17" s="177">
        <v>265</v>
      </c>
      <c r="O17" s="12"/>
      <c r="P17" s="28"/>
      <c r="Q17" s="99"/>
      <c r="R17" s="64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s="9" customFormat="1" ht="10.199999999999999">
      <c r="A18" s="176" t="s">
        <v>148</v>
      </c>
      <c r="B18" s="164"/>
      <c r="C18" s="164"/>
      <c r="D18" s="164"/>
      <c r="E18" s="455">
        <v>109</v>
      </c>
      <c r="F18" s="198">
        <f t="shared" si="5"/>
        <v>-6.8376068376068355E-2</v>
      </c>
      <c r="G18" s="455">
        <v>117</v>
      </c>
      <c r="H18" s="424">
        <v>116</v>
      </c>
      <c r="I18" s="463">
        <f t="shared" si="6"/>
        <v>-0.14074074074074072</v>
      </c>
      <c r="J18" s="177">
        <v>135</v>
      </c>
      <c r="K18" s="198">
        <f t="shared" si="6"/>
        <v>-0.15094339622641506</v>
      </c>
      <c r="L18" s="177">
        <v>159</v>
      </c>
      <c r="M18" s="198">
        <f t="shared" si="6"/>
        <v>-0.1067415730337079</v>
      </c>
      <c r="N18" s="177">
        <v>178</v>
      </c>
      <c r="O18" s="12"/>
      <c r="P18" s="28"/>
      <c r="Q18" s="99"/>
      <c r="R18" s="64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s="9" customFormat="1" ht="10.199999999999999">
      <c r="A19" s="176" t="s">
        <v>105</v>
      </c>
      <c r="B19" s="164"/>
      <c r="C19" s="164"/>
      <c r="D19" s="164"/>
      <c r="E19" s="455">
        <v>218</v>
      </c>
      <c r="F19" s="198">
        <f t="shared" si="5"/>
        <v>4.3062200956937691E-2</v>
      </c>
      <c r="G19" s="455">
        <v>209</v>
      </c>
      <c r="H19" s="424">
        <v>209</v>
      </c>
      <c r="I19" s="463">
        <f t="shared" si="6"/>
        <v>2.9556650246305383E-2</v>
      </c>
      <c r="J19" s="177">
        <v>203</v>
      </c>
      <c r="K19" s="198">
        <f t="shared" si="6"/>
        <v>-0.11353711790393017</v>
      </c>
      <c r="L19" s="177">
        <v>229</v>
      </c>
      <c r="M19" s="198">
        <f t="shared" si="6"/>
        <v>-2.5531914893617058E-2</v>
      </c>
      <c r="N19" s="177">
        <v>235</v>
      </c>
      <c r="O19" s="12"/>
      <c r="P19" s="28"/>
      <c r="Q19" s="99"/>
      <c r="R19" s="64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s="9" customFormat="1" ht="10.199999999999999">
      <c r="A20" s="176" t="s">
        <v>106</v>
      </c>
      <c r="B20" s="164"/>
      <c r="C20" s="164"/>
      <c r="D20" s="164"/>
      <c r="E20" s="455">
        <v>173</v>
      </c>
      <c r="F20" s="198">
        <f t="shared" si="5"/>
        <v>1.1695906432748648E-2</v>
      </c>
      <c r="G20" s="455">
        <v>171</v>
      </c>
      <c r="H20" s="424">
        <v>171</v>
      </c>
      <c r="I20" s="463">
        <f t="shared" si="6"/>
        <v>6.8750000000000089E-2</v>
      </c>
      <c r="J20" s="177">
        <v>160</v>
      </c>
      <c r="K20" s="198">
        <f t="shared" si="6"/>
        <v>-0.1061452513966481</v>
      </c>
      <c r="L20" s="177">
        <v>179</v>
      </c>
      <c r="M20" s="198">
        <f t="shared" si="6"/>
        <v>-0.19730941704035876</v>
      </c>
      <c r="N20" s="177">
        <v>223</v>
      </c>
      <c r="O20" s="12"/>
      <c r="P20" s="28"/>
      <c r="Q20" s="99"/>
      <c r="R20" s="64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s="9" customFormat="1" ht="10.199999999999999">
      <c r="A21" s="176" t="s">
        <v>107</v>
      </c>
      <c r="B21" s="164"/>
      <c r="C21" s="164"/>
      <c r="D21" s="164"/>
      <c r="E21" s="455">
        <v>110</v>
      </c>
      <c r="F21" s="198">
        <f t="shared" si="5"/>
        <v>0.12244897959183665</v>
      </c>
      <c r="G21" s="455">
        <v>98</v>
      </c>
      <c r="H21" s="424">
        <v>99</v>
      </c>
      <c r="I21" s="463">
        <f t="shared" si="6"/>
        <v>-1.980198019801982E-2</v>
      </c>
      <c r="J21" s="177">
        <v>101</v>
      </c>
      <c r="K21" s="198">
        <f t="shared" si="6"/>
        <v>7.4468085106383031E-2</v>
      </c>
      <c r="L21" s="177">
        <v>94</v>
      </c>
      <c r="M21" s="198">
        <f t="shared" si="6"/>
        <v>-6.9306930693069257E-2</v>
      </c>
      <c r="N21" s="177">
        <v>101</v>
      </c>
      <c r="O21" s="12"/>
      <c r="P21" s="28"/>
      <c r="Q21" s="99"/>
      <c r="R21" s="64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s="9" customFormat="1" ht="10.199999999999999">
      <c r="A22" s="176" t="s">
        <v>108</v>
      </c>
      <c r="B22" s="164"/>
      <c r="C22" s="164"/>
      <c r="D22" s="164"/>
      <c r="E22" s="455">
        <v>14</v>
      </c>
      <c r="F22" s="198">
        <f t="shared" si="5"/>
        <v>0</v>
      </c>
      <c r="G22" s="455">
        <v>14</v>
      </c>
      <c r="H22" s="424">
        <v>14</v>
      </c>
      <c r="I22" s="463">
        <f t="shared" si="6"/>
        <v>0</v>
      </c>
      <c r="J22" s="177">
        <v>14</v>
      </c>
      <c r="K22" s="198">
        <f t="shared" si="6"/>
        <v>0</v>
      </c>
      <c r="L22" s="177">
        <v>14</v>
      </c>
      <c r="M22" s="198">
        <f t="shared" si="6"/>
        <v>0.16666666666666674</v>
      </c>
      <c r="N22" s="177">
        <v>12</v>
      </c>
      <c r="O22" s="12"/>
      <c r="P22" s="28"/>
      <c r="Q22" s="99"/>
      <c r="R22" s="64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s="9" customFormat="1" ht="10.199999999999999">
      <c r="A23" s="176" t="s">
        <v>109</v>
      </c>
      <c r="B23" s="164"/>
      <c r="C23" s="164"/>
      <c r="D23" s="164"/>
      <c r="E23" s="455">
        <v>126</v>
      </c>
      <c r="F23" s="198">
        <f t="shared" si="5"/>
        <v>0.15596330275229353</v>
      </c>
      <c r="G23" s="455">
        <v>109</v>
      </c>
      <c r="H23" s="424">
        <v>110</v>
      </c>
      <c r="I23" s="463">
        <f t="shared" si="6"/>
        <v>6.7961165048543659E-2</v>
      </c>
      <c r="J23" s="177">
        <v>103</v>
      </c>
      <c r="K23" s="198">
        <f t="shared" si="6"/>
        <v>9.8039215686274161E-3</v>
      </c>
      <c r="L23" s="177">
        <v>102</v>
      </c>
      <c r="M23" s="198">
        <f t="shared" si="6"/>
        <v>-3.7735849056603765E-2</v>
      </c>
      <c r="N23" s="177">
        <v>106</v>
      </c>
      <c r="O23" s="12"/>
      <c r="P23" s="28"/>
      <c r="Q23" s="99"/>
      <c r="R23" s="6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s="9" customFormat="1" ht="10.199999999999999">
      <c r="A24" s="176" t="s">
        <v>110</v>
      </c>
      <c r="B24" s="164"/>
      <c r="C24" s="164"/>
      <c r="D24" s="164"/>
      <c r="E24" s="455">
        <v>60</v>
      </c>
      <c r="F24" s="198">
        <f t="shared" si="5"/>
        <v>1.6949152542372836E-2</v>
      </c>
      <c r="G24" s="455">
        <v>59</v>
      </c>
      <c r="H24" s="424">
        <v>59</v>
      </c>
      <c r="I24" s="463">
        <f t="shared" si="6"/>
        <v>5.3571428571428603E-2</v>
      </c>
      <c r="J24" s="177">
        <v>56</v>
      </c>
      <c r="K24" s="198">
        <f t="shared" si="6"/>
        <v>0</v>
      </c>
      <c r="L24" s="177">
        <v>56</v>
      </c>
      <c r="M24" s="198">
        <f t="shared" si="6"/>
        <v>-1.7543859649122862E-2</v>
      </c>
      <c r="N24" s="177">
        <v>57</v>
      </c>
      <c r="O24" s="12"/>
      <c r="P24" s="28"/>
      <c r="Q24" s="99"/>
      <c r="R24" s="64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s="9" customFormat="1" ht="10.199999999999999">
      <c r="A25" s="176" t="s">
        <v>111</v>
      </c>
      <c r="B25" s="164"/>
      <c r="C25" s="164"/>
      <c r="D25" s="164"/>
      <c r="E25" s="455">
        <v>127</v>
      </c>
      <c r="F25" s="198">
        <f t="shared" si="5"/>
        <v>-9.285714285714286E-2</v>
      </c>
      <c r="G25" s="455">
        <v>140</v>
      </c>
      <c r="H25" s="424">
        <v>139</v>
      </c>
      <c r="I25" s="463">
        <f t="shared" si="6"/>
        <v>-8.5526315789473673E-2</v>
      </c>
      <c r="J25" s="177">
        <v>152</v>
      </c>
      <c r="K25" s="198">
        <f t="shared" si="6"/>
        <v>-5.5900621118012417E-2</v>
      </c>
      <c r="L25" s="177">
        <v>161</v>
      </c>
      <c r="M25" s="198">
        <f t="shared" si="6"/>
        <v>-6.9364161849710948E-2</v>
      </c>
      <c r="N25" s="177">
        <v>173</v>
      </c>
      <c r="O25" s="12"/>
      <c r="P25" s="28"/>
      <c r="Q25" s="99"/>
      <c r="R25" s="64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s="9" customFormat="1" ht="10.199999999999999">
      <c r="A26" s="176" t="s">
        <v>112</v>
      </c>
      <c r="B26" s="164"/>
      <c r="C26" s="164"/>
      <c r="D26" s="164"/>
      <c r="E26" s="297">
        <v>57</v>
      </c>
      <c r="F26" s="198">
        <f t="shared" si="5"/>
        <v>0</v>
      </c>
      <c r="G26" s="549">
        <v>57</v>
      </c>
      <c r="H26" s="425">
        <v>57</v>
      </c>
      <c r="I26" s="463">
        <f t="shared" si="6"/>
        <v>-3.3898305084745783E-2</v>
      </c>
      <c r="J26" s="178">
        <v>59</v>
      </c>
      <c r="K26" s="198">
        <f t="shared" si="6"/>
        <v>5.3571428571428603E-2</v>
      </c>
      <c r="L26" s="178">
        <v>56</v>
      </c>
      <c r="M26" s="198">
        <f t="shared" si="6"/>
        <v>0.39999999999999991</v>
      </c>
      <c r="N26" s="178">
        <v>40</v>
      </c>
      <c r="O26" s="12"/>
      <c r="P26" s="28"/>
      <c r="Q26" s="99"/>
      <c r="R26" s="64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s="9" customFormat="1" ht="10.199999999999999">
      <c r="A27" s="176" t="s">
        <v>113</v>
      </c>
      <c r="B27" s="164"/>
      <c r="C27" s="164"/>
      <c r="D27" s="164"/>
      <c r="E27" s="455">
        <v>27</v>
      </c>
      <c r="F27" s="463">
        <f t="shared" si="5"/>
        <v>-6.8965517241379337E-2</v>
      </c>
      <c r="G27" s="455">
        <v>29</v>
      </c>
      <c r="H27" s="424">
        <v>30</v>
      </c>
      <c r="I27" s="463">
        <f t="shared" si="6"/>
        <v>-0.11764705882352944</v>
      </c>
      <c r="J27" s="177">
        <v>34</v>
      </c>
      <c r="K27" s="198">
        <f t="shared" si="6"/>
        <v>-2.8571428571428581E-2</v>
      </c>
      <c r="L27" s="177">
        <v>35</v>
      </c>
      <c r="M27" s="198">
        <f t="shared" si="6"/>
        <v>-5.4054054054054057E-2</v>
      </c>
      <c r="N27" s="177">
        <v>37</v>
      </c>
      <c r="O27" s="12"/>
      <c r="P27" s="28"/>
      <c r="Q27" s="99"/>
      <c r="R27" s="64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s="3" customFormat="1" ht="10.199999999999999">
      <c r="A28" s="176" t="s">
        <v>114</v>
      </c>
      <c r="B28" s="164"/>
      <c r="C28" s="164"/>
      <c r="D28" s="164"/>
      <c r="E28" s="455">
        <v>19</v>
      </c>
      <c r="F28" s="463">
        <f t="shared" si="5"/>
        <v>-0.17391304347826086</v>
      </c>
      <c r="G28" s="455">
        <v>23</v>
      </c>
      <c r="H28" s="424">
        <v>23</v>
      </c>
      <c r="I28" s="463">
        <f t="shared" si="6"/>
        <v>-7.999999999999996E-2</v>
      </c>
      <c r="J28" s="177">
        <v>25</v>
      </c>
      <c r="K28" s="198">
        <f t="shared" si="6"/>
        <v>-7.407407407407407E-2</v>
      </c>
      <c r="L28" s="177">
        <v>27</v>
      </c>
      <c r="M28" s="198">
        <f t="shared" si="6"/>
        <v>-3.5714285714285698E-2</v>
      </c>
      <c r="N28" s="177">
        <v>28</v>
      </c>
      <c r="O28" s="12"/>
      <c r="P28" s="28"/>
      <c r="Q28" s="99"/>
      <c r="R28" s="64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s="9" customFormat="1" ht="10.199999999999999">
      <c r="A29" s="176" t="s">
        <v>115</v>
      </c>
      <c r="B29" s="164"/>
      <c r="C29" s="164"/>
      <c r="D29" s="164"/>
      <c r="E29" s="455">
        <v>0</v>
      </c>
      <c r="F29" s="463"/>
      <c r="G29" s="455">
        <v>0</v>
      </c>
      <c r="H29" s="424">
        <v>0</v>
      </c>
      <c r="I29" s="463"/>
      <c r="J29" s="177">
        <v>0</v>
      </c>
      <c r="K29" s="198"/>
      <c r="L29" s="177">
        <v>0</v>
      </c>
      <c r="M29" s="198"/>
      <c r="N29" s="177">
        <v>0</v>
      </c>
      <c r="O29" s="12"/>
      <c r="P29" s="28"/>
      <c r="Q29" s="99"/>
      <c r="R29" s="64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s="9" customFormat="1" ht="10.199999999999999">
      <c r="A30" s="176" t="s">
        <v>116</v>
      </c>
      <c r="B30" s="164"/>
      <c r="C30" s="164"/>
      <c r="D30" s="164"/>
      <c r="E30" s="455">
        <v>25</v>
      </c>
      <c r="F30" s="463">
        <f t="shared" si="5"/>
        <v>0.25</v>
      </c>
      <c r="G30" s="455">
        <v>20</v>
      </c>
      <c r="H30" s="424">
        <v>20</v>
      </c>
      <c r="I30" s="463">
        <f t="shared" si="6"/>
        <v>0.11111111111111116</v>
      </c>
      <c r="J30" s="177">
        <v>18</v>
      </c>
      <c r="K30" s="198">
        <f t="shared" si="6"/>
        <v>0</v>
      </c>
      <c r="L30" s="177">
        <v>18</v>
      </c>
      <c r="M30" s="198">
        <f t="shared" si="6"/>
        <v>0.38461538461538458</v>
      </c>
      <c r="N30" s="177">
        <v>13</v>
      </c>
      <c r="O30" s="12"/>
      <c r="P30" s="28"/>
      <c r="Q30" s="99"/>
      <c r="R30" s="64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s="9" customFormat="1" ht="10.199999999999999">
      <c r="A31" s="176" t="s">
        <v>117</v>
      </c>
      <c r="B31" s="164"/>
      <c r="C31" s="164"/>
      <c r="D31" s="164"/>
      <c r="E31" s="455">
        <v>0</v>
      </c>
      <c r="F31" s="463"/>
      <c r="G31" s="455">
        <v>0</v>
      </c>
      <c r="H31" s="424">
        <v>0</v>
      </c>
      <c r="I31" s="463"/>
      <c r="J31" s="177">
        <v>0</v>
      </c>
      <c r="K31" s="198">
        <f t="shared" si="6"/>
        <v>-1</v>
      </c>
      <c r="L31" s="177">
        <v>5</v>
      </c>
      <c r="M31" s="198">
        <f t="shared" si="6"/>
        <v>0</v>
      </c>
      <c r="N31" s="177">
        <v>5</v>
      </c>
      <c r="O31" s="12"/>
      <c r="P31" s="28"/>
      <c r="Q31" s="99"/>
      <c r="R31" s="64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s="9" customFormat="1" ht="10.199999999999999">
      <c r="A32" s="176" t="s">
        <v>118</v>
      </c>
      <c r="B32" s="164"/>
      <c r="C32" s="164"/>
      <c r="D32" s="164"/>
      <c r="E32" s="455">
        <v>2</v>
      </c>
      <c r="F32" s="463">
        <f t="shared" si="5"/>
        <v>-0.33333333333333337</v>
      </c>
      <c r="G32" s="455">
        <v>3</v>
      </c>
      <c r="H32" s="424">
        <v>2</v>
      </c>
      <c r="I32" s="463">
        <f t="shared" si="6"/>
        <v>1</v>
      </c>
      <c r="J32" s="177">
        <v>1</v>
      </c>
      <c r="K32" s="198">
        <f t="shared" si="6"/>
        <v>0</v>
      </c>
      <c r="L32" s="177">
        <v>1</v>
      </c>
      <c r="M32" s="198"/>
      <c r="N32" s="177">
        <v>0</v>
      </c>
      <c r="O32" s="30"/>
      <c r="P32" s="31"/>
      <c r="Q32" s="102"/>
      <c r="R32" s="64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s="9" customFormat="1" ht="10.199999999999999">
      <c r="A33" s="176" t="s">
        <v>119</v>
      </c>
      <c r="B33" s="176"/>
      <c r="C33" s="176"/>
      <c r="D33" s="176"/>
      <c r="E33" s="456">
        <v>0</v>
      </c>
      <c r="F33" s="463"/>
      <c r="G33" s="456">
        <v>0</v>
      </c>
      <c r="H33" s="426">
        <v>0</v>
      </c>
      <c r="I33" s="463"/>
      <c r="J33" s="180">
        <v>0</v>
      </c>
      <c r="K33" s="198"/>
      <c r="L33" s="180">
        <v>0</v>
      </c>
      <c r="M33" s="198"/>
      <c r="N33" s="180">
        <v>0</v>
      </c>
      <c r="O33" s="11"/>
      <c r="P33" s="28"/>
      <c r="Q33" s="11"/>
      <c r="R33" s="28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s="9" customFormat="1" ht="10.199999999999999">
      <c r="A34" s="176" t="s">
        <v>120</v>
      </c>
      <c r="B34" s="176"/>
      <c r="C34" s="176"/>
      <c r="D34" s="176"/>
      <c r="E34" s="456">
        <v>0</v>
      </c>
      <c r="F34" s="463"/>
      <c r="G34" s="456">
        <v>0</v>
      </c>
      <c r="H34" s="426">
        <v>0</v>
      </c>
      <c r="I34" s="463"/>
      <c r="J34" s="180">
        <v>0</v>
      </c>
      <c r="K34" s="198"/>
      <c r="L34" s="180">
        <v>0</v>
      </c>
      <c r="M34" s="198"/>
      <c r="N34" s="180">
        <v>0</v>
      </c>
      <c r="O34" s="11"/>
      <c r="P34" s="28"/>
      <c r="Q34" s="11"/>
      <c r="R34" s="28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s="9" customFormat="1" ht="10.199999999999999">
      <c r="A35" s="179" t="s">
        <v>100</v>
      </c>
      <c r="B35" s="526"/>
      <c r="C35" s="526"/>
      <c r="D35" s="526"/>
      <c r="E35" s="181">
        <f>E13</f>
        <v>2472</v>
      </c>
      <c r="F35" s="198">
        <f t="shared" si="5"/>
        <v>4.2158516020236014E-2</v>
      </c>
      <c r="G35" s="550">
        <f>G13</f>
        <v>2372</v>
      </c>
      <c r="H35" s="298">
        <f>H13</f>
        <v>2387</v>
      </c>
      <c r="I35" s="463">
        <f t="shared" si="6"/>
        <v>1.2728044123886395E-2</v>
      </c>
      <c r="J35" s="181">
        <f>J13</f>
        <v>2357</v>
      </c>
      <c r="K35" s="198">
        <f t="shared" si="6"/>
        <v>3.5588752196836548E-2</v>
      </c>
      <c r="L35" s="181">
        <f>L13</f>
        <v>2276</v>
      </c>
      <c r="M35" s="198">
        <f t="shared" si="6"/>
        <v>1.245551601423478E-2</v>
      </c>
      <c r="N35" s="181">
        <v>2248</v>
      </c>
      <c r="O35" s="12"/>
      <c r="P35" s="28"/>
      <c r="Q35" s="99"/>
      <c r="R35" s="28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s="9" customFormat="1" ht="10.199999999999999">
      <c r="A36" s="179" t="s">
        <v>101</v>
      </c>
      <c r="B36" s="526"/>
      <c r="C36" s="526"/>
      <c r="D36" s="526"/>
      <c r="E36" s="181">
        <f>E14</f>
        <v>1167</v>
      </c>
      <c r="F36" s="198">
        <f t="shared" si="5"/>
        <v>1.3020833333333259E-2</v>
      </c>
      <c r="G36" s="550">
        <f>G14</f>
        <v>1152</v>
      </c>
      <c r="H36" s="298">
        <f>H14</f>
        <v>1153</v>
      </c>
      <c r="I36" s="463">
        <f t="shared" si="6"/>
        <v>7.8671328671329199E-3</v>
      </c>
      <c r="J36" s="181">
        <f>J14</f>
        <v>1144</v>
      </c>
      <c r="K36" s="198">
        <f t="shared" si="6"/>
        <v>2.4171888988361756E-2</v>
      </c>
      <c r="L36" s="181">
        <f>L14</f>
        <v>1117</v>
      </c>
      <c r="M36" s="198">
        <f t="shared" si="6"/>
        <v>2.1023765996343702E-2</v>
      </c>
      <c r="N36" s="181">
        <v>1094</v>
      </c>
      <c r="O36" s="12"/>
      <c r="P36" s="28"/>
      <c r="Q36" s="99"/>
      <c r="R36" s="28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s="3" customFormat="1" ht="10.199999999999999">
      <c r="A37" s="179" t="s">
        <v>121</v>
      </c>
      <c r="B37" s="526"/>
      <c r="C37" s="526"/>
      <c r="D37" s="526"/>
      <c r="E37" s="178">
        <f>E15+E16+E17+E18+E19+E20+E21+E22+E23+E24</f>
        <v>2078</v>
      </c>
      <c r="F37" s="198">
        <f t="shared" si="5"/>
        <v>3.6926147704590795E-2</v>
      </c>
      <c r="G37" s="549">
        <f>G15+G16+G17+G18+G19+G20+G21+G22+G23+G24</f>
        <v>2004</v>
      </c>
      <c r="H37" s="297">
        <f>H15+H16+H17+H18+H19+H20+H21+H22+H23+H24</f>
        <v>2010</v>
      </c>
      <c r="I37" s="463">
        <f t="shared" si="6"/>
        <v>1.3104838709677491E-2</v>
      </c>
      <c r="J37" s="178">
        <f>J15+J16+J17+J18+J19+J20+J21+J22+J23+J24</f>
        <v>1984</v>
      </c>
      <c r="K37" s="198">
        <f t="shared" si="6"/>
        <v>-1.2444001991040343E-2</v>
      </c>
      <c r="L37" s="178">
        <f>L15+L16+L17+L18+L19+L20+L21+L22+L23+L24</f>
        <v>2009</v>
      </c>
      <c r="M37" s="198">
        <f t="shared" si="6"/>
        <v>-4.4698050404184508E-2</v>
      </c>
      <c r="N37" s="178">
        <v>2103</v>
      </c>
      <c r="O37" s="12"/>
      <c r="P37" s="19"/>
      <c r="Q37" s="99"/>
      <c r="R37" s="19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s="3" customFormat="1" ht="10.199999999999999">
      <c r="A38" s="179" t="s">
        <v>122</v>
      </c>
      <c r="B38" s="526"/>
      <c r="C38" s="526"/>
      <c r="D38" s="526"/>
      <c r="E38" s="178">
        <f>E25+E26+E27+E28+E29+E30</f>
        <v>255</v>
      </c>
      <c r="F38" s="198">
        <f t="shared" si="5"/>
        <v>-5.2044609665427455E-2</v>
      </c>
      <c r="G38" s="549">
        <f>G25+G26+G27+G28+G29+G30</f>
        <v>269</v>
      </c>
      <c r="H38" s="297">
        <f>H25+H26+H27+H28+H29+H30</f>
        <v>269</v>
      </c>
      <c r="I38" s="463">
        <f t="shared" si="6"/>
        <v>-6.597222222222221E-2</v>
      </c>
      <c r="J38" s="178">
        <f>J25+J26+J27+J28+J29+J30</f>
        <v>288</v>
      </c>
      <c r="K38" s="198">
        <f t="shared" si="6"/>
        <v>-3.0303030303030276E-2</v>
      </c>
      <c r="L38" s="178">
        <f>L25+L26+L27+L28+L29+L30</f>
        <v>297</v>
      </c>
      <c r="M38" s="198">
        <f t="shared" si="6"/>
        <v>2.0618556701030855E-2</v>
      </c>
      <c r="N38" s="178">
        <v>291</v>
      </c>
      <c r="O38" s="12"/>
      <c r="P38" s="19"/>
      <c r="Q38" s="99"/>
      <c r="R38" s="19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s="9" customFormat="1" ht="10.199999999999999">
      <c r="A39" s="179" t="s">
        <v>123</v>
      </c>
      <c r="B39" s="526"/>
      <c r="C39" s="526"/>
      <c r="D39" s="526"/>
      <c r="E39" s="178">
        <f>E31+E32+E33+E34</f>
        <v>2</v>
      </c>
      <c r="F39" s="198">
        <f t="shared" si="5"/>
        <v>-0.33333333333333337</v>
      </c>
      <c r="G39" s="549">
        <f>G31+G32+G33+G34</f>
        <v>3</v>
      </c>
      <c r="H39" s="297">
        <f>H31+H32+H33+H34</f>
        <v>2</v>
      </c>
      <c r="I39" s="463">
        <f t="shared" si="6"/>
        <v>1</v>
      </c>
      <c r="J39" s="178">
        <f>J31+J32+J33+J34</f>
        <v>1</v>
      </c>
      <c r="K39" s="198">
        <f t="shared" si="6"/>
        <v>-0.83333333333333337</v>
      </c>
      <c r="L39" s="178">
        <f>L31+L32+L33+L34</f>
        <v>6</v>
      </c>
      <c r="M39" s="198">
        <f t="shared" si="6"/>
        <v>0.19999999999999996</v>
      </c>
      <c r="N39" s="178">
        <v>5</v>
      </c>
      <c r="O39" s="12"/>
      <c r="P39" s="19"/>
      <c r="Q39" s="99"/>
      <c r="R39" s="19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s="3" customFormat="1" ht="10.199999999999999">
      <c r="A40" s="182" t="s">
        <v>124</v>
      </c>
      <c r="B40" s="527"/>
      <c r="C40" s="527"/>
      <c r="D40" s="527"/>
      <c r="E40" s="183">
        <f>SUM(E35:E39)</f>
        <v>5974</v>
      </c>
      <c r="F40" s="199">
        <f t="shared" si="5"/>
        <v>3.0000000000000027E-2</v>
      </c>
      <c r="G40" s="551">
        <f>SUM(G35:G39)</f>
        <v>5800</v>
      </c>
      <c r="H40" s="299">
        <f>SUM(H35:H39)</f>
        <v>5821</v>
      </c>
      <c r="I40" s="464">
        <f t="shared" si="6"/>
        <v>8.1399376515414179E-3</v>
      </c>
      <c r="J40" s="183">
        <f>SUM(J35:J39)</f>
        <v>5774</v>
      </c>
      <c r="K40" s="199">
        <f t="shared" si="6"/>
        <v>1.2094653812445122E-2</v>
      </c>
      <c r="L40" s="183">
        <f>SUM(L35:L39)</f>
        <v>5705</v>
      </c>
      <c r="M40" s="199">
        <f t="shared" si="6"/>
        <v>-6.2706845497300101E-3</v>
      </c>
      <c r="N40" s="183">
        <v>5741</v>
      </c>
      <c r="O40" s="7"/>
      <c r="P40" s="35"/>
      <c r="Q40" s="107"/>
      <c r="R40" s="35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s="114" customFormat="1" ht="10.199999999999999">
      <c r="A41" s="184" t="s">
        <v>134</v>
      </c>
      <c r="B41" s="528"/>
      <c r="C41" s="528"/>
      <c r="D41" s="528"/>
      <c r="E41" s="185">
        <f>E40/Group!E152</f>
        <v>8.2310310144807733E-2</v>
      </c>
      <c r="F41" s="168"/>
      <c r="G41" s="552">
        <f>G40/[2]Group!G153</f>
        <v>7.8968507903658419E-2</v>
      </c>
      <c r="H41" s="300">
        <f>H40/Group!H152</f>
        <v>8.1028410751820046E-2</v>
      </c>
      <c r="I41" s="185"/>
      <c r="J41" s="185">
        <f>J40/Group!J152</f>
        <v>7.8756052649526023E-2</v>
      </c>
      <c r="K41" s="168"/>
      <c r="L41" s="185">
        <f>L40/Group!L152</f>
        <v>7.8251447068828348E-2</v>
      </c>
      <c r="M41" s="186"/>
      <c r="N41" s="185">
        <v>7.8536251709986321E-2</v>
      </c>
      <c r="O41" s="187"/>
      <c r="P41" s="112"/>
      <c r="Q41" s="111"/>
      <c r="R41" s="112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</row>
    <row r="42" spans="1:29" ht="12" customHeight="1">
      <c r="A42" s="164"/>
      <c r="B42" s="164"/>
      <c r="C42" s="164"/>
      <c r="D42" s="164"/>
      <c r="E42" s="174"/>
      <c r="F42" s="168"/>
      <c r="G42" s="174"/>
      <c r="H42" s="174"/>
      <c r="I42" s="174"/>
      <c r="J42" s="174"/>
      <c r="K42" s="168"/>
      <c r="L42" s="174"/>
      <c r="M42" s="166"/>
      <c r="N42" s="174"/>
    </row>
    <row r="43" spans="1:29" s="90" customFormat="1" ht="12" customHeight="1">
      <c r="A43" s="182" t="s">
        <v>2</v>
      </c>
      <c r="B43" s="182"/>
      <c r="C43" s="182"/>
      <c r="D43" s="182"/>
      <c r="E43" s="175"/>
      <c r="F43" s="168"/>
      <c r="G43" s="175"/>
      <c r="H43" s="175"/>
      <c r="I43" s="175"/>
      <c r="J43" s="175"/>
      <c r="K43" s="168"/>
      <c r="L43" s="175"/>
      <c r="M43" s="166"/>
      <c r="N43" s="175"/>
    </row>
    <row r="44" spans="1:29" s="3" customFormat="1" ht="10.199999999999999">
      <c r="A44" s="176" t="s">
        <v>100</v>
      </c>
      <c r="B44" s="526"/>
      <c r="C44" s="526"/>
      <c r="D44" s="526"/>
      <c r="E44" s="457">
        <v>54.46</v>
      </c>
      <c r="F44" s="198">
        <f t="shared" ref="F44:F71" si="7">IF((+E44/G44)&lt;0,"n.m.",IF(E44&lt;0,(+E44/G44-1)*-1,(+E44/G44-1)))</f>
        <v>0.17548025037772508</v>
      </c>
      <c r="G44" s="457">
        <v>46.33</v>
      </c>
      <c r="H44" s="427">
        <v>77.69</v>
      </c>
      <c r="I44" s="463">
        <f t="shared" ref="I44:M71" si="8">IF((+H44/J44)&lt;0,"n.m.",IF(H44&lt;0,(+H44/J44-1)*-1,(+H44/J44-1)))</f>
        <v>0.48319969453990064</v>
      </c>
      <c r="J44" s="188">
        <v>52.38</v>
      </c>
      <c r="K44" s="198">
        <f t="shared" si="8"/>
        <v>-4.1186161449752845E-2</v>
      </c>
      <c r="L44" s="188">
        <v>54.63</v>
      </c>
      <c r="M44" s="198">
        <f t="shared" si="8"/>
        <v>-3.4805653710247353E-2</v>
      </c>
      <c r="N44" s="188">
        <v>56.6</v>
      </c>
      <c r="O44" s="12"/>
      <c r="P44" s="28"/>
      <c r="Q44" s="99"/>
      <c r="R44" s="64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s="3" customFormat="1" ht="10.199999999999999">
      <c r="A45" s="176" t="s">
        <v>101</v>
      </c>
      <c r="B45" s="526"/>
      <c r="C45" s="526"/>
      <c r="D45" s="526"/>
      <c r="E45" s="457">
        <v>26.8</v>
      </c>
      <c r="F45" s="198">
        <f t="shared" si="7"/>
        <v>0.28537170263788969</v>
      </c>
      <c r="G45" s="457">
        <v>20.85</v>
      </c>
      <c r="H45" s="427">
        <v>34.94</v>
      </c>
      <c r="I45" s="463">
        <f t="shared" si="8"/>
        <v>7.772979642196165E-2</v>
      </c>
      <c r="J45" s="188">
        <v>32.42</v>
      </c>
      <c r="K45" s="198">
        <f t="shared" si="8"/>
        <v>-0.10218775962337301</v>
      </c>
      <c r="L45" s="188">
        <v>36.11</v>
      </c>
      <c r="M45" s="198">
        <f t="shared" si="8"/>
        <v>9.5051719317862382E-3</v>
      </c>
      <c r="N45" s="188">
        <v>35.770000000000003</v>
      </c>
      <c r="O45" s="12"/>
      <c r="P45" s="28"/>
      <c r="Q45" s="99"/>
      <c r="R45" s="64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s="3" customFormat="1" ht="10.199999999999999">
      <c r="A46" s="176" t="s">
        <v>102</v>
      </c>
      <c r="B46" s="526"/>
      <c r="C46" s="526"/>
      <c r="D46" s="526"/>
      <c r="E46" s="457">
        <v>2.78</v>
      </c>
      <c r="F46" s="198">
        <f t="shared" si="7"/>
        <v>-0.40343347639484983</v>
      </c>
      <c r="G46" s="457">
        <v>4.66</v>
      </c>
      <c r="H46" s="427">
        <v>5.89</v>
      </c>
      <c r="I46" s="463">
        <f t="shared" si="8"/>
        <v>-0.25818639798488674</v>
      </c>
      <c r="J46" s="188">
        <v>7.94</v>
      </c>
      <c r="K46" s="198">
        <f t="shared" si="8"/>
        <v>-3.6407766990291246E-2</v>
      </c>
      <c r="L46" s="188">
        <v>8.24</v>
      </c>
      <c r="M46" s="198">
        <f t="shared" si="8"/>
        <v>-0.47111681643132219</v>
      </c>
      <c r="N46" s="188">
        <v>15.58</v>
      </c>
      <c r="O46" s="12"/>
      <c r="P46" s="28"/>
      <c r="Q46" s="99"/>
      <c r="R46" s="64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s="3" customFormat="1" ht="10.199999999999999">
      <c r="A47" s="176" t="s">
        <v>103</v>
      </c>
      <c r="B47" s="526"/>
      <c r="C47" s="526"/>
      <c r="D47" s="526"/>
      <c r="E47" s="457">
        <v>4.68</v>
      </c>
      <c r="F47" s="198">
        <f t="shared" si="7"/>
        <v>-8.9494163424124529E-2</v>
      </c>
      <c r="G47" s="457">
        <v>5.14</v>
      </c>
      <c r="H47" s="427">
        <v>6.43</v>
      </c>
      <c r="I47" s="463">
        <f t="shared" si="8"/>
        <v>-0.23086124401913877</v>
      </c>
      <c r="J47" s="188">
        <v>8.36</v>
      </c>
      <c r="K47" s="198">
        <f t="shared" si="8"/>
        <v>0.47964601769911486</v>
      </c>
      <c r="L47" s="188">
        <v>5.65</v>
      </c>
      <c r="M47" s="198">
        <f t="shared" si="8"/>
        <v>-4.7217537942664478E-2</v>
      </c>
      <c r="N47" s="188">
        <v>5.9300000000000006</v>
      </c>
      <c r="O47" s="12"/>
      <c r="P47" s="28"/>
      <c r="Q47" s="99"/>
      <c r="R47" s="64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s="9" customFormat="1" ht="10.199999999999999">
      <c r="A48" s="176" t="s">
        <v>104</v>
      </c>
      <c r="B48" s="526"/>
      <c r="C48" s="526"/>
      <c r="D48" s="526"/>
      <c r="E48" s="457">
        <v>1.3</v>
      </c>
      <c r="F48" s="198">
        <f t="shared" si="7"/>
        <v>-0.30107526881720437</v>
      </c>
      <c r="G48" s="457">
        <v>1.86</v>
      </c>
      <c r="H48" s="427">
        <v>1.67</v>
      </c>
      <c r="I48" s="463">
        <f t="shared" si="8"/>
        <v>-0.80957810718358036</v>
      </c>
      <c r="J48" s="188">
        <v>8.77</v>
      </c>
      <c r="K48" s="198">
        <f t="shared" si="8"/>
        <v>0.50946643717728057</v>
      </c>
      <c r="L48" s="188">
        <v>5.81</v>
      </c>
      <c r="M48" s="198">
        <f t="shared" si="8"/>
        <v>0.24678111587982809</v>
      </c>
      <c r="N48" s="188">
        <v>4.66</v>
      </c>
      <c r="O48" s="12"/>
      <c r="P48" s="28"/>
      <c r="Q48" s="99"/>
      <c r="R48" s="64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s="9" customFormat="1" ht="10.199999999999999">
      <c r="A49" s="176" t="s">
        <v>148</v>
      </c>
      <c r="B49" s="526"/>
      <c r="C49" s="526"/>
      <c r="D49" s="526"/>
      <c r="E49" s="457">
        <v>2.71</v>
      </c>
      <c r="F49" s="198">
        <f t="shared" si="7"/>
        <v>-0.21220930232558144</v>
      </c>
      <c r="G49" s="457">
        <v>3.44</v>
      </c>
      <c r="H49" s="427">
        <v>6.02</v>
      </c>
      <c r="I49" s="463">
        <f t="shared" si="8"/>
        <v>-0.32054176072234764</v>
      </c>
      <c r="J49" s="188">
        <v>8.86</v>
      </c>
      <c r="K49" s="198">
        <f t="shared" si="8"/>
        <v>0.5963963963963963</v>
      </c>
      <c r="L49" s="188">
        <v>5.55</v>
      </c>
      <c r="M49" s="198">
        <f t="shared" si="8"/>
        <v>0.875</v>
      </c>
      <c r="N49" s="188">
        <v>2.96</v>
      </c>
      <c r="O49" s="12"/>
      <c r="P49" s="28"/>
      <c r="Q49" s="99"/>
      <c r="R49" s="64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s="9" customFormat="1" ht="10.199999999999999">
      <c r="A50" s="176" t="s">
        <v>105</v>
      </c>
      <c r="B50" s="526"/>
      <c r="C50" s="526"/>
      <c r="D50" s="526"/>
      <c r="E50" s="457">
        <v>0.74</v>
      </c>
      <c r="F50" s="198">
        <f t="shared" si="7"/>
        <v>-0.45588235294117652</v>
      </c>
      <c r="G50" s="457">
        <v>1.36</v>
      </c>
      <c r="H50" s="427">
        <v>1.79</v>
      </c>
      <c r="I50" s="463">
        <f t="shared" si="8"/>
        <v>0.79</v>
      </c>
      <c r="J50" s="188">
        <v>1</v>
      </c>
      <c r="K50" s="198">
        <f t="shared" si="8"/>
        <v>-0.38650306748466257</v>
      </c>
      <c r="L50" s="188">
        <v>1.63</v>
      </c>
      <c r="M50" s="198">
        <f t="shared" si="8"/>
        <v>-0.17258883248730972</v>
      </c>
      <c r="N50" s="188">
        <v>1.97</v>
      </c>
      <c r="O50" s="12"/>
      <c r="P50" s="28"/>
      <c r="Q50" s="99"/>
      <c r="R50" s="64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s="9" customFormat="1" ht="10.199999999999999">
      <c r="A51" s="176" t="s">
        <v>106</v>
      </c>
      <c r="B51" s="526"/>
      <c r="C51" s="526"/>
      <c r="D51" s="526"/>
      <c r="E51" s="457">
        <v>1.1399999999999999</v>
      </c>
      <c r="F51" s="198">
        <f t="shared" si="7"/>
        <v>2.1666666666666665</v>
      </c>
      <c r="G51" s="457">
        <v>0.36</v>
      </c>
      <c r="H51" s="427">
        <v>0.75</v>
      </c>
      <c r="I51" s="463">
        <f t="shared" si="8"/>
        <v>0.44230769230769229</v>
      </c>
      <c r="J51" s="188">
        <v>0.52</v>
      </c>
      <c r="K51" s="198">
        <f t="shared" si="8"/>
        <v>-0.81090909090909091</v>
      </c>
      <c r="L51" s="188">
        <v>2.75</v>
      </c>
      <c r="M51" s="198">
        <f t="shared" si="8"/>
        <v>0.27906976744186052</v>
      </c>
      <c r="N51" s="188">
        <v>2.15</v>
      </c>
      <c r="O51" s="12"/>
      <c r="P51" s="28"/>
      <c r="Q51" s="99"/>
      <c r="R51" s="64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 s="9" customFormat="1" ht="10.199999999999999">
      <c r="A52" s="176" t="s">
        <v>107</v>
      </c>
      <c r="B52" s="526"/>
      <c r="C52" s="526"/>
      <c r="D52" s="526"/>
      <c r="E52" s="457">
        <v>0.69</v>
      </c>
      <c r="F52" s="198">
        <f t="shared" si="7"/>
        <v>-1.4285714285714346E-2</v>
      </c>
      <c r="G52" s="457">
        <v>0.7</v>
      </c>
      <c r="H52" s="427">
        <v>1.1200000000000001</v>
      </c>
      <c r="I52" s="463">
        <f t="shared" si="8"/>
        <v>0.12000000000000011</v>
      </c>
      <c r="J52" s="188">
        <v>1</v>
      </c>
      <c r="K52" s="198">
        <f t="shared" si="8"/>
        <v>0.19047619047619047</v>
      </c>
      <c r="L52" s="188">
        <v>0.84</v>
      </c>
      <c r="M52" s="198">
        <f t="shared" si="8"/>
        <v>0.37704918032786883</v>
      </c>
      <c r="N52" s="188">
        <v>0.61</v>
      </c>
      <c r="O52" s="12"/>
      <c r="P52" s="28"/>
      <c r="Q52" s="99"/>
      <c r="R52" s="64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s="9" customFormat="1" ht="10.199999999999999">
      <c r="A53" s="176" t="s">
        <v>108</v>
      </c>
      <c r="B53" s="526"/>
      <c r="C53" s="526"/>
      <c r="D53" s="526"/>
      <c r="E53" s="457">
        <v>0.26</v>
      </c>
      <c r="F53" s="463">
        <f t="shared" si="7"/>
        <v>-0.1875</v>
      </c>
      <c r="G53" s="457">
        <v>0.32</v>
      </c>
      <c r="H53" s="427">
        <v>0.34</v>
      </c>
      <c r="I53" s="463">
        <f t="shared" si="8"/>
        <v>4.666666666666667</v>
      </c>
      <c r="J53" s="188">
        <v>0.06</v>
      </c>
      <c r="K53" s="198">
        <f t="shared" si="8"/>
        <v>-0.14285714285714302</v>
      </c>
      <c r="L53" s="188">
        <v>7.0000000000000007E-2</v>
      </c>
      <c r="M53" s="198">
        <f t="shared" si="8"/>
        <v>-0.12499999999999989</v>
      </c>
      <c r="N53" s="188">
        <v>0.08</v>
      </c>
      <c r="O53" s="12"/>
      <c r="P53" s="28"/>
      <c r="Q53" s="99"/>
      <c r="R53" s="64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s="9" customFormat="1" ht="10.199999999999999">
      <c r="A54" s="176" t="s">
        <v>109</v>
      </c>
      <c r="B54" s="526"/>
      <c r="C54" s="526"/>
      <c r="D54" s="526"/>
      <c r="E54" s="457">
        <v>0.28999999999999998</v>
      </c>
      <c r="F54" s="198">
        <f t="shared" si="7"/>
        <v>-0.5</v>
      </c>
      <c r="G54" s="457">
        <v>0.57999999999999996</v>
      </c>
      <c r="H54" s="427">
        <v>0.82</v>
      </c>
      <c r="I54" s="463">
        <f t="shared" si="8"/>
        <v>2.4999999999999911E-2</v>
      </c>
      <c r="J54" s="188">
        <v>0.8</v>
      </c>
      <c r="K54" s="198">
        <f t="shared" si="8"/>
        <v>0.35593220338983067</v>
      </c>
      <c r="L54" s="188">
        <v>0.59</v>
      </c>
      <c r="M54" s="198">
        <f t="shared" si="8"/>
        <v>-0.43809523809523809</v>
      </c>
      <c r="N54" s="188">
        <v>1.05</v>
      </c>
      <c r="O54" s="12"/>
      <c r="P54" s="28"/>
      <c r="Q54" s="99"/>
      <c r="R54" s="64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s="9" customFormat="1" ht="10.199999999999999">
      <c r="A55" s="176" t="s">
        <v>110</v>
      </c>
      <c r="B55" s="526"/>
      <c r="C55" s="526"/>
      <c r="D55" s="526"/>
      <c r="E55" s="457">
        <v>0.78</v>
      </c>
      <c r="F55" s="198">
        <f t="shared" si="7"/>
        <v>-0.17894736842105252</v>
      </c>
      <c r="G55" s="457">
        <v>0.95</v>
      </c>
      <c r="H55" s="427">
        <v>1.24</v>
      </c>
      <c r="I55" s="463">
        <f t="shared" si="8"/>
        <v>0.16981132075471694</v>
      </c>
      <c r="J55" s="188">
        <v>1.06</v>
      </c>
      <c r="K55" s="198">
        <f t="shared" si="8"/>
        <v>6.0000000000000053E-2</v>
      </c>
      <c r="L55" s="188">
        <v>1</v>
      </c>
      <c r="M55" s="198">
        <f t="shared" si="8"/>
        <v>6.3829787234042534E-2</v>
      </c>
      <c r="N55" s="188">
        <v>0.94000000000000006</v>
      </c>
      <c r="O55" s="12"/>
      <c r="P55" s="28"/>
      <c r="Q55" s="99"/>
      <c r="R55" s="64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s="9" customFormat="1" ht="10.199999999999999">
      <c r="A56" s="176" t="s">
        <v>111</v>
      </c>
      <c r="B56" s="526"/>
      <c r="C56" s="526"/>
      <c r="D56" s="526"/>
      <c r="E56" s="457">
        <v>7.58</v>
      </c>
      <c r="F56" s="198">
        <f t="shared" si="7"/>
        <v>2.1983122362869199</v>
      </c>
      <c r="G56" s="457">
        <v>2.37</v>
      </c>
      <c r="H56" s="427">
        <v>16.88</v>
      </c>
      <c r="I56" s="463">
        <f t="shared" si="8"/>
        <v>3.5745257452574526</v>
      </c>
      <c r="J56" s="188">
        <v>3.69</v>
      </c>
      <c r="K56" s="198">
        <f t="shared" si="8"/>
        <v>-0.185430463576159</v>
      </c>
      <c r="L56" s="188">
        <v>4.53</v>
      </c>
      <c r="M56" s="198">
        <f t="shared" si="8"/>
        <v>0.20799999999999996</v>
      </c>
      <c r="N56" s="188">
        <v>3.75</v>
      </c>
      <c r="O56" s="12"/>
      <c r="P56" s="28"/>
      <c r="Q56" s="99"/>
      <c r="R56" s="64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s="9" customFormat="1" ht="10.199999999999999">
      <c r="A57" s="176" t="s">
        <v>112</v>
      </c>
      <c r="B57" s="526"/>
      <c r="C57" s="526"/>
      <c r="D57" s="526"/>
      <c r="E57" s="301">
        <v>0.55000000000000004</v>
      </c>
      <c r="F57" s="198">
        <f t="shared" si="7"/>
        <v>0.22222222222222232</v>
      </c>
      <c r="G57" s="553">
        <v>0.45</v>
      </c>
      <c r="H57" s="428">
        <v>0.62</v>
      </c>
      <c r="I57" s="463">
        <f t="shared" si="8"/>
        <v>-0.12676056338028163</v>
      </c>
      <c r="J57" s="189">
        <v>0.71</v>
      </c>
      <c r="K57" s="198">
        <f t="shared" si="8"/>
        <v>-0.5</v>
      </c>
      <c r="L57" s="189">
        <v>1.42</v>
      </c>
      <c r="M57" s="198">
        <f t="shared" si="8"/>
        <v>0.16393442622950816</v>
      </c>
      <c r="N57" s="189">
        <v>1.22</v>
      </c>
      <c r="O57" s="12"/>
      <c r="P57" s="28"/>
      <c r="Q57" s="99"/>
      <c r="R57" s="64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s="9" customFormat="1" ht="10.199999999999999">
      <c r="A58" s="176" t="s">
        <v>113</v>
      </c>
      <c r="B58" s="526"/>
      <c r="C58" s="526"/>
      <c r="D58" s="526"/>
      <c r="E58" s="457">
        <v>1.33</v>
      </c>
      <c r="F58" s="198">
        <f t="shared" si="7"/>
        <v>1.3333333333333335</v>
      </c>
      <c r="G58" s="457">
        <v>0.56999999999999995</v>
      </c>
      <c r="H58" s="427">
        <v>0.67</v>
      </c>
      <c r="I58" s="463">
        <f t="shared" si="8"/>
        <v>-0.51449275362318836</v>
      </c>
      <c r="J58" s="188">
        <v>1.38</v>
      </c>
      <c r="K58" s="198">
        <f t="shared" si="8"/>
        <v>1.4705882352941124E-2</v>
      </c>
      <c r="L58" s="188">
        <v>1.36</v>
      </c>
      <c r="M58" s="198">
        <f t="shared" si="8"/>
        <v>-0.28042328042328035</v>
      </c>
      <c r="N58" s="188">
        <v>1.89</v>
      </c>
      <c r="O58" s="12"/>
      <c r="P58" s="28"/>
      <c r="Q58" s="99"/>
      <c r="R58" s="64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s="3" customFormat="1" ht="10.199999999999999">
      <c r="A59" s="176" t="s">
        <v>114</v>
      </c>
      <c r="B59" s="526"/>
      <c r="C59" s="526"/>
      <c r="D59" s="526"/>
      <c r="E59" s="457">
        <v>0.25</v>
      </c>
      <c r="F59" s="198">
        <f t="shared" si="7"/>
        <v>0.19047619047619047</v>
      </c>
      <c r="G59" s="457">
        <v>0.21</v>
      </c>
      <c r="H59" s="427">
        <v>0.65</v>
      </c>
      <c r="I59" s="463">
        <f t="shared" si="8"/>
        <v>20.666666666666668</v>
      </c>
      <c r="J59" s="188">
        <v>0.03</v>
      </c>
      <c r="K59" s="198">
        <f t="shared" si="8"/>
        <v>-0.88888888888888884</v>
      </c>
      <c r="L59" s="188">
        <v>0.27</v>
      </c>
      <c r="M59" s="198">
        <f t="shared" si="8"/>
        <v>3.8461538461538547E-2</v>
      </c>
      <c r="N59" s="188">
        <v>0.26</v>
      </c>
      <c r="O59" s="12"/>
      <c r="P59" s="28"/>
      <c r="Q59" s="99"/>
      <c r="R59" s="64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s="9" customFormat="1" ht="10.199999999999999">
      <c r="A60" s="176" t="s">
        <v>115</v>
      </c>
      <c r="B60" s="526"/>
      <c r="C60" s="526"/>
      <c r="D60" s="526"/>
      <c r="E60" s="457">
        <v>0.22</v>
      </c>
      <c r="F60" s="198">
        <f t="shared" si="7"/>
        <v>-0.47619047619047616</v>
      </c>
      <c r="G60" s="457">
        <v>0.42</v>
      </c>
      <c r="H60" s="427">
        <v>0.69000000000000006</v>
      </c>
      <c r="I60" s="463">
        <f t="shared" si="8"/>
        <v>-0.15853658536585358</v>
      </c>
      <c r="J60" s="188">
        <v>0.82</v>
      </c>
      <c r="K60" s="198">
        <f t="shared" si="8"/>
        <v>0.6734693877551019</v>
      </c>
      <c r="L60" s="188">
        <v>0.49</v>
      </c>
      <c r="M60" s="198">
        <f t="shared" si="8"/>
        <v>4.4444444444444446</v>
      </c>
      <c r="N60" s="188">
        <v>0.09</v>
      </c>
      <c r="O60" s="12"/>
      <c r="P60" s="28"/>
      <c r="Q60" s="99"/>
      <c r="R60" s="64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s="9" customFormat="1" ht="10.199999999999999">
      <c r="A61" s="176" t="s">
        <v>116</v>
      </c>
      <c r="B61" s="526"/>
      <c r="C61" s="526"/>
      <c r="D61" s="526"/>
      <c r="E61" s="457">
        <v>0.04</v>
      </c>
      <c r="F61" s="198">
        <f t="shared" si="7"/>
        <v>-0.66666666666666663</v>
      </c>
      <c r="G61" s="457">
        <v>0.12</v>
      </c>
      <c r="H61" s="427">
        <v>0.14000000000000001</v>
      </c>
      <c r="I61" s="463">
        <f t="shared" si="8"/>
        <v>-0.2222222222222221</v>
      </c>
      <c r="J61" s="188">
        <v>0.18</v>
      </c>
      <c r="K61" s="198">
        <f t="shared" si="8"/>
        <v>-0.7857142857142857</v>
      </c>
      <c r="L61" s="188">
        <v>0.84</v>
      </c>
      <c r="M61" s="198">
        <f t="shared" si="8"/>
        <v>15.799999999999997</v>
      </c>
      <c r="N61" s="188">
        <v>0.05</v>
      </c>
      <c r="O61" s="12"/>
      <c r="P61" s="28"/>
      <c r="Q61" s="99"/>
      <c r="R61" s="64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s="9" customFormat="1" ht="10.199999999999999">
      <c r="A62" s="176" t="s">
        <v>117</v>
      </c>
      <c r="B62" s="526"/>
      <c r="C62" s="526"/>
      <c r="D62" s="526"/>
      <c r="E62" s="457">
        <v>0.28000000000000003</v>
      </c>
      <c r="F62" s="198">
        <f t="shared" si="7"/>
        <v>1.5454545454545459</v>
      </c>
      <c r="G62" s="457">
        <v>0.11</v>
      </c>
      <c r="H62" s="427">
        <v>0.13999999999999999</v>
      </c>
      <c r="I62" s="463">
        <f t="shared" si="8"/>
        <v>-0.76666666666666672</v>
      </c>
      <c r="J62" s="188">
        <v>0.6</v>
      </c>
      <c r="K62" s="226" t="s">
        <v>12</v>
      </c>
      <c r="L62" s="188">
        <v>0.01</v>
      </c>
      <c r="M62" s="198"/>
      <c r="N62" s="188">
        <v>0</v>
      </c>
      <c r="O62" s="12"/>
      <c r="P62" s="28"/>
      <c r="Q62" s="99"/>
      <c r="R62" s="64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s="9" customFormat="1" ht="10.199999999999999">
      <c r="A63" s="176" t="s">
        <v>118</v>
      </c>
      <c r="B63" s="526"/>
      <c r="C63" s="526"/>
      <c r="D63" s="526"/>
      <c r="E63" s="457">
        <v>0</v>
      </c>
      <c r="F63" s="198">
        <f t="shared" si="7"/>
        <v>-1</v>
      </c>
      <c r="G63" s="457">
        <v>0.26</v>
      </c>
      <c r="H63" s="427">
        <v>0.55000000000000004</v>
      </c>
      <c r="I63" s="463">
        <f t="shared" si="8"/>
        <v>-5.1724137931034364E-2</v>
      </c>
      <c r="J63" s="188">
        <v>0.57999999999999996</v>
      </c>
      <c r="K63" s="198">
        <f t="shared" si="8"/>
        <v>1.3199999999999998</v>
      </c>
      <c r="L63" s="188">
        <v>0.25</v>
      </c>
      <c r="M63" s="198">
        <f t="shared" si="8"/>
        <v>0.66666666666666674</v>
      </c>
      <c r="N63" s="188">
        <v>0.15</v>
      </c>
      <c r="O63" s="30"/>
      <c r="P63" s="31"/>
      <c r="Q63" s="102"/>
      <c r="R63" s="64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s="9" customFormat="1" ht="10.199999999999999">
      <c r="A64" s="176" t="s">
        <v>119</v>
      </c>
      <c r="B64" s="526"/>
      <c r="C64" s="526"/>
      <c r="D64" s="526"/>
      <c r="E64" s="459">
        <v>0.12000000000000001</v>
      </c>
      <c r="F64" s="198">
        <f t="shared" si="7"/>
        <v>-0.84810126582278478</v>
      </c>
      <c r="G64" s="459">
        <v>0.79</v>
      </c>
      <c r="H64" s="429">
        <v>0.94</v>
      </c>
      <c r="I64" s="463">
        <f t="shared" si="8"/>
        <v>-0.8041666666666667</v>
      </c>
      <c r="J64" s="190">
        <v>4.8</v>
      </c>
      <c r="K64" s="198">
        <f t="shared" si="8"/>
        <v>39</v>
      </c>
      <c r="L64" s="190">
        <v>0.12</v>
      </c>
      <c r="M64" s="198">
        <f t="shared" si="8"/>
        <v>0.19999999999999996</v>
      </c>
      <c r="N64" s="190">
        <v>0.1</v>
      </c>
      <c r="O64" s="11"/>
      <c r="P64" s="28"/>
      <c r="Q64" s="11"/>
      <c r="R64" s="28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s="9" customFormat="1" ht="10.199999999999999">
      <c r="A65" s="176" t="s">
        <v>120</v>
      </c>
      <c r="B65" s="176"/>
      <c r="C65" s="176"/>
      <c r="D65" s="176"/>
      <c r="E65" s="459">
        <v>0.05</v>
      </c>
      <c r="F65" s="198">
        <f t="shared" si="7"/>
        <v>-0.79166666666666663</v>
      </c>
      <c r="G65" s="459">
        <v>0.24</v>
      </c>
      <c r="H65" s="429">
        <v>0.27</v>
      </c>
      <c r="I65" s="463">
        <f t="shared" si="8"/>
        <v>0.6875</v>
      </c>
      <c r="J65" s="190">
        <v>0.16</v>
      </c>
      <c r="K65" s="198">
        <f t="shared" si="8"/>
        <v>-0.64444444444444438</v>
      </c>
      <c r="L65" s="190">
        <v>0.45</v>
      </c>
      <c r="M65" s="198">
        <f t="shared" si="8"/>
        <v>0.18421052631578938</v>
      </c>
      <c r="N65" s="190">
        <v>0.38</v>
      </c>
      <c r="O65" s="11"/>
      <c r="P65" s="28"/>
      <c r="Q65" s="11"/>
      <c r="R65" s="28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s="9" customFormat="1" ht="10.199999999999999">
      <c r="A66" s="179" t="s">
        <v>100</v>
      </c>
      <c r="B66" s="526"/>
      <c r="C66" s="526"/>
      <c r="D66" s="526"/>
      <c r="E66" s="191">
        <f>E44</f>
        <v>54.46</v>
      </c>
      <c r="F66" s="198">
        <f t="shared" si="7"/>
        <v>0.17548025037772508</v>
      </c>
      <c r="G66" s="554">
        <f>G44</f>
        <v>46.33</v>
      </c>
      <c r="H66" s="302">
        <f>H44</f>
        <v>77.69</v>
      </c>
      <c r="I66" s="463">
        <f t="shared" si="8"/>
        <v>0.48319969453990064</v>
      </c>
      <c r="J66" s="191">
        <f>J44</f>
        <v>52.38</v>
      </c>
      <c r="K66" s="198">
        <f t="shared" si="8"/>
        <v>-4.1186161449752845E-2</v>
      </c>
      <c r="L66" s="191">
        <f>L44</f>
        <v>54.63</v>
      </c>
      <c r="M66" s="198">
        <f t="shared" si="8"/>
        <v>-3.4805653710247353E-2</v>
      </c>
      <c r="N66" s="191">
        <v>56.6</v>
      </c>
      <c r="O66" s="12"/>
      <c r="P66" s="28"/>
      <c r="Q66" s="99"/>
      <c r="R66" s="28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s="9" customFormat="1" ht="10.199999999999999">
      <c r="A67" s="179" t="s">
        <v>101</v>
      </c>
      <c r="B67" s="526"/>
      <c r="C67" s="526"/>
      <c r="D67" s="526"/>
      <c r="E67" s="191">
        <f>E45</f>
        <v>26.8</v>
      </c>
      <c r="F67" s="198">
        <f t="shared" si="7"/>
        <v>0.28537170263788969</v>
      </c>
      <c r="G67" s="554">
        <f>G45</f>
        <v>20.85</v>
      </c>
      <c r="H67" s="302">
        <f>H45</f>
        <v>34.94</v>
      </c>
      <c r="I67" s="463">
        <f t="shared" si="8"/>
        <v>7.772979642196165E-2</v>
      </c>
      <c r="J67" s="191">
        <f>J45</f>
        <v>32.42</v>
      </c>
      <c r="K67" s="198">
        <f t="shared" si="8"/>
        <v>-0.10218775962337301</v>
      </c>
      <c r="L67" s="191">
        <f>L45</f>
        <v>36.11</v>
      </c>
      <c r="M67" s="198">
        <f t="shared" si="8"/>
        <v>9.5051719317862382E-3</v>
      </c>
      <c r="N67" s="191">
        <v>35.770000000000003</v>
      </c>
      <c r="O67" s="12"/>
      <c r="P67" s="28"/>
      <c r="Q67" s="99"/>
      <c r="R67" s="28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s="3" customFormat="1" ht="10.199999999999999">
      <c r="A68" s="179" t="s">
        <v>121</v>
      </c>
      <c r="B68" s="526"/>
      <c r="C68" s="526"/>
      <c r="D68" s="526"/>
      <c r="E68" s="189">
        <f>E46+E47+E48+E49+E50+E51+E52+E53+E54+E55</f>
        <v>15.369999999999997</v>
      </c>
      <c r="F68" s="198">
        <f t="shared" si="7"/>
        <v>-0.20650490449148173</v>
      </c>
      <c r="G68" s="553">
        <f>G46+G47+G48+G49+G50+G51+G52+G53+G54+G55</f>
        <v>19.369999999999997</v>
      </c>
      <c r="H68" s="301">
        <f>H46+H47+H48+H49+H50+H51+H52+H53+H54+H55</f>
        <v>26.069999999999997</v>
      </c>
      <c r="I68" s="463">
        <f t="shared" si="8"/>
        <v>-0.32056293979671635</v>
      </c>
      <c r="J68" s="189">
        <f>J46+J47+J48+J49+J50+J51+J52+J53+J54+J55</f>
        <v>38.370000000000005</v>
      </c>
      <c r="K68" s="198">
        <f t="shared" si="8"/>
        <v>0.19421101774042993</v>
      </c>
      <c r="L68" s="189">
        <f>L46+L47+L48+L49+L50+L51+L52+L53+L54+L55</f>
        <v>32.129999999999995</v>
      </c>
      <c r="M68" s="198">
        <f t="shared" si="8"/>
        <v>-0.10576120233787911</v>
      </c>
      <c r="N68" s="189">
        <v>35.929999999999993</v>
      </c>
      <c r="O68" s="12"/>
      <c r="P68" s="19"/>
      <c r="Q68" s="99"/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s="3" customFormat="1" ht="10.199999999999999">
      <c r="A69" s="179" t="s">
        <v>122</v>
      </c>
      <c r="B69" s="526"/>
      <c r="C69" s="526"/>
      <c r="D69" s="526"/>
      <c r="E69" s="189">
        <f>E56+E57+E58+E59+E60+E61</f>
        <v>9.9700000000000006</v>
      </c>
      <c r="F69" s="198">
        <f t="shared" si="7"/>
        <v>1.4082125603864735</v>
      </c>
      <c r="G69" s="553">
        <f>G56+G57+G58+G59+G60+G61</f>
        <v>4.1400000000000006</v>
      </c>
      <c r="H69" s="301">
        <f>H56+H57+H58+H59+H60+H61</f>
        <v>19.650000000000002</v>
      </c>
      <c r="I69" s="463">
        <f t="shared" si="8"/>
        <v>1.8854625550660793</v>
      </c>
      <c r="J69" s="189">
        <f>J56+J57+J58+J59+J60+J61</f>
        <v>6.8100000000000005</v>
      </c>
      <c r="K69" s="198">
        <f t="shared" si="8"/>
        <v>-0.23569023569023562</v>
      </c>
      <c r="L69" s="189">
        <f>L56+L57+L58+L59+L60+L61</f>
        <v>8.91</v>
      </c>
      <c r="M69" s="198">
        <f t="shared" si="8"/>
        <v>0.22727272727272751</v>
      </c>
      <c r="N69" s="189">
        <v>7.2599999999999989</v>
      </c>
      <c r="O69" s="12"/>
      <c r="P69" s="19"/>
      <c r="Q69" s="99"/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s="9" customFormat="1" ht="10.199999999999999">
      <c r="A70" s="179" t="s">
        <v>123</v>
      </c>
      <c r="B70" s="526"/>
      <c r="C70" s="526"/>
      <c r="D70" s="526"/>
      <c r="E70" s="189">
        <f>E62+E63+E64+E65</f>
        <v>0.45</v>
      </c>
      <c r="F70" s="198">
        <f t="shared" si="7"/>
        <v>-0.6785714285714286</v>
      </c>
      <c r="G70" s="553">
        <f>G62+G63+G64+G65</f>
        <v>1.4000000000000001</v>
      </c>
      <c r="H70" s="301">
        <f>H62+H63+H64+H65</f>
        <v>1.9</v>
      </c>
      <c r="I70" s="463">
        <f t="shared" si="8"/>
        <v>-0.69055374592833874</v>
      </c>
      <c r="J70" s="189">
        <f>J62+J63+J64+J65</f>
        <v>6.14</v>
      </c>
      <c r="K70" s="198">
        <f t="shared" si="8"/>
        <v>6.3975903614457819</v>
      </c>
      <c r="L70" s="189">
        <f>L62+L63+L64+L65</f>
        <v>0.83000000000000007</v>
      </c>
      <c r="M70" s="198">
        <f t="shared" si="8"/>
        <v>0.31746031746031766</v>
      </c>
      <c r="N70" s="189">
        <v>0.63</v>
      </c>
      <c r="O70" s="12"/>
      <c r="P70" s="19"/>
      <c r="Q70" s="99"/>
      <c r="R70" s="19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s="90" customFormat="1" ht="10.199999999999999" customHeight="1">
      <c r="A71" s="182" t="s">
        <v>127</v>
      </c>
      <c r="B71" s="182"/>
      <c r="C71" s="182"/>
      <c r="D71" s="182"/>
      <c r="E71" s="192">
        <f>SUM(E66:E70)</f>
        <v>107.05</v>
      </c>
      <c r="F71" s="199">
        <f t="shared" si="7"/>
        <v>0.16244977739168176</v>
      </c>
      <c r="G71" s="430">
        <f>SUM(G66:G70)</f>
        <v>92.090000000000018</v>
      </c>
      <c r="H71" s="430">
        <f>SUM(H66:H70)</f>
        <v>160.25</v>
      </c>
      <c r="I71" s="464">
        <f t="shared" si="8"/>
        <v>0.17727005583308841</v>
      </c>
      <c r="J71" s="192">
        <f>SUM(J66:J70)</f>
        <v>136.12</v>
      </c>
      <c r="K71" s="199">
        <f t="shared" si="8"/>
        <v>2.6468592112208755E-2</v>
      </c>
      <c r="L71" s="192">
        <f>SUM(L66:L70)</f>
        <v>132.61000000000001</v>
      </c>
      <c r="M71" s="199">
        <f t="shared" si="8"/>
        <v>-2.6286805198619478E-2</v>
      </c>
      <c r="N71" s="192">
        <v>136.19</v>
      </c>
    </row>
    <row r="72" spans="1:29" ht="10.199999999999999" customHeight="1">
      <c r="A72" s="176"/>
      <c r="B72" s="176"/>
      <c r="C72" s="176"/>
      <c r="D72" s="176"/>
      <c r="E72" s="179"/>
      <c r="F72" s="168"/>
      <c r="G72" s="179"/>
      <c r="H72" s="179"/>
      <c r="I72" s="179"/>
      <c r="J72" s="179"/>
      <c r="K72" s="168"/>
      <c r="L72" s="179"/>
      <c r="M72" s="166"/>
      <c r="N72" s="179"/>
    </row>
    <row r="73" spans="1:29" ht="10.199999999999999" customHeight="1">
      <c r="A73" s="193" t="s">
        <v>3</v>
      </c>
      <c r="B73" s="193"/>
      <c r="C73" s="193"/>
      <c r="D73" s="193"/>
      <c r="E73" s="194"/>
      <c r="F73" s="168"/>
      <c r="G73" s="194"/>
      <c r="H73" s="194"/>
      <c r="I73" s="194"/>
      <c r="J73" s="194"/>
      <c r="K73" s="168"/>
      <c r="L73" s="194"/>
      <c r="M73" s="166"/>
      <c r="N73" s="194"/>
    </row>
    <row r="74" spans="1:29" s="3" customFormat="1" ht="10.199999999999999">
      <c r="A74" s="176" t="s">
        <v>100</v>
      </c>
      <c r="B74" s="526"/>
      <c r="C74" s="526"/>
      <c r="D74" s="526"/>
      <c r="E74" s="457">
        <v>2.31</v>
      </c>
      <c r="F74" s="198">
        <f t="shared" ref="F74:F101" si="9">IF((+E74/G74)&lt;0,"n.m.",IF(E74&lt;0,(+E74/G74-1)*-1,(+E74/G74-1)))</f>
        <v>-0.3125</v>
      </c>
      <c r="G74" s="457">
        <v>3.36</v>
      </c>
      <c r="H74" s="457">
        <v>6.03</v>
      </c>
      <c r="I74" s="463">
        <f t="shared" ref="I74:M101" si="10">IF((+H74/J74)&lt;0,"n.m.",IF(H74&lt;0,(+H74/J74-1)*-1,(+H74/J74-1)))</f>
        <v>0.21084337349397586</v>
      </c>
      <c r="J74" s="188">
        <v>4.9800000000000004</v>
      </c>
      <c r="K74" s="198">
        <f t="shared" si="10"/>
        <v>-0.1324041811846689</v>
      </c>
      <c r="L74" s="188">
        <v>5.74</v>
      </c>
      <c r="M74" s="198">
        <f t="shared" si="10"/>
        <v>-0.28960396039603964</v>
      </c>
      <c r="N74" s="188">
        <v>8.08</v>
      </c>
      <c r="O74" s="12"/>
      <c r="P74" s="28"/>
      <c r="Q74" s="99"/>
      <c r="R74" s="64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s="3" customFormat="1" ht="10.199999999999999">
      <c r="A75" s="176" t="s">
        <v>101</v>
      </c>
      <c r="B75" s="526"/>
      <c r="C75" s="526"/>
      <c r="D75" s="526"/>
      <c r="E75" s="457">
        <v>0.69</v>
      </c>
      <c r="F75" s="198">
        <f t="shared" si="9"/>
        <v>7.8125E-2</v>
      </c>
      <c r="G75" s="457">
        <v>0.64</v>
      </c>
      <c r="H75" s="457">
        <v>0.57999999999999996</v>
      </c>
      <c r="I75" s="463">
        <f t="shared" si="10"/>
        <v>3.1428571428571423</v>
      </c>
      <c r="J75" s="188">
        <v>0.14000000000000001</v>
      </c>
      <c r="K75" s="198">
        <f t="shared" si="10"/>
        <v>-0.77777777777777779</v>
      </c>
      <c r="L75" s="188">
        <v>0.63</v>
      </c>
      <c r="M75" s="198">
        <f t="shared" si="10"/>
        <v>-0.50393700787401574</v>
      </c>
      <c r="N75" s="188">
        <v>1.27</v>
      </c>
      <c r="O75" s="12"/>
      <c r="P75" s="28"/>
      <c r="Q75" s="99"/>
      <c r="R75" s="64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s="3" customFormat="1" ht="10.199999999999999">
      <c r="A76" s="176" t="s">
        <v>102</v>
      </c>
      <c r="B76" s="526"/>
      <c r="C76" s="526"/>
      <c r="D76" s="526"/>
      <c r="E76" s="457">
        <v>0.05</v>
      </c>
      <c r="F76" s="198"/>
      <c r="G76" s="457">
        <v>0</v>
      </c>
      <c r="H76" s="457">
        <v>0.01</v>
      </c>
      <c r="I76" s="463">
        <f t="shared" si="10"/>
        <v>-0.967741935483871</v>
      </c>
      <c r="J76" s="188">
        <v>0.31</v>
      </c>
      <c r="K76" s="198">
        <f t="shared" si="10"/>
        <v>-0.22500000000000009</v>
      </c>
      <c r="L76" s="188">
        <v>0.4</v>
      </c>
      <c r="M76" s="198">
        <f t="shared" si="10"/>
        <v>0.29032258064516148</v>
      </c>
      <c r="N76" s="188">
        <v>0.31</v>
      </c>
      <c r="O76" s="12"/>
      <c r="P76" s="28"/>
      <c r="Q76" s="99"/>
      <c r="R76" s="64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s="3" customFormat="1" ht="10.199999999999999">
      <c r="A77" s="176" t="s">
        <v>103</v>
      </c>
      <c r="B77" s="526"/>
      <c r="C77" s="526"/>
      <c r="D77" s="526"/>
      <c r="E77" s="457">
        <v>0.19</v>
      </c>
      <c r="F77" s="198">
        <f t="shared" si="9"/>
        <v>0.89999999999999991</v>
      </c>
      <c r="G77" s="457">
        <v>0.1</v>
      </c>
      <c r="H77" s="457">
        <v>0.51</v>
      </c>
      <c r="I77" s="463">
        <f t="shared" si="10"/>
        <v>0.8214285714285714</v>
      </c>
      <c r="J77" s="188">
        <v>0.28000000000000003</v>
      </c>
      <c r="K77" s="198">
        <f t="shared" si="10"/>
        <v>-0.29999999999999993</v>
      </c>
      <c r="L77" s="188">
        <v>0.4</v>
      </c>
      <c r="M77" s="198">
        <f t="shared" si="10"/>
        <v>-2.4390243902438935E-2</v>
      </c>
      <c r="N77" s="188">
        <v>0.41</v>
      </c>
      <c r="O77" s="12"/>
      <c r="P77" s="28"/>
      <c r="Q77" s="99"/>
      <c r="R77" s="64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s="9" customFormat="1" ht="10.199999999999999">
      <c r="A78" s="176" t="s">
        <v>104</v>
      </c>
      <c r="B78" s="526"/>
      <c r="C78" s="526"/>
      <c r="D78" s="526"/>
      <c r="E78" s="457">
        <v>0</v>
      </c>
      <c r="F78" s="463"/>
      <c r="G78" s="457">
        <v>0</v>
      </c>
      <c r="H78" s="457">
        <v>0</v>
      </c>
      <c r="I78" s="463"/>
      <c r="J78" s="188">
        <v>0</v>
      </c>
      <c r="K78" s="198"/>
      <c r="L78" s="188">
        <v>0</v>
      </c>
      <c r="M78" s="198"/>
      <c r="N78" s="188">
        <v>0</v>
      </c>
      <c r="O78" s="12"/>
      <c r="P78" s="28"/>
      <c r="Q78" s="99"/>
      <c r="R78" s="64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s="9" customFormat="1" ht="10.199999999999999">
      <c r="A79" s="176" t="s">
        <v>148</v>
      </c>
      <c r="B79" s="526"/>
      <c r="C79" s="526"/>
      <c r="D79" s="526"/>
      <c r="E79" s="457">
        <v>0</v>
      </c>
      <c r="F79" s="463"/>
      <c r="G79" s="457">
        <v>0</v>
      </c>
      <c r="H79" s="457">
        <v>0</v>
      </c>
      <c r="I79" s="463"/>
      <c r="J79" s="188">
        <v>0</v>
      </c>
      <c r="K79" s="198"/>
      <c r="L79" s="188">
        <v>0</v>
      </c>
      <c r="M79" s="198"/>
      <c r="N79" s="188">
        <v>0</v>
      </c>
      <c r="O79" s="12"/>
      <c r="P79" s="28"/>
      <c r="Q79" s="99"/>
      <c r="R79" s="64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s="9" customFormat="1" ht="10.199999999999999">
      <c r="A80" s="176" t="s">
        <v>105</v>
      </c>
      <c r="B80" s="526"/>
      <c r="C80" s="526"/>
      <c r="D80" s="526"/>
      <c r="E80" s="457">
        <v>0.15</v>
      </c>
      <c r="F80" s="463">
        <f t="shared" si="9"/>
        <v>14</v>
      </c>
      <c r="G80" s="457">
        <v>0.01</v>
      </c>
      <c r="H80" s="457">
        <v>0.01</v>
      </c>
      <c r="I80" s="463">
        <f t="shared" si="10"/>
        <v>-0.875</v>
      </c>
      <c r="J80" s="188">
        <v>0.08</v>
      </c>
      <c r="K80" s="198">
        <f t="shared" si="10"/>
        <v>-0.38461538461538458</v>
      </c>
      <c r="L80" s="188">
        <v>0.13</v>
      </c>
      <c r="M80" s="198">
        <f t="shared" si="10"/>
        <v>0.30000000000000004</v>
      </c>
      <c r="N80" s="188">
        <v>0.1</v>
      </c>
      <c r="O80" s="12"/>
      <c r="P80" s="28"/>
      <c r="Q80" s="99"/>
      <c r="R80" s="64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s="9" customFormat="1" ht="10.199999999999999">
      <c r="A81" s="176" t="s">
        <v>106</v>
      </c>
      <c r="B81" s="526"/>
      <c r="C81" s="526"/>
      <c r="D81" s="526"/>
      <c r="E81" s="457">
        <v>0.02</v>
      </c>
      <c r="F81" s="463">
        <f t="shared" si="9"/>
        <v>0</v>
      </c>
      <c r="G81" s="457">
        <v>0.02</v>
      </c>
      <c r="H81" s="457">
        <v>0.01</v>
      </c>
      <c r="I81" s="463">
        <f t="shared" si="10"/>
        <v>-0.5</v>
      </c>
      <c r="J81" s="188">
        <v>0.02</v>
      </c>
      <c r="K81" s="198">
        <f t="shared" si="10"/>
        <v>1</v>
      </c>
      <c r="L81" s="188">
        <v>0.01</v>
      </c>
      <c r="M81" s="198">
        <f t="shared" si="10"/>
        <v>0</v>
      </c>
      <c r="N81" s="188">
        <v>0.01</v>
      </c>
      <c r="O81" s="12"/>
      <c r="P81" s="28"/>
      <c r="Q81" s="99"/>
      <c r="R81" s="64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s="9" customFormat="1" ht="10.199999999999999">
      <c r="A82" s="176" t="s">
        <v>107</v>
      </c>
      <c r="B82" s="526"/>
      <c r="C82" s="526"/>
      <c r="D82" s="526"/>
      <c r="E82" s="457">
        <v>0</v>
      </c>
      <c r="F82" s="463"/>
      <c r="G82" s="457">
        <v>0</v>
      </c>
      <c r="H82" s="457">
        <v>0</v>
      </c>
      <c r="I82" s="463"/>
      <c r="J82" s="188">
        <v>0</v>
      </c>
      <c r="K82" s="198">
        <f t="shared" si="10"/>
        <v>-1</v>
      </c>
      <c r="L82" s="188">
        <v>0.01</v>
      </c>
      <c r="M82" s="198"/>
      <c r="N82" s="188">
        <v>0</v>
      </c>
      <c r="O82" s="12"/>
      <c r="P82" s="28"/>
      <c r="Q82" s="99"/>
      <c r="R82" s="64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s="9" customFormat="1" ht="10.199999999999999">
      <c r="A83" s="176" t="s">
        <v>108</v>
      </c>
      <c r="B83" s="526"/>
      <c r="C83" s="526"/>
      <c r="D83" s="526"/>
      <c r="E83" s="457">
        <v>0</v>
      </c>
      <c r="F83" s="463"/>
      <c r="G83" s="457">
        <v>0</v>
      </c>
      <c r="H83" s="457">
        <v>0</v>
      </c>
      <c r="I83" s="463"/>
      <c r="J83" s="188">
        <v>0</v>
      </c>
      <c r="K83" s="198"/>
      <c r="L83" s="188">
        <v>0</v>
      </c>
      <c r="M83" s="198"/>
      <c r="N83" s="188">
        <v>0</v>
      </c>
      <c r="O83" s="12"/>
      <c r="P83" s="28"/>
      <c r="Q83" s="99"/>
      <c r="R83" s="64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s="9" customFormat="1" ht="10.199999999999999">
      <c r="A84" s="176" t="s">
        <v>109</v>
      </c>
      <c r="B84" s="526"/>
      <c r="C84" s="526"/>
      <c r="D84" s="526"/>
      <c r="E84" s="457">
        <v>0</v>
      </c>
      <c r="F84" s="463"/>
      <c r="G84" s="457">
        <v>0</v>
      </c>
      <c r="H84" s="457">
        <v>0</v>
      </c>
      <c r="I84" s="463"/>
      <c r="J84" s="188">
        <v>0</v>
      </c>
      <c r="K84" s="198"/>
      <c r="L84" s="188">
        <v>0</v>
      </c>
      <c r="M84" s="198"/>
      <c r="N84" s="188">
        <v>0</v>
      </c>
      <c r="O84" s="12"/>
      <c r="P84" s="28"/>
      <c r="Q84" s="99"/>
      <c r="R84" s="64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s="9" customFormat="1" ht="10.199999999999999">
      <c r="A85" s="176" t="s">
        <v>110</v>
      </c>
      <c r="B85" s="526"/>
      <c r="C85" s="526"/>
      <c r="D85" s="526"/>
      <c r="E85" s="457">
        <v>0</v>
      </c>
      <c r="F85" s="463"/>
      <c r="G85" s="457">
        <v>0</v>
      </c>
      <c r="H85" s="457">
        <v>0</v>
      </c>
      <c r="I85" s="463"/>
      <c r="J85" s="188">
        <v>0</v>
      </c>
      <c r="K85" s="198"/>
      <c r="L85" s="188">
        <v>0</v>
      </c>
      <c r="M85" s="198"/>
      <c r="N85" s="188">
        <v>0</v>
      </c>
      <c r="O85" s="12"/>
      <c r="P85" s="28"/>
      <c r="Q85" s="99"/>
      <c r="R85" s="64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s="9" customFormat="1" ht="10.199999999999999">
      <c r="A86" s="176" t="s">
        <v>111</v>
      </c>
      <c r="B86" s="526"/>
      <c r="C86" s="526"/>
      <c r="D86" s="526"/>
      <c r="E86" s="457">
        <v>0</v>
      </c>
      <c r="F86" s="463">
        <f t="shared" si="9"/>
        <v>-1</v>
      </c>
      <c r="G86" s="457">
        <v>0.11</v>
      </c>
      <c r="H86" s="457">
        <v>0</v>
      </c>
      <c r="I86" s="463">
        <f t="shared" si="10"/>
        <v>-1</v>
      </c>
      <c r="J86" s="188">
        <v>0.14000000000000001</v>
      </c>
      <c r="K86" s="198"/>
      <c r="L86" s="188">
        <v>0</v>
      </c>
      <c r="M86" s="198">
        <f t="shared" si="10"/>
        <v>-1</v>
      </c>
      <c r="N86" s="188">
        <v>0.26</v>
      </c>
      <c r="O86" s="12"/>
      <c r="P86" s="28"/>
      <c r="Q86" s="99"/>
      <c r="R86" s="64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s="9" customFormat="1" ht="10.199999999999999">
      <c r="A87" s="176" t="s">
        <v>112</v>
      </c>
      <c r="B87" s="526"/>
      <c r="C87" s="526"/>
      <c r="D87" s="526"/>
      <c r="E87" s="301">
        <v>0</v>
      </c>
      <c r="F87" s="463"/>
      <c r="G87" s="553">
        <v>0</v>
      </c>
      <c r="H87" s="458">
        <v>0</v>
      </c>
      <c r="I87" s="463"/>
      <c r="J87" s="189">
        <v>0</v>
      </c>
      <c r="K87" s="198"/>
      <c r="L87" s="189">
        <v>0</v>
      </c>
      <c r="M87" s="198"/>
      <c r="N87" s="189">
        <v>0</v>
      </c>
      <c r="O87" s="12"/>
      <c r="P87" s="28"/>
      <c r="Q87" s="99"/>
      <c r="R87" s="64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s="9" customFormat="1" ht="10.199999999999999">
      <c r="A88" s="176" t="s">
        <v>113</v>
      </c>
      <c r="B88" s="526"/>
      <c r="C88" s="526"/>
      <c r="D88" s="526"/>
      <c r="E88" s="457">
        <v>0.05</v>
      </c>
      <c r="F88" s="463">
        <f t="shared" si="9"/>
        <v>1.5</v>
      </c>
      <c r="G88" s="457">
        <v>0.02</v>
      </c>
      <c r="H88" s="457">
        <v>0.11</v>
      </c>
      <c r="I88" s="463">
        <f t="shared" si="10"/>
        <v>10</v>
      </c>
      <c r="J88" s="188">
        <v>0.01</v>
      </c>
      <c r="K88" s="198">
        <f t="shared" si="10"/>
        <v>-0.95454545454545459</v>
      </c>
      <c r="L88" s="188">
        <v>0.22</v>
      </c>
      <c r="M88" s="198">
        <f t="shared" si="10"/>
        <v>0.69230769230769229</v>
      </c>
      <c r="N88" s="188">
        <v>0.13</v>
      </c>
      <c r="O88" s="12"/>
      <c r="P88" s="28"/>
      <c r="Q88" s="99"/>
      <c r="R88" s="64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s="3" customFormat="1" ht="10.199999999999999">
      <c r="A89" s="176" t="s">
        <v>114</v>
      </c>
      <c r="B89" s="526"/>
      <c r="C89" s="526"/>
      <c r="D89" s="526"/>
      <c r="E89" s="457">
        <v>0</v>
      </c>
      <c r="F89" s="463"/>
      <c r="G89" s="457">
        <v>0</v>
      </c>
      <c r="H89" s="457">
        <v>0</v>
      </c>
      <c r="I89" s="463"/>
      <c r="J89" s="188">
        <v>0</v>
      </c>
      <c r="K89" s="198"/>
      <c r="L89" s="188">
        <v>0</v>
      </c>
      <c r="M89" s="198"/>
      <c r="N89" s="188">
        <v>0</v>
      </c>
      <c r="O89" s="12"/>
      <c r="P89" s="28"/>
      <c r="Q89" s="99"/>
      <c r="R89" s="64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s="9" customFormat="1" ht="10.199999999999999">
      <c r="A90" s="176" t="s">
        <v>115</v>
      </c>
      <c r="B90" s="526"/>
      <c r="C90" s="526"/>
      <c r="D90" s="526"/>
      <c r="E90" s="457">
        <v>0</v>
      </c>
      <c r="F90" s="463">
        <f t="shared" si="9"/>
        <v>-1</v>
      </c>
      <c r="G90" s="457">
        <v>0.08</v>
      </c>
      <c r="H90" s="457">
        <v>0</v>
      </c>
      <c r="I90" s="463"/>
      <c r="J90" s="188">
        <v>0</v>
      </c>
      <c r="K90" s="198"/>
      <c r="L90" s="188">
        <v>0</v>
      </c>
      <c r="M90" s="198"/>
      <c r="N90" s="188">
        <v>0</v>
      </c>
      <c r="O90" s="12"/>
      <c r="P90" s="28"/>
      <c r="Q90" s="99"/>
      <c r="R90" s="64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1:29" s="9" customFormat="1" ht="10.199999999999999">
      <c r="A91" s="176" t="s">
        <v>116</v>
      </c>
      <c r="B91" s="526"/>
      <c r="C91" s="526"/>
      <c r="D91" s="526"/>
      <c r="E91" s="457">
        <v>0</v>
      </c>
      <c r="F91" s="463"/>
      <c r="G91" s="457">
        <v>0</v>
      </c>
      <c r="H91" s="457">
        <v>0</v>
      </c>
      <c r="I91" s="463"/>
      <c r="J91" s="188">
        <v>0</v>
      </c>
      <c r="K91" s="198"/>
      <c r="L91" s="188">
        <v>0</v>
      </c>
      <c r="M91" s="198"/>
      <c r="N91" s="188">
        <v>0</v>
      </c>
      <c r="O91" s="12"/>
      <c r="P91" s="28"/>
      <c r="Q91" s="99"/>
      <c r="R91" s="64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1:29" s="9" customFormat="1" ht="10.199999999999999">
      <c r="A92" s="176" t="s">
        <v>117</v>
      </c>
      <c r="B92" s="526"/>
      <c r="C92" s="526"/>
      <c r="D92" s="526"/>
      <c r="E92" s="457">
        <v>0.03</v>
      </c>
      <c r="F92" s="463">
        <f t="shared" si="9"/>
        <v>-0.93877551020408168</v>
      </c>
      <c r="G92" s="457">
        <v>0.49</v>
      </c>
      <c r="H92" s="457">
        <v>0.49</v>
      </c>
      <c r="I92" s="463">
        <f t="shared" si="10"/>
        <v>0.19512195121951215</v>
      </c>
      <c r="J92" s="188">
        <v>0.41</v>
      </c>
      <c r="K92" s="198"/>
      <c r="L92" s="188">
        <v>0</v>
      </c>
      <c r="M92" s="198"/>
      <c r="N92" s="188">
        <v>0</v>
      </c>
      <c r="O92" s="12"/>
      <c r="P92" s="28"/>
      <c r="Q92" s="99"/>
      <c r="R92" s="64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spans="1:29" s="9" customFormat="1" ht="10.199999999999999">
      <c r="A93" s="176" t="s">
        <v>118</v>
      </c>
      <c r="B93" s="526"/>
      <c r="C93" s="526"/>
      <c r="D93" s="526"/>
      <c r="E93" s="457">
        <v>0.01</v>
      </c>
      <c r="F93" s="463"/>
      <c r="G93" s="457">
        <v>0</v>
      </c>
      <c r="H93" s="457">
        <v>0</v>
      </c>
      <c r="I93" s="463">
        <f t="shared" si="10"/>
        <v>-1</v>
      </c>
      <c r="J93" s="188">
        <v>0.08</v>
      </c>
      <c r="K93" s="198"/>
      <c r="L93" s="188">
        <v>0</v>
      </c>
      <c r="M93" s="198">
        <f t="shared" si="10"/>
        <v>-1</v>
      </c>
      <c r="N93" s="188">
        <v>0.05</v>
      </c>
      <c r="O93" s="30"/>
      <c r="P93" s="31"/>
      <c r="Q93" s="102"/>
      <c r="R93" s="64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spans="1:29" s="9" customFormat="1" ht="10.199999999999999">
      <c r="A94" s="176" t="s">
        <v>119</v>
      </c>
      <c r="B94" s="176"/>
      <c r="C94" s="176"/>
      <c r="D94" s="176"/>
      <c r="E94" s="459">
        <v>0</v>
      </c>
      <c r="F94" s="463"/>
      <c r="G94" s="459">
        <v>0</v>
      </c>
      <c r="H94" s="459">
        <v>0</v>
      </c>
      <c r="I94" s="463"/>
      <c r="J94" s="190">
        <v>0</v>
      </c>
      <c r="K94" s="198"/>
      <c r="L94" s="190">
        <v>0</v>
      </c>
      <c r="M94" s="198"/>
      <c r="N94" s="190">
        <v>0</v>
      </c>
      <c r="O94" s="11"/>
      <c r="P94" s="28"/>
      <c r="Q94" s="11"/>
      <c r="R94" s="28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1:29" s="9" customFormat="1" ht="10.199999999999999">
      <c r="A95" s="176" t="s">
        <v>120</v>
      </c>
      <c r="B95" s="176"/>
      <c r="C95" s="176"/>
      <c r="D95" s="176"/>
      <c r="E95" s="459">
        <v>0.15</v>
      </c>
      <c r="F95" s="463">
        <f t="shared" si="9"/>
        <v>1.9999999999999996</v>
      </c>
      <c r="G95" s="459">
        <v>0.05</v>
      </c>
      <c r="H95" s="459">
        <v>0.05</v>
      </c>
      <c r="I95" s="463"/>
      <c r="J95" s="190">
        <v>0</v>
      </c>
      <c r="K95" s="198"/>
      <c r="L95" s="190">
        <v>0</v>
      </c>
      <c r="M95" s="198">
        <f t="shared" si="10"/>
        <v>-1</v>
      </c>
      <c r="N95" s="190">
        <v>0.04</v>
      </c>
      <c r="O95" s="11"/>
      <c r="P95" s="28"/>
      <c r="Q95" s="11"/>
      <c r="R95" s="28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s="9" customFormat="1" ht="10.199999999999999">
      <c r="A96" s="179" t="s">
        <v>100</v>
      </c>
      <c r="B96" s="526"/>
      <c r="C96" s="526"/>
      <c r="D96" s="526"/>
      <c r="E96" s="191">
        <f>E74</f>
        <v>2.31</v>
      </c>
      <c r="F96" s="198">
        <f t="shared" si="9"/>
        <v>-0.3125</v>
      </c>
      <c r="G96" s="554">
        <f>G74</f>
        <v>3.36</v>
      </c>
      <c r="H96" s="302">
        <f>H74</f>
        <v>6.03</v>
      </c>
      <c r="I96" s="463">
        <f t="shared" si="10"/>
        <v>0.21084337349397586</v>
      </c>
      <c r="J96" s="191">
        <f>J74</f>
        <v>4.9800000000000004</v>
      </c>
      <c r="K96" s="198">
        <f t="shared" si="10"/>
        <v>-0.1324041811846689</v>
      </c>
      <c r="L96" s="191">
        <f>L74</f>
        <v>5.74</v>
      </c>
      <c r="M96" s="198">
        <f t="shared" si="10"/>
        <v>-0.28960396039603964</v>
      </c>
      <c r="N96" s="191">
        <v>8.08</v>
      </c>
      <c r="O96" s="12"/>
      <c r="P96" s="28"/>
      <c r="Q96" s="99"/>
      <c r="R96" s="28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s="9" customFormat="1" ht="10.199999999999999">
      <c r="A97" s="179" t="s">
        <v>101</v>
      </c>
      <c r="B97" s="526"/>
      <c r="C97" s="526"/>
      <c r="D97" s="526"/>
      <c r="E97" s="191">
        <f>E75</f>
        <v>0.69</v>
      </c>
      <c r="F97" s="198">
        <f t="shared" si="9"/>
        <v>7.8125E-2</v>
      </c>
      <c r="G97" s="554">
        <f>G75</f>
        <v>0.64</v>
      </c>
      <c r="H97" s="302">
        <f>H75</f>
        <v>0.57999999999999996</v>
      </c>
      <c r="I97" s="463">
        <f t="shared" si="10"/>
        <v>3.1428571428571423</v>
      </c>
      <c r="J97" s="191">
        <f>J75</f>
        <v>0.14000000000000001</v>
      </c>
      <c r="K97" s="198">
        <f t="shared" si="10"/>
        <v>-0.77777777777777779</v>
      </c>
      <c r="L97" s="191">
        <f>L75</f>
        <v>0.63</v>
      </c>
      <c r="M97" s="198">
        <f t="shared" si="10"/>
        <v>-0.50393700787401574</v>
      </c>
      <c r="N97" s="191">
        <v>1.27</v>
      </c>
      <c r="O97" s="12"/>
      <c r="P97" s="28"/>
      <c r="Q97" s="99"/>
      <c r="R97" s="28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1:29" s="3" customFormat="1" ht="10.199999999999999">
      <c r="A98" s="179" t="s">
        <v>121</v>
      </c>
      <c r="B98" s="526"/>
      <c r="C98" s="526"/>
      <c r="D98" s="526"/>
      <c r="E98" s="189">
        <f>E76+E77+E78+E79+E80+E81+E82+E83+E84+E85</f>
        <v>0.41000000000000003</v>
      </c>
      <c r="F98" s="198">
        <f t="shared" si="9"/>
        <v>2.1538461538461542</v>
      </c>
      <c r="G98" s="553">
        <f>G76+G77+G78+G79+G80+G81+G82+G83+G84+G85</f>
        <v>0.13</v>
      </c>
      <c r="H98" s="301">
        <f>H76+H77+H78+H79+H80+H81+H82+H83+H84+H85</f>
        <v>0.54</v>
      </c>
      <c r="I98" s="463">
        <f t="shared" si="10"/>
        <v>-0.21739130434782605</v>
      </c>
      <c r="J98" s="189">
        <f>J76+J77+J78+J79+J80+J81+J82+J83+J84+J85</f>
        <v>0.69000000000000006</v>
      </c>
      <c r="K98" s="198">
        <f t="shared" si="10"/>
        <v>-0.27368421052631575</v>
      </c>
      <c r="L98" s="189">
        <f>L76+L77+L78+L79+L80+L81+L82+L83+L84+L85</f>
        <v>0.95000000000000007</v>
      </c>
      <c r="M98" s="198">
        <f t="shared" si="10"/>
        <v>0.14457831325301229</v>
      </c>
      <c r="N98" s="189">
        <v>0.83</v>
      </c>
      <c r="O98" s="12"/>
      <c r="P98" s="19"/>
      <c r="Q98" s="99"/>
      <c r="R98" s="19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s="3" customFormat="1" ht="10.199999999999999">
      <c r="A99" s="179" t="s">
        <v>122</v>
      </c>
      <c r="B99" s="526"/>
      <c r="C99" s="526"/>
      <c r="D99" s="526"/>
      <c r="E99" s="189">
        <f>E86+E87+E88+E89+E90+E91</f>
        <v>0.05</v>
      </c>
      <c r="F99" s="198">
        <f t="shared" si="9"/>
        <v>-0.76190476190476186</v>
      </c>
      <c r="G99" s="553">
        <f>G86+G87+G88+G89+G90+G91</f>
        <v>0.21000000000000002</v>
      </c>
      <c r="H99" s="301">
        <f>H86+H87+H88+H89+H90+H91</f>
        <v>0.11</v>
      </c>
      <c r="I99" s="463">
        <f t="shared" si="10"/>
        <v>-0.26666666666666672</v>
      </c>
      <c r="J99" s="189">
        <f>J86+J87+J88+J89+J90+J91</f>
        <v>0.15000000000000002</v>
      </c>
      <c r="K99" s="214">
        <f t="shared" si="10"/>
        <v>-0.31818181818181812</v>
      </c>
      <c r="L99" s="213">
        <f>L86+L87+L88+L89+L90+L91</f>
        <v>0.22</v>
      </c>
      <c r="M99" s="214">
        <f t="shared" si="10"/>
        <v>-0.4358974358974359</v>
      </c>
      <c r="N99" s="213">
        <v>0.39</v>
      </c>
      <c r="O99" s="12"/>
      <c r="P99" s="19"/>
      <c r="Q99" s="99"/>
      <c r="R99" s="19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s="9" customFormat="1" ht="10.199999999999999">
      <c r="A100" s="179" t="s">
        <v>123</v>
      </c>
      <c r="B100" s="526"/>
      <c r="C100" s="526"/>
      <c r="D100" s="526"/>
      <c r="E100" s="189">
        <f>E92+E93+E94+E95</f>
        <v>0.19</v>
      </c>
      <c r="F100" s="463">
        <f t="shared" si="9"/>
        <v>-0.64814814814814814</v>
      </c>
      <c r="G100" s="553">
        <f>G92+G93+G94+G95</f>
        <v>0.54</v>
      </c>
      <c r="H100" s="498">
        <f>H92+H93+H94+H95</f>
        <v>0.54</v>
      </c>
      <c r="I100" s="463">
        <f t="shared" si="10"/>
        <v>0.10204081632653073</v>
      </c>
      <c r="J100" s="498">
        <f>J92+J93+J94+J95</f>
        <v>0.49</v>
      </c>
      <c r="K100" s="499"/>
      <c r="L100" s="500">
        <f>L92+L93+L94+L95</f>
        <v>0</v>
      </c>
      <c r="M100" s="499">
        <f t="shared" si="10"/>
        <v>-1</v>
      </c>
      <c r="N100" s="500">
        <v>0.09</v>
      </c>
      <c r="O100" s="12"/>
      <c r="P100" s="19"/>
      <c r="Q100" s="99"/>
      <c r="R100" s="19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s="90" customFormat="1" ht="10.199999999999999" customHeight="1">
      <c r="A101" s="158" t="s">
        <v>128</v>
      </c>
      <c r="B101" s="158"/>
      <c r="C101" s="158"/>
      <c r="D101" s="158"/>
      <c r="E101" s="159">
        <f>SUM(E96:E100)</f>
        <v>3.65</v>
      </c>
      <c r="F101" s="215">
        <f t="shared" si="9"/>
        <v>-0.25204918032786883</v>
      </c>
      <c r="G101" s="454">
        <f>SUM(G96:G100)</f>
        <v>4.88</v>
      </c>
      <c r="H101" s="454">
        <f>SUM(H96:H100)</f>
        <v>7.8000000000000007</v>
      </c>
      <c r="I101" s="215">
        <f t="shared" si="10"/>
        <v>0.20930232558139528</v>
      </c>
      <c r="J101" s="454">
        <f>SUM(J96:J100)</f>
        <v>6.4500000000000011</v>
      </c>
      <c r="K101" s="215">
        <f t="shared" si="10"/>
        <v>-0.14456233421750653</v>
      </c>
      <c r="L101" s="454">
        <f>SUM(L96:L100)</f>
        <v>7.54</v>
      </c>
      <c r="M101" s="215">
        <f t="shared" si="10"/>
        <v>-0.29268292682926833</v>
      </c>
      <c r="N101" s="454">
        <v>10.66</v>
      </c>
    </row>
    <row r="102" spans="1:29" ht="12" customHeight="1">
      <c r="F102" s="174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Neumüller-Klein</cp:lastModifiedBy>
  <cp:lastPrinted>2017-11-29T08:53:34Z</cp:lastPrinted>
  <dcterms:created xsi:type="dcterms:W3CDTF">2015-02-10T08:20:45Z</dcterms:created>
  <dcterms:modified xsi:type="dcterms:W3CDTF">2017-11-29T08:58:51Z</dcterms:modified>
</cp:coreProperties>
</file>