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96" windowWidth="13908" windowHeight="12780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definedNames>
    <definedName name="_xlnm.Print_Area" localSheetId="0">Group!$A$1:$J$216</definedName>
    <definedName name="_xlnm.Print_Area" localSheetId="3">'Intern.+ Special Divisions'!$A$1:$J$101</definedName>
    <definedName name="_xlnm.Print_Area" localSheetId="1">'North + West'!$A$1:$J$101</definedName>
    <definedName name="_xlnm.Print_Area" localSheetId="4">Other!$A$1:$J$101</definedName>
    <definedName name="_xlnm.Print_Area" localSheetId="2">'South + East'!$A$1:$J$101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45621"/>
</workbook>
</file>

<file path=xl/calcChain.xml><?xml version="1.0" encoding="utf-8"?>
<calcChain xmlns="http://schemas.openxmlformats.org/spreadsheetml/2006/main">
  <c r="C33" i="1" l="1"/>
  <c r="B9" i="5" l="1"/>
  <c r="B105" i="1" l="1"/>
  <c r="B70" i="1"/>
  <c r="B64" i="1"/>
  <c r="B52" i="1"/>
  <c r="C14" i="5" l="1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30" i="5"/>
  <c r="C3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74" i="5"/>
  <c r="C75" i="5"/>
  <c r="C76" i="5"/>
  <c r="C77" i="5"/>
  <c r="C80" i="5"/>
  <c r="C81" i="5"/>
  <c r="C88" i="5"/>
  <c r="C92" i="5"/>
  <c r="C95" i="5"/>
  <c r="C13" i="5"/>
  <c r="C9" i="5"/>
  <c r="C5" i="5"/>
  <c r="C6" i="5"/>
  <c r="C7" i="5"/>
  <c r="C5" i="4"/>
  <c r="C6" i="4"/>
  <c r="C7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9" i="4"/>
  <c r="C91" i="4"/>
  <c r="C92" i="4"/>
  <c r="C93" i="4"/>
  <c r="C95" i="4"/>
  <c r="C5" i="3"/>
  <c r="C6" i="3"/>
  <c r="C7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74" i="3"/>
  <c r="C75" i="3"/>
  <c r="C76" i="3"/>
  <c r="C77" i="3"/>
  <c r="C78" i="3"/>
  <c r="C79" i="3"/>
  <c r="C80" i="3"/>
  <c r="C81" i="3"/>
  <c r="C82" i="3"/>
  <c r="C83" i="3"/>
  <c r="C84" i="3"/>
  <c r="C86" i="3"/>
  <c r="C87" i="3"/>
  <c r="C88" i="3"/>
  <c r="C89" i="3"/>
  <c r="C90" i="3"/>
  <c r="C91" i="3"/>
  <c r="C92" i="3"/>
  <c r="C93" i="3"/>
  <c r="C94" i="3"/>
  <c r="C95" i="3"/>
  <c r="C5" i="2"/>
  <c r="C6" i="2"/>
  <c r="C7" i="2"/>
  <c r="C13" i="2"/>
  <c r="C14" i="2"/>
  <c r="C15" i="2"/>
  <c r="C16" i="2"/>
  <c r="C17" i="2"/>
  <c r="C18" i="2"/>
  <c r="C20" i="2"/>
  <c r="C25" i="2"/>
  <c r="C26" i="2"/>
  <c r="C27" i="2"/>
  <c r="C28" i="2"/>
  <c r="C29" i="2"/>
  <c r="C30" i="2"/>
  <c r="C31" i="2"/>
  <c r="C32" i="2"/>
  <c r="C33" i="2"/>
  <c r="C44" i="2"/>
  <c r="C45" i="2"/>
  <c r="C46" i="2"/>
  <c r="C47" i="2"/>
  <c r="C48" i="2"/>
  <c r="C49" i="2"/>
  <c r="C51" i="2"/>
  <c r="C56" i="2"/>
  <c r="C57" i="2"/>
  <c r="C58" i="2"/>
  <c r="C59" i="2"/>
  <c r="C60" i="2"/>
  <c r="C61" i="2"/>
  <c r="C62" i="2"/>
  <c r="C63" i="2"/>
  <c r="C64" i="2"/>
  <c r="C65" i="2"/>
  <c r="C74" i="2"/>
  <c r="C75" i="2"/>
  <c r="C76" i="2"/>
  <c r="C78" i="2"/>
  <c r="C79" i="2"/>
  <c r="C81" i="2"/>
  <c r="C86" i="2"/>
  <c r="C87" i="2"/>
  <c r="C88" i="2"/>
  <c r="C90" i="2"/>
  <c r="C91" i="2"/>
  <c r="C92" i="2"/>
  <c r="C93" i="2"/>
  <c r="C94" i="2"/>
  <c r="B8" i="5" l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59" i="1"/>
  <c r="C156" i="1"/>
  <c r="C155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26" i="1"/>
  <c r="C80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8" i="1"/>
  <c r="C99" i="1"/>
  <c r="C100" i="1"/>
  <c r="C101" i="1"/>
  <c r="C102" i="1"/>
  <c r="C104" i="1"/>
  <c r="C106" i="1"/>
  <c r="C107" i="1"/>
  <c r="C108" i="1"/>
  <c r="C110" i="1"/>
  <c r="C114" i="1"/>
  <c r="C117" i="1"/>
  <c r="C118" i="1"/>
  <c r="C119" i="1"/>
  <c r="C73" i="1"/>
  <c r="C31" i="1"/>
  <c r="C14" i="1"/>
  <c r="C19" i="1"/>
  <c r="C21" i="1"/>
  <c r="C5" i="1"/>
  <c r="C6" i="1"/>
  <c r="C7" i="1"/>
  <c r="C8" i="1"/>
  <c r="C9" i="1"/>
  <c r="C10" i="1"/>
  <c r="C11" i="1"/>
  <c r="C12" i="1"/>
  <c r="C4" i="1"/>
  <c r="B148" i="1" l="1"/>
  <c r="B35" i="2"/>
  <c r="B60" i="1" l="1"/>
  <c r="B55" i="1"/>
  <c r="E80" i="5" l="1"/>
  <c r="E81" i="5"/>
  <c r="E86" i="5"/>
  <c r="E88" i="5"/>
  <c r="E92" i="5"/>
  <c r="E93" i="5"/>
  <c r="G4" i="1" l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H13" i="1"/>
  <c r="H15" i="1" s="1"/>
  <c r="G14" i="1"/>
  <c r="I14" i="1"/>
  <c r="H16" i="1"/>
  <c r="H17" i="1" s="1"/>
  <c r="G19" i="1"/>
  <c r="I19" i="1"/>
  <c r="G21" i="1"/>
  <c r="I21" i="1"/>
  <c r="G31" i="1"/>
  <c r="I31" i="1"/>
  <c r="G33" i="1"/>
  <c r="I33" i="1"/>
  <c r="G35" i="1"/>
  <c r="H38" i="1"/>
  <c r="H52" i="1"/>
  <c r="H48" i="1" s="1"/>
  <c r="H55" i="1"/>
  <c r="H64" i="1"/>
  <c r="H70" i="1"/>
  <c r="H66" i="1" s="1"/>
  <c r="G73" i="1"/>
  <c r="I73" i="1"/>
  <c r="G80" i="1"/>
  <c r="I80" i="1"/>
  <c r="G82" i="1"/>
  <c r="I82" i="1"/>
  <c r="G83" i="1"/>
  <c r="I83" i="1"/>
  <c r="G84" i="1"/>
  <c r="I84" i="1"/>
  <c r="G85" i="1"/>
  <c r="I85" i="1"/>
  <c r="G86" i="1"/>
  <c r="I86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98" i="1"/>
  <c r="I98" i="1"/>
  <c r="G99" i="1"/>
  <c r="I99" i="1"/>
  <c r="G101" i="1"/>
  <c r="I101" i="1"/>
  <c r="G102" i="1"/>
  <c r="I102" i="1"/>
  <c r="H103" i="1"/>
  <c r="G104" i="1"/>
  <c r="I104" i="1"/>
  <c r="G105" i="1"/>
  <c r="I105" i="1"/>
  <c r="G106" i="1"/>
  <c r="I106" i="1"/>
  <c r="G107" i="1"/>
  <c r="I107" i="1"/>
  <c r="G108" i="1"/>
  <c r="I108" i="1"/>
  <c r="I109" i="1"/>
  <c r="G110" i="1"/>
  <c r="I110" i="1"/>
  <c r="H111" i="1"/>
  <c r="H113" i="1"/>
  <c r="G114" i="1"/>
  <c r="I114" i="1"/>
  <c r="G115" i="1"/>
  <c r="I115" i="1"/>
  <c r="G117" i="1"/>
  <c r="I117" i="1"/>
  <c r="G118" i="1"/>
  <c r="I118" i="1"/>
  <c r="G119" i="1"/>
  <c r="I119" i="1"/>
  <c r="H123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35" i="1"/>
  <c r="I135" i="1"/>
  <c r="G136" i="1"/>
  <c r="I136" i="1"/>
  <c r="G137" i="1"/>
  <c r="I137" i="1"/>
  <c r="G138" i="1"/>
  <c r="I138" i="1"/>
  <c r="G139" i="1"/>
  <c r="I139" i="1"/>
  <c r="G140" i="1"/>
  <c r="I140" i="1"/>
  <c r="G141" i="1"/>
  <c r="I141" i="1"/>
  <c r="G142" i="1"/>
  <c r="I142" i="1"/>
  <c r="G143" i="1"/>
  <c r="I143" i="1"/>
  <c r="G144" i="1"/>
  <c r="I144" i="1"/>
  <c r="G145" i="1"/>
  <c r="I145" i="1"/>
  <c r="G146" i="1"/>
  <c r="I146" i="1"/>
  <c r="G147" i="1"/>
  <c r="I147" i="1"/>
  <c r="H148" i="1"/>
  <c r="H149" i="1"/>
  <c r="H150" i="1"/>
  <c r="H151" i="1"/>
  <c r="H152" i="1"/>
  <c r="G155" i="1"/>
  <c r="I155" i="1"/>
  <c r="G156" i="1"/>
  <c r="I156" i="1"/>
  <c r="G159" i="1"/>
  <c r="I159" i="1"/>
  <c r="G160" i="1"/>
  <c r="I160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73" i="1"/>
  <c r="I173" i="1"/>
  <c r="G174" i="1"/>
  <c r="I174" i="1"/>
  <c r="G175" i="1"/>
  <c r="I175" i="1"/>
  <c r="G176" i="1"/>
  <c r="I176" i="1"/>
  <c r="G177" i="1"/>
  <c r="I177" i="1"/>
  <c r="G178" i="1"/>
  <c r="I178" i="1"/>
  <c r="G179" i="1"/>
  <c r="I179" i="1"/>
  <c r="G180" i="1"/>
  <c r="I180" i="1"/>
  <c r="H181" i="1"/>
  <c r="H182" i="1"/>
  <c r="H183" i="1"/>
  <c r="H184" i="1"/>
  <c r="H185" i="1"/>
  <c r="G189" i="1"/>
  <c r="I189" i="1"/>
  <c r="G190" i="1"/>
  <c r="I190" i="1"/>
  <c r="G191" i="1"/>
  <c r="I191" i="1"/>
  <c r="G192" i="1"/>
  <c r="I192" i="1"/>
  <c r="G193" i="1"/>
  <c r="I193" i="1"/>
  <c r="G194" i="1"/>
  <c r="I194" i="1"/>
  <c r="G195" i="1"/>
  <c r="I195" i="1"/>
  <c r="G196" i="1"/>
  <c r="I196" i="1"/>
  <c r="G197" i="1"/>
  <c r="I197" i="1"/>
  <c r="G198" i="1"/>
  <c r="I198" i="1"/>
  <c r="G199" i="1"/>
  <c r="I199" i="1"/>
  <c r="G200" i="1"/>
  <c r="I200" i="1"/>
  <c r="G201" i="1"/>
  <c r="I201" i="1"/>
  <c r="G202" i="1"/>
  <c r="I202" i="1"/>
  <c r="G203" i="1"/>
  <c r="I203" i="1"/>
  <c r="G204" i="1"/>
  <c r="I204" i="1"/>
  <c r="G205" i="1"/>
  <c r="I205" i="1"/>
  <c r="G206" i="1"/>
  <c r="I206" i="1"/>
  <c r="G207" i="1"/>
  <c r="I207" i="1"/>
  <c r="G208" i="1"/>
  <c r="I208" i="1"/>
  <c r="G209" i="1"/>
  <c r="I209" i="1"/>
  <c r="G210" i="1"/>
  <c r="I210" i="1"/>
  <c r="H211" i="1"/>
  <c r="H212" i="1"/>
  <c r="H213" i="1"/>
  <c r="H214" i="1"/>
  <c r="H215" i="1"/>
  <c r="F13" i="1"/>
  <c r="F24" i="1" s="1"/>
  <c r="F16" i="1"/>
  <c r="F17" i="1" s="1"/>
  <c r="G17" i="1" s="1"/>
  <c r="F38" i="1"/>
  <c r="F48" i="1"/>
  <c r="F55" i="1"/>
  <c r="F60" i="1"/>
  <c r="F66" i="1"/>
  <c r="F103" i="1"/>
  <c r="F111" i="1"/>
  <c r="F123" i="1"/>
  <c r="F148" i="1"/>
  <c r="F149" i="1"/>
  <c r="F150" i="1"/>
  <c r="F151" i="1"/>
  <c r="F152" i="1"/>
  <c r="F181" i="1"/>
  <c r="F182" i="1"/>
  <c r="F183" i="1"/>
  <c r="F184" i="1"/>
  <c r="F185" i="1"/>
  <c r="F211" i="1"/>
  <c r="F212" i="1"/>
  <c r="F213" i="1"/>
  <c r="F214" i="1"/>
  <c r="F215" i="1"/>
  <c r="E75" i="5"/>
  <c r="E76" i="5"/>
  <c r="E77" i="5"/>
  <c r="E7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44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30" i="5"/>
  <c r="E32" i="5"/>
  <c r="E13" i="5"/>
  <c r="E9" i="5"/>
  <c r="E5" i="5"/>
  <c r="E6" i="5"/>
  <c r="E7" i="5"/>
  <c r="E75" i="3"/>
  <c r="E76" i="3"/>
  <c r="E77" i="3"/>
  <c r="E78" i="3"/>
  <c r="E79" i="3"/>
  <c r="E80" i="3"/>
  <c r="E81" i="3"/>
  <c r="E82" i="3"/>
  <c r="E84" i="3"/>
  <c r="E86" i="3"/>
  <c r="E87" i="3"/>
  <c r="E88" i="3"/>
  <c r="E89" i="3"/>
  <c r="E90" i="3"/>
  <c r="E91" i="3"/>
  <c r="E92" i="3"/>
  <c r="E93" i="3"/>
  <c r="E94" i="3"/>
  <c r="E95" i="3"/>
  <c r="E7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44" i="3"/>
  <c r="G4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13" i="3"/>
  <c r="E5" i="3"/>
  <c r="E6" i="3"/>
  <c r="E7" i="3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9" i="4"/>
  <c r="E91" i="4"/>
  <c r="E92" i="4"/>
  <c r="E93" i="4"/>
  <c r="E94" i="4"/>
  <c r="E95" i="4"/>
  <c r="E7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44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13" i="4"/>
  <c r="E7" i="4"/>
  <c r="E6" i="4"/>
  <c r="E5" i="4"/>
  <c r="E75" i="2"/>
  <c r="E76" i="2"/>
  <c r="E77" i="2"/>
  <c r="E79" i="2"/>
  <c r="E81" i="2"/>
  <c r="E86" i="2"/>
  <c r="E87" i="2"/>
  <c r="E88" i="2"/>
  <c r="E90" i="2"/>
  <c r="E91" i="2"/>
  <c r="E92" i="2"/>
  <c r="E93" i="2"/>
  <c r="E94" i="2"/>
  <c r="E74" i="2"/>
  <c r="E45" i="2"/>
  <c r="E46" i="2"/>
  <c r="E47" i="2"/>
  <c r="E48" i="2"/>
  <c r="E49" i="2"/>
  <c r="E50" i="2"/>
  <c r="E51" i="2"/>
  <c r="E52" i="2"/>
  <c r="E56" i="2"/>
  <c r="E57" i="2"/>
  <c r="E58" i="2"/>
  <c r="E59" i="2"/>
  <c r="E60" i="2"/>
  <c r="E61" i="2"/>
  <c r="E62" i="2"/>
  <c r="E63" i="2"/>
  <c r="E64" i="2"/>
  <c r="E65" i="2"/>
  <c r="E44" i="2"/>
  <c r="E14" i="2"/>
  <c r="E15" i="2"/>
  <c r="E16" i="2"/>
  <c r="E17" i="2"/>
  <c r="E18" i="2"/>
  <c r="E20" i="2"/>
  <c r="E25" i="2"/>
  <c r="E26" i="2"/>
  <c r="E27" i="2"/>
  <c r="E28" i="2"/>
  <c r="E29" i="2"/>
  <c r="E30" i="2"/>
  <c r="E31" i="2"/>
  <c r="E32" i="2"/>
  <c r="E33" i="2"/>
  <c r="E34" i="2"/>
  <c r="E13" i="2"/>
  <c r="E5" i="2"/>
  <c r="E6" i="2"/>
  <c r="E7" i="2"/>
  <c r="D100" i="5"/>
  <c r="D99" i="5"/>
  <c r="D98" i="5"/>
  <c r="D97" i="5"/>
  <c r="D96" i="5"/>
  <c r="D66" i="5"/>
  <c r="D70" i="5"/>
  <c r="D69" i="5"/>
  <c r="D68" i="5"/>
  <c r="D67" i="5"/>
  <c r="D39" i="5"/>
  <c r="D38" i="5"/>
  <c r="D37" i="5"/>
  <c r="D36" i="5"/>
  <c r="D35" i="5"/>
  <c r="D8" i="5"/>
  <c r="D100" i="3"/>
  <c r="D99" i="3"/>
  <c r="D98" i="3"/>
  <c r="D97" i="3"/>
  <c r="D96" i="3"/>
  <c r="D66" i="3"/>
  <c r="D70" i="3"/>
  <c r="D69" i="3"/>
  <c r="D68" i="3"/>
  <c r="D67" i="3"/>
  <c r="D39" i="3"/>
  <c r="D38" i="3"/>
  <c r="D37" i="3"/>
  <c r="D36" i="3"/>
  <c r="D35" i="3"/>
  <c r="D8" i="3"/>
  <c r="D100" i="4"/>
  <c r="D99" i="4"/>
  <c r="D98" i="4"/>
  <c r="D97" i="4"/>
  <c r="D96" i="4"/>
  <c r="D70" i="4"/>
  <c r="D69" i="4"/>
  <c r="D68" i="4"/>
  <c r="D67" i="4"/>
  <c r="D66" i="4"/>
  <c r="D39" i="4"/>
  <c r="D38" i="4"/>
  <c r="D37" i="4"/>
  <c r="D36" i="4"/>
  <c r="D35" i="4"/>
  <c r="F35" i="4"/>
  <c r="D8" i="4"/>
  <c r="D100" i="2"/>
  <c r="D99" i="2"/>
  <c r="D98" i="2"/>
  <c r="D97" i="2"/>
  <c r="D96" i="2"/>
  <c r="D70" i="2"/>
  <c r="D69" i="2"/>
  <c r="D68" i="2"/>
  <c r="D67" i="2"/>
  <c r="D66" i="2"/>
  <c r="D39" i="2"/>
  <c r="D38" i="2"/>
  <c r="D37" i="2"/>
  <c r="D36" i="2"/>
  <c r="D35" i="2"/>
  <c r="C35" i="2" s="1"/>
  <c r="D8" i="2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189" i="1"/>
  <c r="D215" i="1"/>
  <c r="E215" i="1" s="1"/>
  <c r="D214" i="1"/>
  <c r="D213" i="1"/>
  <c r="D212" i="1"/>
  <c r="D211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59" i="1"/>
  <c r="D185" i="1"/>
  <c r="E185" i="1" s="1"/>
  <c r="D184" i="1"/>
  <c r="D183" i="1"/>
  <c r="D182" i="1"/>
  <c r="D181" i="1"/>
  <c r="E181" i="1" s="1"/>
  <c r="E155" i="1"/>
  <c r="E15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26" i="1"/>
  <c r="D152" i="1"/>
  <c r="D151" i="1"/>
  <c r="D150" i="1"/>
  <c r="D149" i="1"/>
  <c r="E149" i="1" s="1"/>
  <c r="D148" i="1"/>
  <c r="C148" i="1" s="1"/>
  <c r="E80" i="1"/>
  <c r="E82" i="1"/>
  <c r="E83" i="1"/>
  <c r="E84" i="1"/>
  <c r="E85" i="1"/>
  <c r="E86" i="1"/>
  <c r="E89" i="1"/>
  <c r="E90" i="1"/>
  <c r="E91" i="1"/>
  <c r="E92" i="1"/>
  <c r="E93" i="1"/>
  <c r="E94" i="1"/>
  <c r="E95" i="1"/>
  <c r="E96" i="1"/>
  <c r="E98" i="1"/>
  <c r="E99" i="1"/>
  <c r="E101" i="1"/>
  <c r="E102" i="1"/>
  <c r="E104" i="1"/>
  <c r="E105" i="1"/>
  <c r="E106" i="1"/>
  <c r="E107" i="1"/>
  <c r="E108" i="1"/>
  <c r="E110" i="1"/>
  <c r="E114" i="1"/>
  <c r="E115" i="1"/>
  <c r="E117" i="1"/>
  <c r="E118" i="1"/>
  <c r="E119" i="1"/>
  <c r="D123" i="1"/>
  <c r="D111" i="1"/>
  <c r="D103" i="1"/>
  <c r="E73" i="1"/>
  <c r="D66" i="1"/>
  <c r="D60" i="1"/>
  <c r="D55" i="1"/>
  <c r="D48" i="1"/>
  <c r="D38" i="1"/>
  <c r="E31" i="1"/>
  <c r="E33" i="1"/>
  <c r="E4" i="1"/>
  <c r="E5" i="1"/>
  <c r="E6" i="1"/>
  <c r="E7" i="1"/>
  <c r="E8" i="1"/>
  <c r="E9" i="1"/>
  <c r="E10" i="1"/>
  <c r="E11" i="1"/>
  <c r="E12" i="1"/>
  <c r="E14" i="1"/>
  <c r="E19" i="1"/>
  <c r="E21" i="1"/>
  <c r="D16" i="1"/>
  <c r="D13" i="1"/>
  <c r="D15" i="1" s="1"/>
  <c r="D17" i="1" l="1"/>
  <c r="C16" i="1"/>
  <c r="E35" i="4"/>
  <c r="H112" i="1"/>
  <c r="H116" i="1" s="1"/>
  <c r="D101" i="2"/>
  <c r="D4" i="2" s="1"/>
  <c r="D71" i="4"/>
  <c r="D3" i="4" s="1"/>
  <c r="G213" i="1"/>
  <c r="G212" i="1"/>
  <c r="G183" i="1"/>
  <c r="E103" i="1"/>
  <c r="G150" i="1"/>
  <c r="I150" i="1"/>
  <c r="H216" i="1"/>
  <c r="H3" i="1" s="1"/>
  <c r="I3" i="1" s="1"/>
  <c r="I149" i="1"/>
  <c r="G215" i="1"/>
  <c r="G182" i="1"/>
  <c r="G214" i="1"/>
  <c r="I152" i="1"/>
  <c r="I16" i="1"/>
  <c r="I151" i="1"/>
  <c r="E123" i="1"/>
  <c r="G211" i="1"/>
  <c r="I182" i="1"/>
  <c r="I148" i="1"/>
  <c r="H24" i="1"/>
  <c r="H25" i="1" s="1"/>
  <c r="G184" i="1"/>
  <c r="I13" i="1"/>
  <c r="D101" i="5"/>
  <c r="D71" i="5"/>
  <c r="D40" i="5"/>
  <c r="D101" i="3"/>
  <c r="D4" i="3" s="1"/>
  <c r="D71" i="3"/>
  <c r="D40" i="3"/>
  <c r="D101" i="4"/>
  <c r="D40" i="4"/>
  <c r="D40" i="2"/>
  <c r="D71" i="2"/>
  <c r="I87" i="1"/>
  <c r="G151" i="1"/>
  <c r="I212" i="1"/>
  <c r="I185" i="1"/>
  <c r="I183" i="1"/>
  <c r="I17" i="1"/>
  <c r="H76" i="1"/>
  <c r="E212" i="1"/>
  <c r="G149" i="1"/>
  <c r="G103" i="1"/>
  <c r="F76" i="1"/>
  <c r="I213" i="1"/>
  <c r="I184" i="1"/>
  <c r="I181" i="1"/>
  <c r="I123" i="1"/>
  <c r="G152" i="1"/>
  <c r="I214" i="1"/>
  <c r="H153" i="1"/>
  <c r="I153" i="1" s="1"/>
  <c r="G123" i="1"/>
  <c r="E184" i="1"/>
  <c r="I215" i="1"/>
  <c r="I211" i="1"/>
  <c r="H186" i="1"/>
  <c r="G185" i="1"/>
  <c r="G181" i="1"/>
  <c r="I103" i="1"/>
  <c r="H26" i="1"/>
  <c r="I15" i="1"/>
  <c r="H18" i="1"/>
  <c r="F153" i="1"/>
  <c r="G148" i="1"/>
  <c r="G111" i="1"/>
  <c r="I111" i="1"/>
  <c r="H60" i="1"/>
  <c r="G16" i="1"/>
  <c r="G13" i="1"/>
  <c r="E151" i="1"/>
  <c r="F186" i="1"/>
  <c r="F71" i="1"/>
  <c r="G38" i="1" s="1"/>
  <c r="E150" i="1"/>
  <c r="E213" i="1"/>
  <c r="E16" i="1"/>
  <c r="E148" i="1"/>
  <c r="E152" i="1"/>
  <c r="E211" i="1"/>
  <c r="D24" i="1"/>
  <c r="E24" i="1" s="1"/>
  <c r="F25" i="1"/>
  <c r="E17" i="1"/>
  <c r="F15" i="1"/>
  <c r="E214" i="1"/>
  <c r="E13" i="1"/>
  <c r="E183" i="1"/>
  <c r="F216" i="1"/>
  <c r="D18" i="1"/>
  <c r="D120" i="1" s="1"/>
  <c r="D153" i="1"/>
  <c r="D186" i="1"/>
  <c r="D216" i="1"/>
  <c r="D76" i="1"/>
  <c r="E111" i="1"/>
  <c r="E182" i="1"/>
  <c r="D71" i="1"/>
  <c r="D26" i="1"/>
  <c r="E60" i="1" l="1"/>
  <c r="E41" i="1"/>
  <c r="G216" i="1"/>
  <c r="I97" i="1"/>
  <c r="I116" i="1"/>
  <c r="I24" i="1"/>
  <c r="G24" i="1"/>
  <c r="D4" i="5"/>
  <c r="D3" i="5"/>
  <c r="D3" i="3"/>
  <c r="D4" i="4"/>
  <c r="D41" i="4"/>
  <c r="D3" i="2"/>
  <c r="I216" i="1"/>
  <c r="H20" i="1"/>
  <c r="H120" i="1"/>
  <c r="I18" i="1"/>
  <c r="G53" i="1"/>
  <c r="G54" i="1"/>
  <c r="G67" i="1"/>
  <c r="G68" i="1"/>
  <c r="G69" i="1"/>
  <c r="G70" i="1"/>
  <c r="G49" i="1"/>
  <c r="G50" i="1"/>
  <c r="G51" i="1"/>
  <c r="G52" i="1"/>
  <c r="G65" i="1"/>
  <c r="G57" i="1"/>
  <c r="G59" i="1"/>
  <c r="G39" i="1"/>
  <c r="G41" i="1"/>
  <c r="G45" i="1"/>
  <c r="G62" i="1"/>
  <c r="G71" i="1"/>
  <c r="G40" i="1"/>
  <c r="G42" i="1"/>
  <c r="G44" i="1"/>
  <c r="G46" i="1"/>
  <c r="G47" i="1"/>
  <c r="G61" i="1"/>
  <c r="G63" i="1"/>
  <c r="G56" i="1"/>
  <c r="G58" i="1"/>
  <c r="G60" i="1"/>
  <c r="G43" i="1"/>
  <c r="G48" i="1"/>
  <c r="G64" i="1"/>
  <c r="H27" i="1"/>
  <c r="I26" i="1"/>
  <c r="E15" i="1"/>
  <c r="G15" i="1"/>
  <c r="F2" i="1"/>
  <c r="G186" i="1"/>
  <c r="G153" i="1"/>
  <c r="H71" i="1"/>
  <c r="E48" i="1"/>
  <c r="G55" i="1"/>
  <c r="I186" i="1"/>
  <c r="H2" i="1"/>
  <c r="I2" i="1" s="1"/>
  <c r="G66" i="1"/>
  <c r="F18" i="1"/>
  <c r="F26" i="1"/>
  <c r="D25" i="1"/>
  <c r="F3" i="1"/>
  <c r="G3" i="1" s="1"/>
  <c r="D41" i="2"/>
  <c r="E153" i="1"/>
  <c r="D20" i="1"/>
  <c r="D27" i="1"/>
  <c r="D41" i="5"/>
  <c r="D3" i="1"/>
  <c r="E216" i="1"/>
  <c r="E40" i="1"/>
  <c r="E44" i="1"/>
  <c r="E52" i="1"/>
  <c r="E56" i="1"/>
  <c r="E64" i="1"/>
  <c r="E68" i="1"/>
  <c r="E45" i="1"/>
  <c r="E49" i="1"/>
  <c r="E53" i="1"/>
  <c r="E57" i="1"/>
  <c r="E61" i="1"/>
  <c r="E65" i="1"/>
  <c r="E69" i="1"/>
  <c r="E38" i="1"/>
  <c r="E42" i="1"/>
  <c r="E46" i="1"/>
  <c r="E50" i="1"/>
  <c r="E54" i="1"/>
  <c r="E58" i="1"/>
  <c r="E62" i="1"/>
  <c r="E66" i="1"/>
  <c r="E70" i="1"/>
  <c r="E39" i="1"/>
  <c r="E43" i="1"/>
  <c r="E47" i="1"/>
  <c r="E51" i="1"/>
  <c r="E59" i="1"/>
  <c r="E63" i="1"/>
  <c r="E67" i="1"/>
  <c r="E71" i="1"/>
  <c r="D41" i="3"/>
  <c r="D2" i="1"/>
  <c r="E186" i="1"/>
  <c r="E55" i="1"/>
  <c r="I112" i="1" l="1"/>
  <c r="E26" i="1"/>
  <c r="G26" i="1"/>
  <c r="E18" i="1"/>
  <c r="G18" i="1"/>
  <c r="I47" i="1"/>
  <c r="I56" i="1"/>
  <c r="I57" i="1"/>
  <c r="I58" i="1"/>
  <c r="I59" i="1"/>
  <c r="I71" i="1"/>
  <c r="I53" i="1"/>
  <c r="I54" i="1"/>
  <c r="I67" i="1"/>
  <c r="I68" i="1"/>
  <c r="I69" i="1"/>
  <c r="I38" i="1"/>
  <c r="I39" i="1"/>
  <c r="I41" i="1"/>
  <c r="I43" i="1"/>
  <c r="I45" i="1"/>
  <c r="I50" i="1"/>
  <c r="I62" i="1"/>
  <c r="I65" i="1"/>
  <c r="I70" i="1"/>
  <c r="I40" i="1"/>
  <c r="I42" i="1"/>
  <c r="I44" i="1"/>
  <c r="I46" i="1"/>
  <c r="I49" i="1"/>
  <c r="I51" i="1"/>
  <c r="I55" i="1"/>
  <c r="I61" i="1"/>
  <c r="I63" i="1"/>
  <c r="I66" i="1"/>
  <c r="I52" i="1"/>
  <c r="I64" i="1"/>
  <c r="I48" i="1"/>
  <c r="I60" i="1"/>
  <c r="G2" i="1"/>
  <c r="I20" i="1"/>
  <c r="H79" i="1"/>
  <c r="I79" i="1" s="1"/>
  <c r="H22" i="1"/>
  <c r="F120" i="1"/>
  <c r="F20" i="1"/>
  <c r="G20" i="1" s="1"/>
  <c r="F113" i="1"/>
  <c r="G113" i="1" s="1"/>
  <c r="F27" i="1"/>
  <c r="E3" i="1"/>
  <c r="D10" i="3"/>
  <c r="D10" i="2"/>
  <c r="D10" i="4"/>
  <c r="E2" i="1"/>
  <c r="D9" i="2"/>
  <c r="D9" i="4"/>
  <c r="D9" i="3"/>
  <c r="D22" i="1"/>
  <c r="D79" i="1"/>
  <c r="B123" i="1"/>
  <c r="E20" i="1" l="1"/>
  <c r="I22" i="1"/>
  <c r="H29" i="1"/>
  <c r="H28" i="1"/>
  <c r="F79" i="1"/>
  <c r="F22" i="1"/>
  <c r="G22" i="1" s="1"/>
  <c r="D87" i="1"/>
  <c r="D28" i="1"/>
  <c r="D29" i="1"/>
  <c r="B66" i="1"/>
  <c r="B71" i="1" l="1"/>
  <c r="E79" i="1"/>
  <c r="G79" i="1"/>
  <c r="H34" i="1"/>
  <c r="I28" i="1"/>
  <c r="F28" i="1"/>
  <c r="F29" i="1"/>
  <c r="E22" i="1"/>
  <c r="F87" i="1"/>
  <c r="D97" i="1"/>
  <c r="D34" i="1"/>
  <c r="B8" i="3"/>
  <c r="C40" i="1" l="1"/>
  <c r="C44" i="1"/>
  <c r="C52" i="1"/>
  <c r="C56" i="1"/>
  <c r="C60" i="1"/>
  <c r="C64" i="1"/>
  <c r="C68" i="1"/>
  <c r="C41" i="1"/>
  <c r="C45" i="1"/>
  <c r="C49" i="1"/>
  <c r="C53" i="1"/>
  <c r="C57" i="1"/>
  <c r="C61" i="1"/>
  <c r="C65" i="1"/>
  <c r="C69" i="1"/>
  <c r="C42" i="1"/>
  <c r="C46" i="1"/>
  <c r="C50" i="1"/>
  <c r="C54" i="1"/>
  <c r="C58" i="1"/>
  <c r="C62" i="1"/>
  <c r="C66" i="1"/>
  <c r="C70" i="1"/>
  <c r="C39" i="1"/>
  <c r="C43" i="1"/>
  <c r="C47" i="1"/>
  <c r="C51" i="1"/>
  <c r="C59" i="1"/>
  <c r="C63" i="1"/>
  <c r="C67" i="1"/>
  <c r="C71" i="1"/>
  <c r="C55" i="1"/>
  <c r="E28" i="1"/>
  <c r="G28" i="1"/>
  <c r="E87" i="1"/>
  <c r="G87" i="1"/>
  <c r="F34" i="1"/>
  <c r="G34" i="1" s="1"/>
  <c r="F97" i="1"/>
  <c r="D112" i="1"/>
  <c r="E97" i="1" l="1"/>
  <c r="G97" i="1"/>
  <c r="F112" i="1"/>
  <c r="G112" i="1" s="1"/>
  <c r="E34" i="1"/>
  <c r="B8" i="4"/>
  <c r="B8" i="2"/>
  <c r="E112" i="1" l="1"/>
  <c r="F116" i="1"/>
  <c r="G116" i="1" l="1"/>
  <c r="I113" i="1"/>
  <c r="D113" i="1"/>
  <c r="E113" i="1" l="1"/>
  <c r="D116" i="1"/>
  <c r="B113" i="1" s="1"/>
  <c r="C113" i="1" s="1"/>
  <c r="E116" i="1" l="1"/>
  <c r="B70" i="2"/>
  <c r="C70" i="2" s="1"/>
  <c r="B69" i="2"/>
  <c r="C69" i="2" s="1"/>
  <c r="B68" i="2"/>
  <c r="C68" i="2" s="1"/>
  <c r="B67" i="2"/>
  <c r="C67" i="2" s="1"/>
  <c r="B66" i="2"/>
  <c r="C66" i="2" s="1"/>
  <c r="B71" i="2" l="1"/>
  <c r="C71" i="2" s="1"/>
  <c r="B39" i="5"/>
  <c r="C39" i="5" s="1"/>
  <c r="B38" i="5"/>
  <c r="C38" i="5" s="1"/>
  <c r="B37" i="5"/>
  <c r="C37" i="5" s="1"/>
  <c r="B36" i="5"/>
  <c r="C36" i="5" s="1"/>
  <c r="B35" i="5"/>
  <c r="C35" i="5" s="1"/>
  <c r="B39" i="3"/>
  <c r="C39" i="3" s="1"/>
  <c r="B38" i="3"/>
  <c r="C38" i="3" s="1"/>
  <c r="B37" i="3"/>
  <c r="C37" i="3" s="1"/>
  <c r="B36" i="3"/>
  <c r="C36" i="3" s="1"/>
  <c r="B35" i="3"/>
  <c r="C35" i="3" s="1"/>
  <c r="B39" i="4"/>
  <c r="C39" i="4" s="1"/>
  <c r="B38" i="4"/>
  <c r="C38" i="4" s="1"/>
  <c r="B37" i="4"/>
  <c r="C37" i="4" s="1"/>
  <c r="B36" i="4"/>
  <c r="C36" i="4" s="1"/>
  <c r="B35" i="4"/>
  <c r="C35" i="4" s="1"/>
  <c r="B39" i="2"/>
  <c r="C39" i="2" s="1"/>
  <c r="B38" i="2"/>
  <c r="C38" i="2" s="1"/>
  <c r="B37" i="2"/>
  <c r="C37" i="2" s="1"/>
  <c r="B36" i="2"/>
  <c r="C36" i="2" s="1"/>
  <c r="B70" i="5"/>
  <c r="C70" i="5" s="1"/>
  <c r="B69" i="5"/>
  <c r="C69" i="5" s="1"/>
  <c r="B68" i="5"/>
  <c r="C68" i="5" s="1"/>
  <c r="B67" i="5"/>
  <c r="C67" i="5" s="1"/>
  <c r="B66" i="5"/>
  <c r="C66" i="5" s="1"/>
  <c r="B70" i="3"/>
  <c r="C70" i="3" s="1"/>
  <c r="B69" i="3"/>
  <c r="C69" i="3" s="1"/>
  <c r="B68" i="3"/>
  <c r="C68" i="3" s="1"/>
  <c r="B67" i="3"/>
  <c r="C67" i="3" s="1"/>
  <c r="B66" i="3"/>
  <c r="C66" i="3" s="1"/>
  <c r="B70" i="4"/>
  <c r="C70" i="4" s="1"/>
  <c r="B69" i="4"/>
  <c r="C69" i="4" s="1"/>
  <c r="B68" i="4"/>
  <c r="C68" i="4" s="1"/>
  <c r="B67" i="4"/>
  <c r="C67" i="4" s="1"/>
  <c r="B66" i="4"/>
  <c r="C66" i="4" s="1"/>
  <c r="B3" i="2" l="1"/>
  <c r="C3" i="2" s="1"/>
  <c r="B71" i="5"/>
  <c r="C71" i="5" s="1"/>
  <c r="B40" i="5"/>
  <c r="C40" i="5" s="1"/>
  <c r="B71" i="3"/>
  <c r="C71" i="3" s="1"/>
  <c r="B40" i="3"/>
  <c r="C40" i="3" s="1"/>
  <c r="B71" i="4"/>
  <c r="C71" i="4" s="1"/>
  <c r="B40" i="4"/>
  <c r="C40" i="4" s="1"/>
  <c r="B40" i="2"/>
  <c r="C40" i="2" s="1"/>
  <c r="B100" i="5"/>
  <c r="C100" i="5" s="1"/>
  <c r="B99" i="5"/>
  <c r="C99" i="5" s="1"/>
  <c r="B98" i="5"/>
  <c r="C98" i="5" s="1"/>
  <c r="B97" i="5"/>
  <c r="C97" i="5" s="1"/>
  <c r="B96" i="5"/>
  <c r="C96" i="5" s="1"/>
  <c r="B100" i="3"/>
  <c r="C100" i="3" s="1"/>
  <c r="B99" i="3"/>
  <c r="C99" i="3" s="1"/>
  <c r="B98" i="3"/>
  <c r="C98" i="3" s="1"/>
  <c r="B97" i="3"/>
  <c r="C97" i="3" s="1"/>
  <c r="B96" i="3"/>
  <c r="C96" i="3" s="1"/>
  <c r="B100" i="4"/>
  <c r="C100" i="4" s="1"/>
  <c r="B99" i="4"/>
  <c r="C99" i="4" s="1"/>
  <c r="B98" i="4"/>
  <c r="C98" i="4" s="1"/>
  <c r="B97" i="4"/>
  <c r="C97" i="4" s="1"/>
  <c r="B96" i="4"/>
  <c r="C96" i="4" s="1"/>
  <c r="G74" i="2"/>
  <c r="B96" i="2"/>
  <c r="C96" i="2" s="1"/>
  <c r="B100" i="2"/>
  <c r="C100" i="2" s="1"/>
  <c r="B99" i="2"/>
  <c r="C99" i="2" s="1"/>
  <c r="B98" i="2"/>
  <c r="C98" i="2" s="1"/>
  <c r="B97" i="2"/>
  <c r="C97" i="2" s="1"/>
  <c r="B3" i="5" l="1"/>
  <c r="C3" i="5" s="1"/>
  <c r="B101" i="5"/>
  <c r="C101" i="5" s="1"/>
  <c r="B101" i="3"/>
  <c r="C101" i="3" s="1"/>
  <c r="B3" i="3"/>
  <c r="C3" i="3" s="1"/>
  <c r="B101" i="4"/>
  <c r="C101" i="4" s="1"/>
  <c r="B3" i="4"/>
  <c r="C3" i="4" s="1"/>
  <c r="B101" i="2"/>
  <c r="C101" i="2" s="1"/>
  <c r="H100" i="5"/>
  <c r="F100" i="5"/>
  <c r="E100" i="5" s="1"/>
  <c r="H99" i="5"/>
  <c r="F99" i="5"/>
  <c r="E99" i="5" s="1"/>
  <c r="H98" i="5"/>
  <c r="I98" i="5" s="1"/>
  <c r="F98" i="5"/>
  <c r="H97" i="5"/>
  <c r="F97" i="5"/>
  <c r="H96" i="5"/>
  <c r="F96" i="5"/>
  <c r="I95" i="5"/>
  <c r="I93" i="5"/>
  <c r="I88" i="5"/>
  <c r="G88" i="5"/>
  <c r="I86" i="5"/>
  <c r="G82" i="5"/>
  <c r="I81" i="5"/>
  <c r="G81" i="5"/>
  <c r="I80" i="5"/>
  <c r="G80" i="5"/>
  <c r="I77" i="5"/>
  <c r="G77" i="5"/>
  <c r="I76" i="5"/>
  <c r="G76" i="5"/>
  <c r="I75" i="5"/>
  <c r="G75" i="5"/>
  <c r="I74" i="5"/>
  <c r="G74" i="5"/>
  <c r="H70" i="5"/>
  <c r="F70" i="5"/>
  <c r="E70" i="5" s="1"/>
  <c r="H69" i="5"/>
  <c r="I69" i="5" s="1"/>
  <c r="F69" i="5"/>
  <c r="H68" i="5"/>
  <c r="F68" i="5"/>
  <c r="H67" i="5"/>
  <c r="F67" i="5"/>
  <c r="H66" i="5"/>
  <c r="F66" i="5"/>
  <c r="E66" i="5" s="1"/>
  <c r="I65" i="5"/>
  <c r="G65" i="5"/>
  <c r="I64" i="5"/>
  <c r="G64" i="5"/>
  <c r="I63" i="5"/>
  <c r="G63" i="5"/>
  <c r="I61" i="5"/>
  <c r="G61" i="5"/>
  <c r="I60" i="5"/>
  <c r="G60" i="5"/>
  <c r="I59" i="5"/>
  <c r="G59" i="5"/>
  <c r="I58" i="5"/>
  <c r="G58" i="5"/>
  <c r="I57" i="5"/>
  <c r="G57" i="5"/>
  <c r="I56" i="5"/>
  <c r="G56" i="5"/>
  <c r="I55" i="5"/>
  <c r="G55" i="5"/>
  <c r="I54" i="5"/>
  <c r="G54" i="5"/>
  <c r="I53" i="5"/>
  <c r="G53" i="5"/>
  <c r="I52" i="5"/>
  <c r="G52" i="5"/>
  <c r="I51" i="5"/>
  <c r="G51" i="5"/>
  <c r="I50" i="5"/>
  <c r="G50" i="5"/>
  <c r="I49" i="5"/>
  <c r="G49" i="5"/>
  <c r="I48" i="5"/>
  <c r="G48" i="5"/>
  <c r="I47" i="5"/>
  <c r="G47" i="5"/>
  <c r="I46" i="5"/>
  <c r="G46" i="5"/>
  <c r="I45" i="5"/>
  <c r="G45" i="5"/>
  <c r="I44" i="5"/>
  <c r="G44" i="5"/>
  <c r="H39" i="5"/>
  <c r="I39" i="5" s="1"/>
  <c r="F39" i="5"/>
  <c r="H38" i="5"/>
  <c r="F38" i="5"/>
  <c r="H37" i="5"/>
  <c r="F37" i="5"/>
  <c r="E37" i="5" s="1"/>
  <c r="H36" i="5"/>
  <c r="F36" i="5"/>
  <c r="E36" i="5" s="1"/>
  <c r="H35" i="5"/>
  <c r="I35" i="5" s="1"/>
  <c r="F35" i="5"/>
  <c r="G32" i="5"/>
  <c r="I31" i="5"/>
  <c r="G31" i="5"/>
  <c r="I30" i="5"/>
  <c r="G30" i="5"/>
  <c r="I28" i="5"/>
  <c r="G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9" i="5"/>
  <c r="G9" i="5"/>
  <c r="H8" i="5"/>
  <c r="F8" i="5"/>
  <c r="I7" i="5"/>
  <c r="G7" i="5"/>
  <c r="I6" i="5"/>
  <c r="G6" i="5"/>
  <c r="I5" i="5"/>
  <c r="G5" i="5"/>
  <c r="H100" i="3"/>
  <c r="F100" i="3"/>
  <c r="E100" i="3" s="1"/>
  <c r="H99" i="3"/>
  <c r="I99" i="3" s="1"/>
  <c r="F99" i="3"/>
  <c r="H98" i="3"/>
  <c r="F98" i="3"/>
  <c r="H97" i="3"/>
  <c r="F97" i="3"/>
  <c r="H96" i="3"/>
  <c r="F96" i="3"/>
  <c r="E96" i="3" s="1"/>
  <c r="I95" i="3"/>
  <c r="G95" i="3"/>
  <c r="I94" i="3"/>
  <c r="G94" i="3"/>
  <c r="I93" i="3"/>
  <c r="G93" i="3"/>
  <c r="I92" i="3"/>
  <c r="G92" i="3"/>
  <c r="I91" i="3"/>
  <c r="G91" i="3"/>
  <c r="I90" i="3"/>
  <c r="G90" i="3"/>
  <c r="I89" i="3"/>
  <c r="G89" i="3"/>
  <c r="G88" i="3"/>
  <c r="I87" i="3"/>
  <c r="G87" i="3"/>
  <c r="I86" i="3"/>
  <c r="G86" i="3"/>
  <c r="I85" i="3"/>
  <c r="G85" i="3"/>
  <c r="I83" i="3"/>
  <c r="G83" i="3"/>
  <c r="I82" i="3"/>
  <c r="G82" i="3"/>
  <c r="I81" i="3"/>
  <c r="G81" i="3"/>
  <c r="I80" i="3"/>
  <c r="G80" i="3"/>
  <c r="I79" i="3"/>
  <c r="G79" i="3"/>
  <c r="I78" i="3"/>
  <c r="G78" i="3"/>
  <c r="I77" i="3"/>
  <c r="G77" i="3"/>
  <c r="I76" i="3"/>
  <c r="G76" i="3"/>
  <c r="I75" i="3"/>
  <c r="G75" i="3"/>
  <c r="I74" i="3"/>
  <c r="G74" i="3"/>
  <c r="H70" i="3"/>
  <c r="I70" i="3" s="1"/>
  <c r="F70" i="3"/>
  <c r="H69" i="3"/>
  <c r="F69" i="3"/>
  <c r="H68" i="3"/>
  <c r="F68" i="3"/>
  <c r="E68" i="3" s="1"/>
  <c r="H67" i="3"/>
  <c r="F67" i="3"/>
  <c r="E67" i="3" s="1"/>
  <c r="H66" i="3"/>
  <c r="I66" i="3" s="1"/>
  <c r="F66" i="3"/>
  <c r="I65" i="3"/>
  <c r="G65" i="3"/>
  <c r="I64" i="3"/>
  <c r="G64" i="3"/>
  <c r="I63" i="3"/>
  <c r="G63" i="3"/>
  <c r="I62" i="3"/>
  <c r="G62" i="3"/>
  <c r="I61" i="3"/>
  <c r="G61" i="3"/>
  <c r="G60" i="3"/>
  <c r="I59" i="3"/>
  <c r="G59" i="3"/>
  <c r="I58" i="3"/>
  <c r="G58" i="3"/>
  <c r="I57" i="3"/>
  <c r="G57" i="3"/>
  <c r="I56" i="3"/>
  <c r="G56" i="3"/>
  <c r="I55" i="3"/>
  <c r="G55" i="3"/>
  <c r="I54" i="3"/>
  <c r="G54" i="3"/>
  <c r="I53" i="3"/>
  <c r="G53" i="3"/>
  <c r="I52" i="3"/>
  <c r="G52" i="3"/>
  <c r="I51" i="3"/>
  <c r="G51" i="3"/>
  <c r="I50" i="3"/>
  <c r="G50" i="3"/>
  <c r="I49" i="3"/>
  <c r="G49" i="3"/>
  <c r="I48" i="3"/>
  <c r="G48" i="3"/>
  <c r="I47" i="3"/>
  <c r="G47" i="3"/>
  <c r="I46" i="3"/>
  <c r="G46" i="3"/>
  <c r="I45" i="3"/>
  <c r="G45" i="3"/>
  <c r="I44" i="3"/>
  <c r="H39" i="3"/>
  <c r="F39" i="3"/>
  <c r="H38" i="3"/>
  <c r="F38" i="3"/>
  <c r="H37" i="3"/>
  <c r="F37" i="3"/>
  <c r="E37" i="3" s="1"/>
  <c r="H36" i="3"/>
  <c r="F36" i="3"/>
  <c r="E36" i="3" s="1"/>
  <c r="H35" i="3"/>
  <c r="F35" i="3"/>
  <c r="I34" i="3"/>
  <c r="G34" i="3"/>
  <c r="I33" i="3"/>
  <c r="G33" i="3"/>
  <c r="I32" i="3"/>
  <c r="G32" i="3"/>
  <c r="I31" i="3"/>
  <c r="G31" i="3"/>
  <c r="I30" i="3"/>
  <c r="G30" i="3"/>
  <c r="G29" i="3"/>
  <c r="I28" i="3"/>
  <c r="G28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H8" i="3"/>
  <c r="F8" i="3"/>
  <c r="I7" i="3"/>
  <c r="G7" i="3"/>
  <c r="I6" i="3"/>
  <c r="G6" i="3"/>
  <c r="I5" i="3"/>
  <c r="G5" i="3"/>
  <c r="H100" i="4"/>
  <c r="F100" i="4"/>
  <c r="E100" i="4" s="1"/>
  <c r="H99" i="4"/>
  <c r="I99" i="4" s="1"/>
  <c r="F99" i="4"/>
  <c r="H98" i="4"/>
  <c r="F98" i="4"/>
  <c r="H97" i="4"/>
  <c r="F97" i="4"/>
  <c r="H96" i="4"/>
  <c r="F96" i="4"/>
  <c r="E96" i="4" s="1"/>
  <c r="I95" i="4"/>
  <c r="G95" i="4"/>
  <c r="I94" i="4"/>
  <c r="G94" i="4"/>
  <c r="I93" i="4"/>
  <c r="G93" i="4"/>
  <c r="I92" i="4"/>
  <c r="G92" i="4"/>
  <c r="I91" i="4"/>
  <c r="G91" i="4"/>
  <c r="I89" i="4"/>
  <c r="G89" i="4"/>
  <c r="I87" i="4"/>
  <c r="G87" i="4"/>
  <c r="I86" i="4"/>
  <c r="G86" i="4"/>
  <c r="I85" i="4"/>
  <c r="G85" i="4"/>
  <c r="I84" i="4"/>
  <c r="G84" i="4"/>
  <c r="I83" i="4"/>
  <c r="G83" i="4"/>
  <c r="I82" i="4"/>
  <c r="G82" i="4"/>
  <c r="I81" i="4"/>
  <c r="G81" i="4"/>
  <c r="I80" i="4"/>
  <c r="G80" i="4"/>
  <c r="I79" i="4"/>
  <c r="G79" i="4"/>
  <c r="I78" i="4"/>
  <c r="G78" i="4"/>
  <c r="I77" i="4"/>
  <c r="G77" i="4"/>
  <c r="I76" i="4"/>
  <c r="G76" i="4"/>
  <c r="I75" i="4"/>
  <c r="G75" i="4"/>
  <c r="I74" i="4"/>
  <c r="G74" i="4"/>
  <c r="H70" i="4"/>
  <c r="F70" i="4"/>
  <c r="E70" i="4" s="1"/>
  <c r="H69" i="4"/>
  <c r="I69" i="4" s="1"/>
  <c r="F69" i="4"/>
  <c r="H68" i="4"/>
  <c r="F68" i="4"/>
  <c r="H67" i="4"/>
  <c r="F67" i="4"/>
  <c r="H66" i="4"/>
  <c r="F66" i="4"/>
  <c r="E66" i="4" s="1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H39" i="4"/>
  <c r="I39" i="4" s="1"/>
  <c r="F39" i="4"/>
  <c r="H38" i="4"/>
  <c r="F38" i="4"/>
  <c r="H37" i="4"/>
  <c r="I37" i="4" s="1"/>
  <c r="F37" i="4"/>
  <c r="E37" i="4" s="1"/>
  <c r="H36" i="4"/>
  <c r="F36" i="4"/>
  <c r="H35" i="4"/>
  <c r="I35" i="4" s="1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H8" i="4"/>
  <c r="F8" i="4"/>
  <c r="I7" i="4"/>
  <c r="G7" i="4"/>
  <c r="I6" i="4"/>
  <c r="G6" i="4"/>
  <c r="I5" i="4"/>
  <c r="G5" i="4"/>
  <c r="H100" i="2"/>
  <c r="F100" i="2"/>
  <c r="E100" i="2" s="1"/>
  <c r="H99" i="2"/>
  <c r="I99" i="2" s="1"/>
  <c r="F99" i="2"/>
  <c r="H98" i="2"/>
  <c r="F98" i="2"/>
  <c r="H97" i="2"/>
  <c r="F97" i="2"/>
  <c r="H96" i="2"/>
  <c r="F96" i="2"/>
  <c r="E96" i="2" s="1"/>
  <c r="I95" i="2"/>
  <c r="I93" i="2"/>
  <c r="G93" i="2"/>
  <c r="I92" i="2"/>
  <c r="G92" i="2"/>
  <c r="I91" i="2"/>
  <c r="G91" i="2"/>
  <c r="I90" i="2"/>
  <c r="G90" i="2"/>
  <c r="I89" i="2"/>
  <c r="I88" i="2"/>
  <c r="G88" i="2"/>
  <c r="I87" i="2"/>
  <c r="G87" i="2"/>
  <c r="I86" i="2"/>
  <c r="G86" i="2"/>
  <c r="I81" i="2"/>
  <c r="G81" i="2"/>
  <c r="I79" i="2"/>
  <c r="G79" i="2"/>
  <c r="G78" i="2"/>
  <c r="I76" i="2"/>
  <c r="G76" i="2"/>
  <c r="I75" i="2"/>
  <c r="G75" i="2"/>
  <c r="I74" i="2"/>
  <c r="H70" i="2"/>
  <c r="F70" i="2"/>
  <c r="E70" i="2" s="1"/>
  <c r="H69" i="2"/>
  <c r="I69" i="2" s="1"/>
  <c r="F69" i="2"/>
  <c r="H68" i="2"/>
  <c r="F68" i="2"/>
  <c r="H67" i="2"/>
  <c r="F67" i="2"/>
  <c r="H66" i="2"/>
  <c r="F66" i="2"/>
  <c r="E66" i="2" s="1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I54" i="2"/>
  <c r="I53" i="2"/>
  <c r="I51" i="2"/>
  <c r="G51" i="2"/>
  <c r="I49" i="2"/>
  <c r="G49" i="2"/>
  <c r="I48" i="2"/>
  <c r="G48" i="2"/>
  <c r="I47" i="2"/>
  <c r="I46" i="2"/>
  <c r="G46" i="2"/>
  <c r="I45" i="2"/>
  <c r="G45" i="2"/>
  <c r="I44" i="2"/>
  <c r="G44" i="2"/>
  <c r="H39" i="2"/>
  <c r="I39" i="2" s="1"/>
  <c r="F39" i="2"/>
  <c r="H38" i="2"/>
  <c r="F38" i="2"/>
  <c r="H37" i="2"/>
  <c r="F37" i="2"/>
  <c r="E37" i="2" s="1"/>
  <c r="H36" i="2"/>
  <c r="F36" i="2"/>
  <c r="E36" i="2" s="1"/>
  <c r="H35" i="2"/>
  <c r="I35" i="2" s="1"/>
  <c r="F35" i="2"/>
  <c r="E35" i="2" s="1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1" i="2"/>
  <c r="I20" i="2"/>
  <c r="G20" i="2"/>
  <c r="I18" i="2"/>
  <c r="G18" i="2"/>
  <c r="I17" i="2"/>
  <c r="G17" i="2"/>
  <c r="I15" i="2"/>
  <c r="G15" i="2"/>
  <c r="I14" i="2"/>
  <c r="G14" i="2"/>
  <c r="I13" i="2"/>
  <c r="G13" i="2"/>
  <c r="H8" i="2"/>
  <c r="F8" i="2"/>
  <c r="I7" i="2"/>
  <c r="G7" i="2"/>
  <c r="I6" i="2"/>
  <c r="G6" i="2"/>
  <c r="I5" i="2"/>
  <c r="G5" i="2"/>
  <c r="B48" i="1"/>
  <c r="B38" i="1"/>
  <c r="C38" i="1" s="1"/>
  <c r="B76" i="1" l="1"/>
  <c r="C48" i="1"/>
  <c r="B4" i="5"/>
  <c r="C4" i="5" s="1"/>
  <c r="G97" i="2"/>
  <c r="G37" i="5"/>
  <c r="G97" i="3"/>
  <c r="G97" i="4"/>
  <c r="G67" i="4"/>
  <c r="I68" i="5"/>
  <c r="I99" i="5"/>
  <c r="H71" i="5"/>
  <c r="I71" i="5" s="1"/>
  <c r="I70" i="5"/>
  <c r="I97" i="5"/>
  <c r="G37" i="2"/>
  <c r="G67" i="2"/>
  <c r="G36" i="3"/>
  <c r="G39" i="5"/>
  <c r="E39" i="5"/>
  <c r="G38" i="5"/>
  <c r="E38" i="5"/>
  <c r="G68" i="5"/>
  <c r="E68" i="5"/>
  <c r="G69" i="5"/>
  <c r="E69" i="5"/>
  <c r="G70" i="5"/>
  <c r="G97" i="5"/>
  <c r="E97" i="5"/>
  <c r="G98" i="5"/>
  <c r="E98" i="5"/>
  <c r="G99" i="5"/>
  <c r="I100" i="5"/>
  <c r="F40" i="5"/>
  <c r="E35" i="5"/>
  <c r="G67" i="5"/>
  <c r="E67" i="5"/>
  <c r="G96" i="5"/>
  <c r="E96" i="5"/>
  <c r="G36" i="5"/>
  <c r="I37" i="5"/>
  <c r="I38" i="5"/>
  <c r="G66" i="5"/>
  <c r="I67" i="5"/>
  <c r="I96" i="5"/>
  <c r="I37" i="3"/>
  <c r="I38" i="3"/>
  <c r="I35" i="3"/>
  <c r="I39" i="3"/>
  <c r="G68" i="3"/>
  <c r="F71" i="3"/>
  <c r="E71" i="3" s="1"/>
  <c r="E66" i="3"/>
  <c r="G39" i="3"/>
  <c r="E39" i="3"/>
  <c r="G67" i="3"/>
  <c r="I68" i="3"/>
  <c r="I69" i="3"/>
  <c r="G96" i="3"/>
  <c r="I97" i="3"/>
  <c r="I98" i="3"/>
  <c r="G38" i="3"/>
  <c r="E38" i="3"/>
  <c r="G70" i="3"/>
  <c r="E70" i="3"/>
  <c r="G99" i="3"/>
  <c r="E99" i="3"/>
  <c r="F40" i="3"/>
  <c r="E35" i="3"/>
  <c r="G37" i="3"/>
  <c r="G69" i="3"/>
  <c r="E69" i="3"/>
  <c r="F101" i="3"/>
  <c r="E101" i="3" s="1"/>
  <c r="E97" i="3"/>
  <c r="G98" i="3"/>
  <c r="E98" i="3"/>
  <c r="G100" i="3"/>
  <c r="G38" i="4"/>
  <c r="E38" i="4"/>
  <c r="G69" i="4"/>
  <c r="E69" i="4"/>
  <c r="F40" i="4"/>
  <c r="G36" i="4"/>
  <c r="E36" i="4"/>
  <c r="G37" i="4"/>
  <c r="I38" i="4"/>
  <c r="F71" i="4"/>
  <c r="E71" i="4" s="1"/>
  <c r="E67" i="4"/>
  <c r="G68" i="4"/>
  <c r="E68" i="4"/>
  <c r="G70" i="4"/>
  <c r="G96" i="4"/>
  <c r="I97" i="4"/>
  <c r="I98" i="4"/>
  <c r="H40" i="4"/>
  <c r="H41" i="4" s="1"/>
  <c r="G99" i="4"/>
  <c r="E99" i="4"/>
  <c r="G39" i="4"/>
  <c r="E39" i="4"/>
  <c r="G66" i="4"/>
  <c r="I67" i="4"/>
  <c r="I68" i="4"/>
  <c r="F101" i="4"/>
  <c r="E101" i="4" s="1"/>
  <c r="E97" i="4"/>
  <c r="G98" i="4"/>
  <c r="E98" i="4"/>
  <c r="G100" i="4"/>
  <c r="G39" i="2"/>
  <c r="E39" i="2"/>
  <c r="G38" i="2"/>
  <c r="E38" i="2"/>
  <c r="G66" i="2"/>
  <c r="I67" i="2"/>
  <c r="I68" i="2"/>
  <c r="G96" i="2"/>
  <c r="I97" i="2"/>
  <c r="I98" i="2"/>
  <c r="G69" i="2"/>
  <c r="E69" i="2"/>
  <c r="G99" i="2"/>
  <c r="E99" i="2"/>
  <c r="F40" i="2"/>
  <c r="G36" i="2"/>
  <c r="I37" i="2"/>
  <c r="I38" i="2"/>
  <c r="F71" i="2"/>
  <c r="E71" i="2" s="1"/>
  <c r="E67" i="2"/>
  <c r="G68" i="2"/>
  <c r="E68" i="2"/>
  <c r="G70" i="2"/>
  <c r="F101" i="2"/>
  <c r="E101" i="2" s="1"/>
  <c r="E97" i="2"/>
  <c r="G98" i="2"/>
  <c r="E98" i="2"/>
  <c r="G100" i="2"/>
  <c r="B4" i="3"/>
  <c r="C4" i="3" s="1"/>
  <c r="B4" i="4"/>
  <c r="C4" i="4" s="1"/>
  <c r="B4" i="2"/>
  <c r="C4" i="2" s="1"/>
  <c r="H40" i="5"/>
  <c r="H41" i="5" s="1"/>
  <c r="F71" i="5"/>
  <c r="E71" i="5" s="1"/>
  <c r="F101" i="5"/>
  <c r="E101" i="5" s="1"/>
  <c r="G35" i="5"/>
  <c r="I66" i="5"/>
  <c r="H101" i="5"/>
  <c r="I36" i="5"/>
  <c r="H71" i="3"/>
  <c r="I36" i="3"/>
  <c r="I67" i="3"/>
  <c r="G35" i="3"/>
  <c r="G66" i="3"/>
  <c r="H40" i="3"/>
  <c r="H41" i="3" s="1"/>
  <c r="I96" i="3"/>
  <c r="I100" i="3"/>
  <c r="H101" i="3"/>
  <c r="I96" i="4"/>
  <c r="I100" i="4"/>
  <c r="H101" i="4"/>
  <c r="I70" i="4"/>
  <c r="I66" i="4"/>
  <c r="H71" i="4"/>
  <c r="I36" i="4"/>
  <c r="G35" i="4"/>
  <c r="I96" i="2"/>
  <c r="I100" i="2"/>
  <c r="H101" i="2"/>
  <c r="I66" i="2"/>
  <c r="I70" i="2"/>
  <c r="H71" i="2"/>
  <c r="H40" i="2"/>
  <c r="H41" i="2" s="1"/>
  <c r="I36" i="2"/>
  <c r="G35" i="2"/>
  <c r="F3" i="4" l="1"/>
  <c r="E3" i="4" s="1"/>
  <c r="F4" i="2"/>
  <c r="E4" i="2" s="1"/>
  <c r="H3" i="5"/>
  <c r="I3" i="5" s="1"/>
  <c r="E40" i="5"/>
  <c r="F41" i="5"/>
  <c r="F3" i="3"/>
  <c r="F9" i="3" s="1"/>
  <c r="I40" i="4"/>
  <c r="G71" i="4"/>
  <c r="F3" i="2"/>
  <c r="E3" i="2" s="1"/>
  <c r="E3" i="3"/>
  <c r="E40" i="3"/>
  <c r="F41" i="3"/>
  <c r="F4" i="3"/>
  <c r="E40" i="4"/>
  <c r="F41" i="4"/>
  <c r="G40" i="4"/>
  <c r="F4" i="4"/>
  <c r="G40" i="2"/>
  <c r="E40" i="2"/>
  <c r="F41" i="2"/>
  <c r="F10" i="2"/>
  <c r="G71" i="5"/>
  <c r="F3" i="5"/>
  <c r="G101" i="5"/>
  <c r="F4" i="5"/>
  <c r="E4" i="5" s="1"/>
  <c r="I101" i="5"/>
  <c r="H4" i="5"/>
  <c r="I4" i="5" s="1"/>
  <c r="I40" i="5"/>
  <c r="G40" i="5"/>
  <c r="I40" i="3"/>
  <c r="H4" i="3"/>
  <c r="H10" i="3" s="1"/>
  <c r="I101" i="3"/>
  <c r="H3" i="3"/>
  <c r="H9" i="3" s="1"/>
  <c r="I71" i="3"/>
  <c r="G40" i="3"/>
  <c r="G71" i="3"/>
  <c r="G101" i="3"/>
  <c r="H4" i="4"/>
  <c r="H10" i="4" s="1"/>
  <c r="I101" i="4"/>
  <c r="G101" i="4"/>
  <c r="H3" i="4"/>
  <c r="H9" i="4" s="1"/>
  <c r="I71" i="4"/>
  <c r="F9" i="4"/>
  <c r="H4" i="2"/>
  <c r="H10" i="2" s="1"/>
  <c r="I101" i="2"/>
  <c r="G101" i="2"/>
  <c r="I71" i="2"/>
  <c r="H3" i="2"/>
  <c r="H9" i="2" s="1"/>
  <c r="G71" i="2"/>
  <c r="I40" i="2"/>
  <c r="F9" i="2" l="1"/>
  <c r="G4" i="3"/>
  <c r="G3" i="5"/>
  <c r="E3" i="5"/>
  <c r="G3" i="4"/>
  <c r="E4" i="3"/>
  <c r="F10" i="3"/>
  <c r="F10" i="4"/>
  <c r="E4" i="4"/>
  <c r="G3" i="2"/>
  <c r="G4" i="5"/>
  <c r="I3" i="3"/>
  <c r="G3" i="3"/>
  <c r="I4" i="3"/>
  <c r="I4" i="4"/>
  <c r="G4" i="4"/>
  <c r="I3" i="4"/>
  <c r="G4" i="2"/>
  <c r="I4" i="2"/>
  <c r="I3" i="2"/>
  <c r="B213" i="1" l="1"/>
  <c r="C213" i="1" s="1"/>
  <c r="B183" i="1"/>
  <c r="C183" i="1" s="1"/>
  <c r="B150" i="1"/>
  <c r="C150" i="1" s="1"/>
  <c r="B151" i="1"/>
  <c r="C151" i="1" s="1"/>
  <c r="B215" i="1" l="1"/>
  <c r="C215" i="1" s="1"/>
  <c r="B214" i="1"/>
  <c r="C214" i="1" s="1"/>
  <c r="B212" i="1"/>
  <c r="C212" i="1" s="1"/>
  <c r="B211" i="1"/>
  <c r="C211" i="1" s="1"/>
  <c r="B185" i="1"/>
  <c r="C185" i="1" s="1"/>
  <c r="B184" i="1"/>
  <c r="C184" i="1" s="1"/>
  <c r="B182" i="1"/>
  <c r="C182" i="1" s="1"/>
  <c r="B181" i="1"/>
  <c r="C181" i="1" s="1"/>
  <c r="B152" i="1"/>
  <c r="C152" i="1" s="1"/>
  <c r="B149" i="1"/>
  <c r="C149" i="1" s="1"/>
  <c r="B111" i="1"/>
  <c r="C111" i="1" s="1"/>
  <c r="B103" i="1"/>
  <c r="C103" i="1" s="1"/>
  <c r="B17" i="1"/>
  <c r="C17" i="1" s="1"/>
  <c r="B13" i="1"/>
  <c r="B15" i="1" l="1"/>
  <c r="C13" i="1"/>
  <c r="B216" i="1"/>
  <c r="B24" i="1"/>
  <c r="B186" i="1"/>
  <c r="B153" i="1"/>
  <c r="B18" i="1" l="1"/>
  <c r="C18" i="1" s="1"/>
  <c r="J10" i="5"/>
  <c r="B25" i="1"/>
  <c r="C24" i="1"/>
  <c r="C15" i="1"/>
  <c r="B3" i="1"/>
  <c r="C216" i="1"/>
  <c r="B2" i="1"/>
  <c r="C186" i="1"/>
  <c r="B41" i="3"/>
  <c r="B41" i="5"/>
  <c r="B41" i="2"/>
  <c r="B41" i="4"/>
  <c r="C153" i="1"/>
  <c r="B26" i="1"/>
  <c r="B120" i="1" l="1"/>
  <c r="B20" i="1"/>
  <c r="C20" i="1" s="1"/>
  <c r="B27" i="1"/>
  <c r="C26" i="1"/>
  <c r="C3" i="1"/>
  <c r="B10" i="4"/>
  <c r="B10" i="2"/>
  <c r="B10" i="3"/>
  <c r="C2" i="1"/>
  <c r="B9" i="2"/>
  <c r="B9" i="4"/>
  <c r="B9" i="3"/>
  <c r="B79" i="1"/>
  <c r="C79" i="1" s="1"/>
  <c r="B22" i="1" l="1"/>
  <c r="C22" i="1" s="1"/>
  <c r="B87" i="1"/>
  <c r="B29" i="1" l="1"/>
  <c r="B28" i="1"/>
  <c r="C28" i="1" s="1"/>
  <c r="B97" i="1"/>
  <c r="C97" i="1" s="1"/>
  <c r="C87" i="1"/>
  <c r="B34" i="1" l="1"/>
  <c r="B112" i="1"/>
  <c r="B116" i="1" s="1"/>
  <c r="C116" i="1" s="1"/>
  <c r="C112" i="1" l="1"/>
</calcChain>
</file>

<file path=xl/sharedStrings.xml><?xml version="1.0" encoding="utf-8"?>
<sst xmlns="http://schemas.openxmlformats.org/spreadsheetml/2006/main" count="617" uniqueCount="154">
  <si>
    <t>STRABAG SE</t>
  </si>
  <si>
    <t>% 2013-2014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</si>
  <si>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</si>
  <si>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</si>
  <si>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</si>
  <si>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</si>
  <si>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</si>
  <si>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</si>
  <si>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</si>
  <si>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</si>
  <si>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</si>
  <si>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</si>
  <si>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</si>
  <si>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</si>
  <si>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</si>
  <si>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</si>
  <si>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</si>
  <si>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</si>
  <si>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</si>
  <si>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</si>
  <si>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</si>
  <si>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</si>
  <si>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</si>
  <si>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</si>
  <si>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</si>
  <si>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</si>
  <si>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</si>
  <si>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</si>
  <si>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</si>
  <si>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</si>
  <si>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</si>
  <si>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</si>
  <si>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</si>
  <si>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</si>
  <si>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</si>
  <si>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</si>
  <si>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</si>
  <si>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</si>
  <si>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</si>
  <si>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</si>
  <si>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</si>
  <si>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</si>
  <si>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</si>
  <si>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</si>
  <si>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</si>
  <si>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</si>
  <si>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</si>
  <si>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</si>
  <si>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</si>
  <si>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</si>
  <si>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</si>
  <si>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</si>
  <si>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</si>
  <si>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</si>
  <si>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</si>
  <si>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</si>
  <si>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</si>
  <si>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</si>
  <si>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</si>
  <si>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</si>
  <si>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</si>
  <si>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</si>
  <si>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</si>
  <si>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</si>
  <si>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</si>
  <si>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</si>
  <si>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</si>
  <si>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</si>
  <si>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</si>
  <si>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</si>
  <si>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</si>
  <si>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</si>
  <si>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</si>
  <si>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</si>
  <si>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</si>
  <si>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</si>
  <si>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</si>
  <si>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</si>
  <si>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</si>
  <si>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</si>
  <si>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</si>
  <si>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</si>
  <si>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</si>
  <si>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</si>
  <si>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</si>
  <si>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</si>
  <si>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</si>
  <si>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</si>
  <si>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</si>
  <si>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</si>
  <si>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</si>
  <si>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</si>
  <si>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</si>
  <si>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</si>
  <si>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</si>
  <si>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</si>
  <si>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</si>
  <si>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</si>
  <si>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</si>
  <si>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</si>
  <si>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</si>
  <si>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</si>
  <si>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</si>
  <si>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</si>
  <si>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</si>
  <si>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</si>
  <si>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</si>
  <si>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</si>
  <si>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</si>
  <si>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</si>
  <si>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</si>
  <si>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</si>
  <si>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</si>
  <si>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</si>
  <si>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</si>
  <si>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</si>
  <si>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</si>
  <si>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</si>
  <si>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</si>
  <si>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</si>
  <si>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</si>
  <si>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</si>
  <si>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</si>
  <si>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</si>
  <si>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</si>
  <si>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</si>
  <si>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</si>
  <si>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</si>
  <si>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</si>
  <si>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</si>
  <si>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</si>
  <si>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</si>
  <si>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</si>
  <si>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</si>
  <si>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</si>
  <si>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</si>
  <si>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</si>
  <si>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</si>
  <si>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</si>
  <si>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</si>
  <si>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</si>
  <si>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</si>
  <si>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</si>
  <si>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</si>
  <si>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</si>
  <si>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% 2015-2016</t>
  </si>
  <si>
    <t>2016: % of balance sheet total</t>
  </si>
  <si>
    <t>Russia</t>
  </si>
  <si>
    <t>Inflows from asset disposals</t>
  </si>
  <si>
    <t>2017: % of balance sheet total</t>
  </si>
  <si>
    <t>% 2016-2017</t>
  </si>
  <si>
    <t>% 2016/2017</t>
  </si>
  <si>
    <t xml:space="preserve">Non-cash effective other results </t>
  </si>
  <si>
    <t>Employee benefits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</si>
</sst>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9" applyNumberFormat="0" applyAlignment="0" applyProtection="0"/>
    <xf numFmtId="0" fontId="18" fillId="33" borderId="20" applyNumberFormat="0" applyAlignment="0" applyProtection="0"/>
    <xf numFmtId="0" fontId="19" fillId="20" borderId="20" applyNumberFormat="0" applyAlignment="0" applyProtection="0"/>
    <xf numFmtId="0" fontId="20" fillId="0" borderId="21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22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7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6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7" fontId="36" fillId="37" borderId="1" applyNumberFormat="0" applyFont="0" applyBorder="0" applyAlignment="0"/>
    <xf numFmtId="168" fontId="37" fillId="0" borderId="0" applyFont="0" applyFill="0" applyBorder="0" applyAlignment="0" applyProtection="0"/>
    <xf numFmtId="3" fontId="38" fillId="0" borderId="8" applyNumberFormat="0" applyFill="0" applyBorder="0" applyAlignment="0">
      <protection locked="0"/>
    </xf>
    <xf numFmtId="0" fontId="39" fillId="0" borderId="0"/>
    <xf numFmtId="0" fontId="5" fillId="0" borderId="28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30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9" fontId="37" fillId="0" borderId="0" applyFont="0" applyFill="0" applyBorder="0" applyAlignment="0" applyProtection="0"/>
    <xf numFmtId="170" fontId="43" fillId="0" borderId="31" applyFont="0" applyFill="0" applyBorder="0" applyProtection="0">
      <alignment horizontal="right"/>
    </xf>
    <xf numFmtId="0" fontId="14" fillId="0" borderId="32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6" applyNumberFormat="0" applyAlignment="0" applyProtection="0"/>
    <xf numFmtId="0" fontId="52" fillId="43" borderId="39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3" applyNumberFormat="0" applyFill="0" applyAlignment="0" applyProtection="0"/>
    <xf numFmtId="0" fontId="57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6" applyNumberFormat="0" applyAlignment="0" applyProtection="0"/>
    <xf numFmtId="0" fontId="60" fillId="0" borderId="38" applyNumberFormat="0" applyFill="0" applyAlignment="0" applyProtection="0"/>
    <xf numFmtId="0" fontId="53" fillId="44" borderId="40" applyNumberFormat="0" applyFont="0" applyAlignment="0" applyProtection="0"/>
    <xf numFmtId="0" fontId="61" fillId="42" borderId="37" applyNumberFormat="0" applyAlignment="0" applyProtection="0"/>
    <xf numFmtId="0" fontId="46" fillId="0" borderId="0" applyNumberFormat="0" applyFill="0" applyBorder="0" applyAlignment="0" applyProtection="0"/>
    <xf numFmtId="0" fontId="62" fillId="0" borderId="41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4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9" fontId="8" fillId="3" borderId="1" xfId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8" fillId="4" borderId="1" xfId="1" applyNumberFormat="1" applyFont="1" applyFill="1" applyBorder="1" applyAlignment="1">
      <alignment wrapText="1"/>
    </xf>
    <xf numFmtId="164" fontId="8" fillId="3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/>
    <xf numFmtId="9" fontId="8" fillId="4" borderId="11" xfId="1" applyNumberFormat="1" applyFont="1" applyFill="1" applyBorder="1" applyAlignment="1">
      <alignment horizontal="right" wrapText="1"/>
    </xf>
    <xf numFmtId="3" fontId="8" fillId="0" borderId="10" xfId="0" applyNumberFormat="1" applyFont="1" applyBorder="1"/>
    <xf numFmtId="3" fontId="7" fillId="4" borderId="1" xfId="0" applyNumberFormat="1" applyFont="1" applyFill="1" applyBorder="1" applyAlignment="1">
      <alignment horizontal="right" wrapText="1"/>
    </xf>
    <xf numFmtId="3" fontId="7" fillId="0" borderId="12" xfId="0" applyNumberFormat="1" applyFont="1" applyBorder="1"/>
    <xf numFmtId="0" fontId="8" fillId="4" borderId="3" xfId="0" applyFont="1" applyFill="1" applyBorder="1" applyAlignment="1">
      <alignment horizontal="right"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4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9" fontId="8" fillId="7" borderId="1" xfId="1" applyNumberFormat="1" applyFont="1" applyFill="1" applyBorder="1" applyAlignment="1">
      <alignment horizontal="right" wrapText="1"/>
    </xf>
    <xf numFmtId="3" fontId="8" fillId="0" borderId="9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9" fontId="11" fillId="7" borderId="1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4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10" borderId="1" xfId="1" applyNumberFormat="1" applyFont="1" applyFill="1" applyBorder="1" applyAlignment="1">
      <alignment horizontal="right" wrapText="1"/>
    </xf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4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10" borderId="1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4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9" fontId="8" fillId="11" borderId="1" xfId="1" applyNumberFormat="1" applyFont="1" applyFill="1" applyBorder="1" applyAlignment="1">
      <alignment horizontal="right" wrapText="1"/>
    </xf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8" fillId="11" borderId="4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9" fontId="11" fillId="11" borderId="4" xfId="1" applyFont="1" applyFill="1" applyBorder="1" applyAlignment="1">
      <alignment horizontal="right" wrapText="1"/>
    </xf>
    <xf numFmtId="9" fontId="11" fillId="11" borderId="1" xfId="1" applyFont="1" applyFill="1" applyBorder="1" applyAlignment="1">
      <alignment horizontal="right" wrapText="1"/>
    </xf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8" fillId="11" borderId="4" xfId="0" applyNumberFormat="1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4" fontId="8" fillId="13" borderId="1" xfId="1" applyNumberFormat="1" applyFont="1" applyFill="1" applyBorder="1" applyAlignment="1">
      <alignment horizontal="right"/>
    </xf>
    <xf numFmtId="9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9" fontId="8" fillId="13" borderId="1" xfId="1" applyNumberFormat="1" applyFont="1" applyFill="1" applyBorder="1" applyAlignment="1">
      <alignment horizontal="right" wrapText="1"/>
    </xf>
    <xf numFmtId="2" fontId="8" fillId="13" borderId="1" xfId="0" applyNumberFormat="1" applyFont="1" applyFill="1" applyBorder="1" applyAlignment="1">
      <alignment horizontal="right" vertical="center" wrapText="1"/>
    </xf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4" fontId="8" fillId="13" borderId="3" xfId="1" applyNumberFormat="1" applyFont="1" applyFill="1" applyBorder="1" applyAlignment="1">
      <alignment horizontal="right"/>
    </xf>
    <xf numFmtId="164" fontId="8" fillId="13" borderId="15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13" borderId="1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0" fontId="8" fillId="5" borderId="1" xfId="0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9" fontId="8" fillId="4" borderId="17" xfId="1" applyFont="1" applyFill="1" applyBorder="1"/>
    <xf numFmtId="9" fontId="7" fillId="4" borderId="1" xfId="1" applyFont="1" applyFill="1" applyBorder="1"/>
    <xf numFmtId="4" fontId="8" fillId="7" borderId="14" xfId="0" applyNumberFormat="1" applyFont="1" applyFill="1" applyBorder="1" applyAlignment="1">
      <alignment horizontal="right" wrapText="1"/>
    </xf>
    <xf numFmtId="9" fontId="8" fillId="7" borderId="10" xfId="1" applyFont="1" applyFill="1" applyBorder="1"/>
    <xf numFmtId="4" fontId="8" fillId="11" borderId="14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4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4" fontId="8" fillId="13" borderId="1" xfId="0" applyNumberFormat="1" applyFont="1" applyFill="1" applyBorder="1" applyAlignment="1">
      <alignment horizontal="right" wrapText="1"/>
    </xf>
    <xf numFmtId="9" fontId="8" fillId="13" borderId="1" xfId="1" applyFont="1" applyFill="1" applyBorder="1"/>
    <xf numFmtId="9" fontId="7" fillId="13" borderId="1" xfId="1" applyFont="1" applyFill="1" applyBorder="1"/>
    <xf numFmtId="9" fontId="8" fillId="10" borderId="2" xfId="1" applyFont="1" applyFill="1" applyBorder="1" applyAlignment="1">
      <alignment horizontal="right"/>
    </xf>
    <xf numFmtId="3" fontId="8" fillId="5" borderId="2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4" fontId="8" fillId="0" borderId="6" xfId="0" applyNumberFormat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4" fontId="8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8" xfId="1" applyFont="1" applyFill="1" applyBorder="1" applyProtection="1">
      <protection locked="0"/>
    </xf>
    <xf numFmtId="9" fontId="8" fillId="0" borderId="17" xfId="1" applyFont="1" applyFill="1" applyBorder="1" applyProtection="1">
      <protection locked="0"/>
    </xf>
    <xf numFmtId="164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49" xfId="1" applyFont="1" applyFill="1" applyBorder="1" applyAlignment="1" applyProtection="1">
      <alignment horizontal="right" wrapText="1"/>
      <protection locked="0"/>
    </xf>
    <xf numFmtId="9" fontId="7" fillId="0" borderId="48" xfId="1" applyFont="1" applyFill="1" applyBorder="1" applyAlignment="1" applyProtection="1">
      <alignment horizontal="right" wrapText="1"/>
      <protection locked="0"/>
    </xf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9" fontId="11" fillId="10" borderId="4" xfId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7" fillId="5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3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5" borderId="13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4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42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5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4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46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6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164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6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3" fontId="8" fillId="10" borderId="2" xfId="0" applyNumberFormat="1" applyFont="1" applyFill="1" applyBorder="1"/>
    <xf numFmtId="3" fontId="8" fillId="10" borderId="46" xfId="0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7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7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4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45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5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3" fontId="8" fillId="0" borderId="13" xfId="0" applyNumberFormat="1" applyFont="1" applyBorder="1"/>
    <xf numFmtId="4" fontId="7" fillId="7" borderId="1" xfId="0" applyNumberFormat="1" applyFont="1" applyFill="1" applyBorder="1" applyAlignment="1">
      <alignment horizontal="right"/>
    </xf>
    <xf numFmtId="9" fontId="8" fillId="7" borderId="2" xfId="1" applyFont="1" applyFill="1" applyBorder="1"/>
    <xf numFmtId="4" fontId="7" fillId="10" borderId="1" xfId="0" applyNumberFormat="1" applyFont="1" applyFill="1" applyBorder="1" applyAlignment="1">
      <alignment horizontal="right"/>
    </xf>
    <xf numFmtId="9" fontId="8" fillId="10" borderId="2" xfId="1" applyFont="1" applyFill="1" applyBorder="1"/>
    <xf numFmtId="4" fontId="7" fillId="11" borderId="1" xfId="0" applyNumberFormat="1" applyFont="1" applyFill="1" applyBorder="1" applyAlignment="1">
      <alignment horizontal="right"/>
    </xf>
    <xf numFmtId="9" fontId="8" fillId="11" borderId="2" xfId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3" xfId="0" applyNumberFormat="1" applyFont="1" applyFill="1" applyBorder="1" applyAlignment="1" applyProtection="1">
      <alignment horizontal="right" wrapText="1"/>
      <protection locked="0"/>
    </xf>
    <xf numFmtId="4" fontId="8" fillId="0" borderId="47" xfId="0" applyNumberFormat="1" applyFont="1" applyFill="1" applyBorder="1" applyAlignment="1" applyProtection="1">
      <alignment horizontal="right" wrapText="1"/>
      <protection locked="0"/>
    </xf>
    <xf numFmtId="2" fontId="8" fillId="13" borderId="16" xfId="0" applyNumberFormat="1" applyFont="1" applyFill="1" applyBorder="1" applyAlignment="1">
      <alignment horizontal="right" wrapText="1"/>
    </xf>
    <xf numFmtId="9" fontId="8" fillId="0" borderId="8" xfId="1" applyFont="1" applyFill="1" applyBorder="1" applyAlignment="1" applyProtection="1">
      <alignment horizontal="right" wrapText="1"/>
      <protection locked="0"/>
    </xf>
    <xf numFmtId="4" fontId="8" fillId="0" borderId="43" xfId="0" applyNumberFormat="1" applyFont="1" applyFill="1" applyBorder="1" applyAlignment="1" applyProtection="1">
      <alignment horizontal="right" wrapText="1"/>
      <protection locked="0"/>
    </xf>
    <xf numFmtId="4" fontId="8" fillId="0" borderId="43" xfId="0" quotePrefix="1" applyNumberFormat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52" xfId="0" applyFont="1" applyFill="1" applyBorder="1" applyAlignment="1" applyProtection="1">
      <alignment wrapText="1"/>
      <protection locked="0"/>
    </xf>
    <xf numFmtId="9" fontId="7" fillId="0" borderId="52" xfId="1" applyFont="1" applyFill="1" applyBorder="1" applyAlignment="1" applyProtection="1">
      <alignment horizontal="right" wrapText="1"/>
      <protection locked="0"/>
    </xf>
    <xf numFmtId="9" fontId="8" fillId="0" borderId="52" xfId="1" applyFont="1" applyFill="1" applyBorder="1" applyAlignment="1" applyProtection="1">
      <alignment horizontal="right" wrapText="1"/>
      <protection locked="0"/>
    </xf>
    <xf numFmtId="9" fontId="7" fillId="0" borderId="51" xfId="1" applyFont="1" applyFill="1" applyBorder="1" applyAlignment="1" applyProtection="1">
      <alignment horizontal="right" wrapText="1"/>
      <protection locked="0"/>
    </xf>
    <xf numFmtId="9" fontId="8" fillId="0" borderId="43" xfId="1" applyFont="1" applyFill="1" applyBorder="1" applyAlignment="1" applyProtection="1">
      <alignment horizontal="right" wrapText="1"/>
      <protection locked="0"/>
    </xf>
    <xf numFmtId="9" fontId="7" fillId="0" borderId="53" xfId="1" applyFont="1" applyFill="1" applyBorder="1" applyAlignment="1" applyProtection="1">
      <alignment horizontal="right" wrapText="1"/>
      <protection locked="0"/>
    </xf>
    <xf numFmtId="4" fontId="8" fillId="0" borderId="1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7" xfId="1" applyFont="1" applyFill="1" applyBorder="1" applyAlignment="1" applyProtection="1">
      <alignment horizontal="right"/>
      <protection locked="0"/>
    </xf>
    <xf numFmtId="4" fontId="8" fillId="0" borderId="8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0" xfId="0" applyFont="1" applyFill="1" applyBorder="1" applyAlignment="1">
      <alignment horizontal="right" wrapText="1"/>
    </xf>
    <xf numFmtId="4" fontId="8" fillId="11" borderId="10" xfId="0" applyNumberFormat="1" applyFont="1" applyFill="1" applyBorder="1"/>
    <xf numFmtId="9" fontId="8" fillId="11" borderId="10" xfId="1" applyFont="1" applyFill="1" applyBorder="1"/>
    <xf numFmtId="4" fontId="8" fillId="11" borderId="10" xfId="0" applyNumberFormat="1" applyFont="1" applyFill="1" applyBorder="1" applyAlignment="1">
      <alignment horizontal="right" wrapText="1"/>
    </xf>
    <xf numFmtId="9" fontId="8" fillId="10" borderId="10" xfId="1" applyFont="1" applyFill="1" applyBorder="1"/>
    <xf numFmtId="4" fontId="8" fillId="10" borderId="10" xfId="0" applyNumberFormat="1" applyFont="1" applyFill="1" applyBorder="1" applyAlignment="1">
      <alignment horizontal="right" wrapText="1"/>
    </xf>
    <xf numFmtId="4" fontId="8" fillId="13" borderId="14" xfId="0" applyNumberFormat="1" applyFont="1" applyFill="1" applyBorder="1" applyAlignment="1">
      <alignment horizontal="right" wrapText="1"/>
    </xf>
    <xf numFmtId="9" fontId="8" fillId="13" borderId="10" xfId="1" applyFont="1" applyFill="1" applyBorder="1"/>
    <xf numFmtId="4" fontId="8" fillId="13" borderId="10" xfId="0" applyNumberFormat="1" applyFont="1" applyFill="1" applyBorder="1" applyAlignment="1">
      <alignment horizontal="right" wrapText="1"/>
    </xf>
    <xf numFmtId="4" fontId="8" fillId="7" borderId="10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4" fontId="8" fillId="4" borderId="17" xfId="0" applyNumberFormat="1" applyFont="1" applyFill="1" applyBorder="1"/>
    <xf numFmtId="3" fontId="8" fillId="4" borderId="47" xfId="0" applyNumberFormat="1" applyFont="1" applyFill="1" applyBorder="1"/>
    <xf numFmtId="164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4" fontId="7" fillId="5" borderId="43" xfId="0" applyNumberFormat="1" applyFont="1" applyFill="1" applyBorder="1" applyAlignment="1" applyProtection="1">
      <alignment horizontal="right" wrapText="1"/>
      <protection locked="0"/>
    </xf>
    <xf numFmtId="4" fontId="7" fillId="5" borderId="50" xfId="0" applyNumberFormat="1" applyFont="1" applyFill="1" applyBorder="1" applyAlignment="1" applyProtection="1">
      <alignment horizontal="right" wrapText="1"/>
      <protection locked="0"/>
    </xf>
    <xf numFmtId="0" fontId="9" fillId="0" borderId="54" xfId="0" applyFont="1" applyFill="1" applyBorder="1" applyAlignment="1" applyProtection="1">
      <alignment wrapText="1"/>
      <protection locked="0"/>
    </xf>
    <xf numFmtId="9" fontId="7" fillId="0" borderId="52" xfId="1" applyNumberFormat="1" applyFont="1" applyFill="1" applyBorder="1" applyAlignment="1" applyProtection="1">
      <alignment horizontal="right" wrapText="1"/>
      <protection locked="0"/>
    </xf>
    <xf numFmtId="9" fontId="8" fillId="0" borderId="52" xfId="1" applyNumberFormat="1" applyFont="1" applyFill="1" applyBorder="1" applyAlignment="1" applyProtection="1">
      <alignment horizontal="right" wrapText="1"/>
      <protection locked="0"/>
    </xf>
    <xf numFmtId="9" fontId="7" fillId="0" borderId="53" xfId="1" applyNumberFormat="1" applyFont="1" applyFill="1" applyBorder="1" applyAlignment="1" applyProtection="1">
      <alignment horizontal="right" wrapText="1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43" xfId="0" quotePrefix="1" applyNumberFormat="1" applyFont="1" applyFill="1" applyBorder="1" applyAlignment="1" applyProtection="1">
      <alignment horizontal="right" wrapText="1"/>
      <protection locked="0"/>
    </xf>
    <xf numFmtId="4" fontId="8" fillId="5" borderId="47" xfId="0" quotePrefix="1" applyNumberFormat="1" applyFont="1" applyFill="1" applyBorder="1" applyAlignment="1" applyProtection="1">
      <alignment horizontal="right" wrapText="1"/>
      <protection locked="0"/>
    </xf>
    <xf numFmtId="4" fontId="8" fillId="0" borderId="47" xfId="0" quotePrefix="1" applyNumberFormat="1" applyFont="1" applyFill="1" applyBorder="1" applyAlignment="1" applyProtection="1">
      <alignment horizontal="right" wrapText="1"/>
      <protection locked="0"/>
    </xf>
    <xf numFmtId="4" fontId="8" fillId="13" borderId="1" xfId="0" applyNumberFormat="1" applyFont="1" applyFill="1" applyBorder="1" applyAlignment="1">
      <alignment horizontal="right"/>
    </xf>
    <xf numFmtId="164" fontId="7" fillId="8" borderId="4" xfId="1" applyNumberFormat="1" applyFont="1" applyFill="1" applyBorder="1"/>
    <xf numFmtId="164" fontId="7" fillId="8" borderId="1" xfId="1" applyNumberFormat="1" applyFont="1" applyFill="1" applyBorder="1"/>
    <xf numFmtId="164" fontId="7" fillId="9" borderId="1" xfId="1" applyNumberFormat="1" applyFont="1" applyFill="1" applyBorder="1"/>
    <xf numFmtId="164" fontId="7" fillId="6" borderId="1" xfId="1" applyNumberFormat="1" applyFont="1" applyFill="1" applyBorder="1"/>
    <xf numFmtId="0" fontId="8" fillId="5" borderId="1" xfId="0" applyFont="1" applyFill="1" applyBorder="1" applyAlignment="1" applyProtection="1">
      <alignment wrapText="1"/>
      <protection locked="0"/>
    </xf>
    <xf numFmtId="0" fontId="11" fillId="13" borderId="10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  <xf numFmtId="9" fontId="7" fillId="0" borderId="47" xfId="1" applyFont="1" applyFill="1" applyBorder="1" applyAlignment="1" applyProtection="1">
      <alignment horizontal="right" wrapText="1"/>
      <protection locked="0"/>
    </xf>
    <xf numFmtId="3" fontId="8" fillId="0" borderId="47" xfId="0" applyNumberFormat="1" applyFont="1" applyFill="1" applyBorder="1" applyAlignment="1" applyProtection="1">
      <alignment horizontal="right" wrapText="1"/>
      <protection locked="0"/>
    </xf>
    <xf numFmtId="0" fontId="7" fillId="0" borderId="47" xfId="0" applyFont="1" applyFill="1" applyBorder="1" applyAlignment="1" applyProtection="1">
      <alignment horizontal="right" wrapText="1"/>
      <protection locked="0"/>
    </xf>
    <xf numFmtId="164" fontId="8" fillId="5" borderId="47" xfId="1" applyNumberFormat="1" applyFont="1" applyFill="1" applyBorder="1" applyAlignment="1" applyProtection="1">
      <alignment horizontal="right" wrapText="1"/>
      <protection locked="0"/>
    </xf>
    <xf numFmtId="164" fontId="8" fillId="0" borderId="47" xfId="1" applyNumberFormat="1" applyFont="1" applyFill="1" applyBorder="1" applyAlignment="1" applyProtection="1">
      <alignment horizontal="right" wrapText="1"/>
      <protection locked="0"/>
    </xf>
    <xf numFmtId="0" fontId="8" fillId="0" borderId="47" xfId="0" applyFont="1" applyFill="1" applyBorder="1" applyAlignment="1" applyProtection="1">
      <alignment horizontal="right" wrapText="1"/>
      <protection locked="0"/>
    </xf>
    <xf numFmtId="0" fontId="9" fillId="0" borderId="8" xfId="0" applyFont="1" applyFill="1" applyBorder="1" applyAlignment="1" applyProtection="1">
      <alignment wrapText="1"/>
      <protection locked="0"/>
    </xf>
    <xf numFmtId="4" fontId="7" fillId="0" borderId="47" xfId="0" applyNumberFormat="1" applyFont="1" applyFill="1" applyBorder="1" applyAlignment="1" applyProtection="1">
      <alignment horizontal="right" wrapText="1"/>
      <protection locked="0"/>
    </xf>
    <xf numFmtId="9" fontId="8" fillId="0" borderId="47" xfId="1" applyFont="1" applyFill="1" applyBorder="1" applyAlignment="1" applyProtection="1">
      <alignment horizontal="right" wrapText="1"/>
      <protection locked="0"/>
    </xf>
    <xf numFmtId="4" fontId="8" fillId="5" borderId="47" xfId="0" applyNumberFormat="1" applyFont="1" applyFill="1" applyBorder="1" applyAlignment="1" applyProtection="1">
      <alignment horizontal="right" wrapText="1"/>
      <protection locked="0"/>
    </xf>
    <xf numFmtId="164" fontId="8" fillId="5" borderId="47" xfId="1" quotePrefix="1" applyNumberFormat="1" applyFont="1" applyFill="1" applyBorder="1" applyAlignment="1" applyProtection="1">
      <alignment horizontal="right" wrapText="1"/>
      <protection locked="0"/>
    </xf>
    <xf numFmtId="164" fontId="8" fillId="0" borderId="47" xfId="1" quotePrefix="1" applyNumberFormat="1" applyFont="1" applyFill="1" applyBorder="1" applyAlignment="1" applyProtection="1">
      <alignment horizontal="right" wrapText="1"/>
      <protection locked="0"/>
    </xf>
    <xf numFmtId="4" fontId="7" fillId="5" borderId="47" xfId="0" applyNumberFormat="1" applyFont="1" applyFill="1" applyBorder="1" applyAlignment="1" applyProtection="1">
      <alignment wrapText="1"/>
      <protection locked="0"/>
    </xf>
    <xf numFmtId="4" fontId="7" fillId="0" borderId="47" xfId="0" applyNumberFormat="1" applyFont="1" applyFill="1" applyBorder="1" applyAlignment="1" applyProtection="1">
      <alignment wrapText="1"/>
      <protection locked="0"/>
    </xf>
    <xf numFmtId="0" fontId="7" fillId="5" borderId="47" xfId="0" applyFont="1" applyFill="1" applyBorder="1" applyAlignment="1" applyProtection="1">
      <alignment horizontal="right" wrapText="1"/>
      <protection locked="0"/>
    </xf>
    <xf numFmtId="4" fontId="7" fillId="5" borderId="47" xfId="0" applyNumberFormat="1" applyFont="1" applyFill="1" applyBorder="1" applyAlignment="1" applyProtection="1">
      <alignment horizontal="right" wrapText="1"/>
      <protection locked="0"/>
    </xf>
    <xf numFmtId="2" fontId="8" fillId="5" borderId="47" xfId="0" applyNumberFormat="1" applyFont="1" applyFill="1" applyBorder="1" applyAlignment="1" applyProtection="1">
      <alignment horizontal="right" wrapText="1"/>
      <protection locked="0"/>
    </xf>
    <xf numFmtId="2" fontId="8" fillId="0" borderId="47" xfId="0" applyNumberFormat="1" applyFont="1" applyFill="1" applyBorder="1" applyAlignment="1" applyProtection="1">
      <alignment horizontal="right" wrapText="1"/>
      <protection locked="0"/>
    </xf>
    <xf numFmtId="164" fontId="7" fillId="0" borderId="47" xfId="1" applyNumberFormat="1" applyFont="1" applyFill="1" applyBorder="1" applyAlignment="1" applyProtection="1">
      <alignment horizontal="right" wrapText="1"/>
      <protection locked="0"/>
    </xf>
    <xf numFmtId="0" fontId="7" fillId="4" borderId="47" xfId="0" applyFont="1" applyFill="1" applyBorder="1" applyAlignment="1">
      <alignment horizontal="right" wrapText="1"/>
    </xf>
    <xf numFmtId="3" fontId="7" fillId="4" borderId="47" xfId="0" applyNumberFormat="1" applyFont="1" applyFill="1" applyBorder="1" applyAlignment="1">
      <alignment horizontal="right" wrapText="1"/>
    </xf>
    <xf numFmtId="3" fontId="8" fillId="4" borderId="55" xfId="0" applyNumberFormat="1" applyFont="1" applyFill="1" applyBorder="1"/>
    <xf numFmtId="3" fontId="8" fillId="4" borderId="47" xfId="0" applyNumberFormat="1" applyFont="1" applyFill="1" applyBorder="1" applyAlignment="1">
      <alignment horizontal="right" wrapText="1"/>
    </xf>
    <xf numFmtId="3" fontId="7" fillId="0" borderId="56" xfId="0" applyNumberFormat="1" applyFont="1" applyBorder="1"/>
    <xf numFmtId="3" fontId="8" fillId="5" borderId="57" xfId="0" applyNumberFormat="1" applyFont="1" applyFill="1" applyBorder="1"/>
    <xf numFmtId="3" fontId="8" fillId="4" borderId="43" xfId="0" applyNumberFormat="1" applyFont="1" applyFill="1" applyBorder="1" applyAlignment="1">
      <alignment horizontal="right" wrapText="1"/>
    </xf>
    <xf numFmtId="0" fontId="8" fillId="4" borderId="43" xfId="0" applyFont="1" applyFill="1" applyBorder="1" applyAlignment="1">
      <alignment horizontal="right" wrapText="1"/>
    </xf>
    <xf numFmtId="4" fontId="8" fillId="4" borderId="55" xfId="0" applyNumberFormat="1" applyFont="1" applyFill="1" applyBorder="1"/>
    <xf numFmtId="4" fontId="8" fillId="4" borderId="47" xfId="0" applyNumberFormat="1" applyFont="1" applyFill="1" applyBorder="1" applyAlignment="1">
      <alignment horizontal="right" wrapText="1"/>
    </xf>
    <xf numFmtId="4" fontId="8" fillId="4" borderId="47" xfId="0" applyNumberFormat="1" applyFont="1" applyFill="1" applyBorder="1"/>
    <xf numFmtId="4" fontId="8" fillId="0" borderId="47" xfId="0" applyNumberFormat="1" applyFont="1" applyFill="1" applyBorder="1"/>
    <xf numFmtId="4" fontId="8" fillId="0" borderId="47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 applyProtection="1">
      <alignment horizontal="right" wrapText="1"/>
      <protection locked="0"/>
    </xf>
    <xf numFmtId="9" fontId="8" fillId="0" borderId="5" xfId="1" applyNumberFormat="1" applyFont="1" applyFill="1" applyBorder="1" applyAlignment="1" applyProtection="1">
      <alignment horizontal="right" wrapText="1"/>
      <protection locked="0"/>
    </xf>
  </cellXfs>
  <cellStyles count="160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4"/>
    <cellStyle name="20% - Accent2" xfId="95"/>
    <cellStyle name="20% - Accent3" xfId="96"/>
    <cellStyle name="20% - Accent4" xfId="97"/>
    <cellStyle name="20% - Accent5" xfId="98"/>
    <cellStyle name="20% - Accent6" xfId="99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0"/>
    <cellStyle name="40% - Accent2" xfId="101"/>
    <cellStyle name="40% - Accent3" xfId="102"/>
    <cellStyle name="40% - Accent4" xfId="103"/>
    <cellStyle name="40% - Accent5" xfId="104"/>
    <cellStyle name="40% - Accent6" xfId="105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6"/>
    <cellStyle name="60% - Accent2" xfId="107"/>
    <cellStyle name="60% - Accent3" xfId="108"/>
    <cellStyle name="60% - Accent4" xfId="109"/>
    <cellStyle name="60% - Accent5" xfId="110"/>
    <cellStyle name="60% - Accent6" xfId="111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8"/>
    <cellStyle name="Berechnung 2" xfId="50"/>
    <cellStyle name="bg" xfId="70"/>
    <cellStyle name="Calculation" xfId="119"/>
    <cellStyle name="cgf10" xfId="71"/>
    <cellStyle name="cgfett#" xfId="72"/>
    <cellStyle name="Check Cell" xfId="120"/>
    <cellStyle name="Eingabe 2" xfId="51"/>
    <cellStyle name="Ergebnis 2" xfId="52"/>
    <cellStyle name="Erklärender Text 2" xfId="53"/>
    <cellStyle name="Euro" xfId="73"/>
    <cellStyle name="Explanatory Text" xfId="121"/>
    <cellStyle name="formel" xfId="74"/>
    <cellStyle name="gesperrt" xfId="75"/>
    <cellStyle name="Good" xfId="122"/>
    <cellStyle name="Gut 2" xfId="54"/>
    <cellStyle name="Hard no." xfId="76"/>
    <cellStyle name="Heading 1" xfId="123"/>
    <cellStyle name="Heading 2" xfId="124"/>
    <cellStyle name="Heading 3" xfId="125"/>
    <cellStyle name="Heading 4" xfId="126"/>
    <cellStyle name="Input" xfId="127"/>
    <cellStyle name="Komma 2" xfId="2"/>
    <cellStyle name="Komma 3" xfId="135"/>
    <cellStyle name="Komma 4" xfId="158"/>
    <cellStyle name="Linked Cell" xfId="128"/>
    <cellStyle name="Migliaia (0)" xfId="77"/>
    <cellStyle name="Neutral 2" xfId="55"/>
    <cellStyle name="nicht gesperrt" xfId="78"/>
    <cellStyle name="Normalny_Anlage G_1" xfId="79"/>
    <cellStyle name="Note" xfId="129"/>
    <cellStyle name="Notiz 2" xfId="56"/>
    <cellStyle name="Output" xfId="130"/>
    <cellStyle name="Prozent" xfId="1" builtinId="5"/>
    <cellStyle name="Prozent 2" xfId="3"/>
    <cellStyle name="Prozent 2 2" xfId="68"/>
    <cellStyle name="Prozent 3" xfId="4"/>
    <cellStyle name="Prozent 3 2" xfId="91"/>
    <cellStyle name="Rahmen fett links" xfId="80"/>
    <cellStyle name="Rahmen fett rechts" xfId="81"/>
    <cellStyle name="Rahmen fett unten" xfId="82"/>
    <cellStyle name="Schlecht 2" xfId="57"/>
    <cellStyle name="schraffiert" xfId="83"/>
    <cellStyle name="Standard" xfId="0" builtinId="0"/>
    <cellStyle name="Standard 2" xfId="5"/>
    <cellStyle name="Standard 2 2" xfId="67"/>
    <cellStyle name="Standard 2 3" xfId="93"/>
    <cellStyle name="Standard 3" xfId="66"/>
    <cellStyle name="Standard 3 2" xfId="138"/>
    <cellStyle name="Standard 3 3" xfId="156"/>
    <cellStyle name="Standard 4" xfId="90"/>
    <cellStyle name="Standard 5" xfId="6"/>
    <cellStyle name="Standard 5 2" xfId="134"/>
    <cellStyle name="Standard 5 3" xfId="142"/>
    <cellStyle name="Standard 6" xfId="92"/>
    <cellStyle name="Standard 6 2" xfId="136"/>
    <cellStyle name="Standard 6 2 2" xfId="140"/>
    <cellStyle name="Standard 6 2 2 2" xfId="146"/>
    <cellStyle name="Standard 6 2 2 2 2" xfId="154"/>
    <cellStyle name="Standard 6 2 2 3" xfId="150"/>
    <cellStyle name="Standard 6 2 3" xfId="144"/>
    <cellStyle name="Standard 6 2 3 2" xfId="152"/>
    <cellStyle name="Standard 6 2 4" xfId="148"/>
    <cellStyle name="Standard 6 3" xfId="143"/>
    <cellStyle name="Standard 7" xfId="139"/>
    <cellStyle name="Standard 7 2" xfId="141"/>
    <cellStyle name="Standard 7 2 2" xfId="147"/>
    <cellStyle name="Standard 7 2 2 2" xfId="155"/>
    <cellStyle name="Standard 7 2 3" xfId="151"/>
    <cellStyle name="Standard 7 3" xfId="145"/>
    <cellStyle name="Standard 7 3 2" xfId="153"/>
    <cellStyle name="Standard 7 4" xfId="149"/>
    <cellStyle name="Standard 8" xfId="157"/>
    <cellStyle name="Standard 9" xfId="159"/>
    <cellStyle name="Titel" xfId="84"/>
    <cellStyle name="Title" xfId="131"/>
    <cellStyle name="Total" xfId="132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7"/>
    <cellStyle name="Ueberschrift 1" xfId="85"/>
    <cellStyle name="Ueberschrift 2" xfId="86"/>
    <cellStyle name="Valuta (0)" xfId="87"/>
    <cellStyle name="Verknüpfte Zelle 2" xfId="63"/>
    <cellStyle name="Warnender Text 2" xfId="64"/>
    <cellStyle name="Warning Text" xfId="133"/>
    <cellStyle name="zahl" xfId="88"/>
    <cellStyle name="Zelle überprüfen 2" xfId="65"/>
    <cellStyle name="zentr.ü.Ausw.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9"/>
  <sheetViews>
    <sheetView tabSelected="1" view="pageBreakPreview" zoomScaleNormal="100" zoomScaleSheetLayoutView="10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/>
    </sheetView>
  </sheetViews>
  <sheetFormatPr baseColWidth="10" defaultColWidth="22.44140625" defaultRowHeight="10.199999999999999"/>
  <cols>
    <col min="1" max="1" width="22.44140625" style="8" customWidth="1"/>
    <col min="2" max="10" width="10.88671875" style="18" customWidth="1"/>
    <col min="11" max="14" width="22.44140625" style="11" customWidth="1"/>
    <col min="15" max="16384" width="22.44140625" style="8"/>
  </cols>
  <sheetData>
    <row r="1" spans="1:14" s="1" customFormat="1" ht="24.75" customHeight="1">
      <c r="A1" s="200" t="s">
        <v>0</v>
      </c>
      <c r="B1" s="201">
        <v>2017</v>
      </c>
      <c r="C1" s="201" t="s">
        <v>150</v>
      </c>
      <c r="D1" s="201">
        <v>2016</v>
      </c>
      <c r="E1" s="201" t="s">
        <v>145</v>
      </c>
      <c r="F1" s="201">
        <v>2015</v>
      </c>
      <c r="G1" s="201" t="s">
        <v>142</v>
      </c>
      <c r="H1" s="201">
        <v>2014</v>
      </c>
      <c r="I1" s="201" t="s">
        <v>1</v>
      </c>
      <c r="J1" s="201">
        <v>2013</v>
      </c>
      <c r="K1" s="2"/>
      <c r="L1" s="2"/>
      <c r="M1" s="2"/>
      <c r="N1" s="2"/>
    </row>
    <row r="2" spans="1:14" s="3" customFormat="1">
      <c r="A2" s="202" t="s">
        <v>2</v>
      </c>
      <c r="B2" s="275">
        <f>B186</f>
        <v>14620.89</v>
      </c>
      <c r="C2" s="203">
        <f>IF((+B2/D2)&lt;0,"n.m.",IF(B2&lt;0,(+B2/D2-1)*-1,(+B2/D2-1)))</f>
        <v>8.3748979877740881E-2</v>
      </c>
      <c r="D2" s="275">
        <f t="shared" ref="D2" si="0">D186</f>
        <v>13491.03</v>
      </c>
      <c r="E2" s="252">
        <f t="shared" ref="E2:E22" si="1">IF((+D2/F2)&lt;0,"n.m.",IF(D2&lt;0,(+D2/F2-1)*-1,(+D2/F2-1)))</f>
        <v>-5.5895270459405899E-2</v>
      </c>
      <c r="F2" s="275">
        <f>F186</f>
        <v>14289.76</v>
      </c>
      <c r="G2" s="252">
        <f t="shared" ref="G2:G28" si="2">IF((+F2/H2)&lt;0,"n.m.",IF(F2&lt;0,(+F2/H2-1)*-1,(+F2/H2-1)))</f>
        <v>5.3351024620374554E-2</v>
      </c>
      <c r="H2" s="275">
        <f>H186</f>
        <v>13566</v>
      </c>
      <c r="I2" s="252">
        <f>IF((+H2/J2)&lt;0,"n.m.",IF(H2&lt;0,(+H2/J2-1)*-1,(+H2/J2-1)))</f>
        <v>-5.2088436882735678E-4</v>
      </c>
      <c r="J2" s="275">
        <v>13573.07</v>
      </c>
      <c r="K2" s="5"/>
      <c r="L2" s="5"/>
      <c r="M2" s="5"/>
      <c r="N2" s="5"/>
    </row>
    <row r="3" spans="1:14" s="3" customFormat="1">
      <c r="A3" s="202" t="s">
        <v>3</v>
      </c>
      <c r="B3" s="275">
        <f>B216</f>
        <v>16591.87</v>
      </c>
      <c r="C3" s="203">
        <f t="shared" ref="C3:C28" si="3">IF((+B3/D3)&lt;0,"n.m.",IF(B3&lt;0,(+B3/D3-1)*-1,(+B3/D3-1)))</f>
        <v>0.11987750906296601</v>
      </c>
      <c r="D3" s="275">
        <f>D216</f>
        <v>14815.789999999999</v>
      </c>
      <c r="E3" s="252">
        <f t="shared" si="1"/>
        <v>0.1279987635691433</v>
      </c>
      <c r="F3" s="275">
        <f>F216</f>
        <v>13134.58</v>
      </c>
      <c r="G3" s="252">
        <f t="shared" si="2"/>
        <v>-8.8094233044328174E-2</v>
      </c>
      <c r="H3" s="275">
        <f>H216</f>
        <v>14403.439999999999</v>
      </c>
      <c r="I3" s="252">
        <f t="shared" ref="I3:I28" si="4">IF((+H3/J3)&lt;0,"n.m.",IF(H3&lt;0,(+H3/J3-1)*-1,(+H3/J3-1)))</f>
        <v>6.9323101959363642E-2</v>
      </c>
      <c r="J3" s="275">
        <v>13469.679999999998</v>
      </c>
      <c r="K3" s="5"/>
      <c r="L3" s="5"/>
      <c r="M3" s="5"/>
      <c r="N3" s="5"/>
    </row>
    <row r="4" spans="1:14" s="3" customFormat="1">
      <c r="A4" s="202" t="s">
        <v>4</v>
      </c>
      <c r="B4" s="245">
        <v>13508.72</v>
      </c>
      <c r="C4" s="203">
        <f t="shared" si="3"/>
        <v>8.9372491020494493E-2</v>
      </c>
      <c r="D4" s="245">
        <v>12400.46</v>
      </c>
      <c r="E4" s="252">
        <f t="shared" si="1"/>
        <v>-5.5093618460957061E-2</v>
      </c>
      <c r="F4" s="253">
        <v>13123.48</v>
      </c>
      <c r="G4" s="252">
        <f t="shared" si="2"/>
        <v>5.1925615555970417E-2</v>
      </c>
      <c r="H4" s="253">
        <v>12475.673000000001</v>
      </c>
      <c r="I4" s="252">
        <f t="shared" si="4"/>
        <v>6.5773761690191002E-3</v>
      </c>
      <c r="J4" s="253">
        <v>12394.152</v>
      </c>
      <c r="K4" s="5"/>
      <c r="L4" s="5"/>
      <c r="M4" s="5"/>
      <c r="N4" s="5"/>
    </row>
    <row r="5" spans="1:14">
      <c r="A5" s="204" t="s">
        <v>5</v>
      </c>
      <c r="B5" s="250">
        <v>-61.66</v>
      </c>
      <c r="C5" s="258" t="str">
        <f t="shared" si="3"/>
        <v>n.m.</v>
      </c>
      <c r="D5" s="250">
        <v>51.39</v>
      </c>
      <c r="E5" s="259" t="str">
        <f t="shared" si="1"/>
        <v>n.m.</v>
      </c>
      <c r="F5" s="205">
        <v>-26.19</v>
      </c>
      <c r="G5" s="259">
        <f t="shared" si="2"/>
        <v>0.23932616903862902</v>
      </c>
      <c r="H5" s="205">
        <v>-34.43</v>
      </c>
      <c r="I5" s="259" t="str">
        <f t="shared" si="4"/>
        <v>n.m.</v>
      </c>
      <c r="J5" s="205">
        <v>40.090000000000003</v>
      </c>
      <c r="K5" s="12"/>
      <c r="L5" s="12"/>
    </row>
    <row r="6" spans="1:14">
      <c r="A6" s="204" t="s">
        <v>6</v>
      </c>
      <c r="B6" s="250">
        <v>13.57</v>
      </c>
      <c r="C6" s="258">
        <f t="shared" si="3"/>
        <v>2.2620192307692308</v>
      </c>
      <c r="D6" s="250">
        <v>4.16</v>
      </c>
      <c r="E6" s="259">
        <f t="shared" si="1"/>
        <v>-0.27777777777777768</v>
      </c>
      <c r="F6" s="205">
        <v>5.76</v>
      </c>
      <c r="G6" s="254">
        <f t="shared" si="2"/>
        <v>-0.34321550741163054</v>
      </c>
      <c r="H6" s="205">
        <v>8.77</v>
      </c>
      <c r="I6" s="254">
        <f t="shared" si="4"/>
        <v>2.6694560669456062</v>
      </c>
      <c r="J6" s="205">
        <v>2.39</v>
      </c>
    </row>
    <row r="7" spans="1:14">
      <c r="A7" s="204" t="s">
        <v>7</v>
      </c>
      <c r="B7" s="250">
        <v>282.99</v>
      </c>
      <c r="C7" s="258">
        <f t="shared" si="3"/>
        <v>0.19997455794428198</v>
      </c>
      <c r="D7" s="250">
        <v>235.83</v>
      </c>
      <c r="E7" s="259">
        <f t="shared" si="1"/>
        <v>6.4887564345705862E-2</v>
      </c>
      <c r="F7" s="205">
        <v>221.46</v>
      </c>
      <c r="G7" s="254">
        <f t="shared" si="2"/>
        <v>-1.6672520335022201E-2</v>
      </c>
      <c r="H7" s="205">
        <v>225.2149</v>
      </c>
      <c r="I7" s="254">
        <f t="shared" si="4"/>
        <v>-3.0257662266084506E-2</v>
      </c>
      <c r="J7" s="205">
        <v>232.24199999999999</v>
      </c>
    </row>
    <row r="8" spans="1:14" ht="30.6">
      <c r="A8" s="204" t="s">
        <v>8</v>
      </c>
      <c r="B8" s="250">
        <v>-8839.8700000000008</v>
      </c>
      <c r="C8" s="258">
        <f t="shared" si="3"/>
        <v>-0.10775174467199933</v>
      </c>
      <c r="D8" s="250">
        <v>-7980.01</v>
      </c>
      <c r="E8" s="259">
        <f t="shared" si="1"/>
        <v>7.41405935470697E-2</v>
      </c>
      <c r="F8" s="205">
        <v>-8619.0300000000007</v>
      </c>
      <c r="G8" s="254">
        <f t="shared" si="2"/>
        <v>-5.5833154687165099E-2</v>
      </c>
      <c r="H8" s="205">
        <v>-8163.25</v>
      </c>
      <c r="I8" s="254">
        <f t="shared" si="4"/>
        <v>5.0095376233340039E-3</v>
      </c>
      <c r="J8" s="205">
        <v>-8204.35</v>
      </c>
    </row>
    <row r="9" spans="1:14">
      <c r="A9" s="204" t="s">
        <v>153</v>
      </c>
      <c r="B9" s="250">
        <v>-3367.17</v>
      </c>
      <c r="C9" s="258">
        <f t="shared" si="3"/>
        <v>-4.8665331634957232E-2</v>
      </c>
      <c r="D9" s="250">
        <v>-3210.91</v>
      </c>
      <c r="E9" s="259">
        <f t="shared" si="1"/>
        <v>-1.6673790865194382E-2</v>
      </c>
      <c r="F9" s="205">
        <v>-3158.25</v>
      </c>
      <c r="G9" s="254">
        <f t="shared" si="2"/>
        <v>-3.2892976818326591E-2</v>
      </c>
      <c r="H9" s="205">
        <v>-3057.674</v>
      </c>
      <c r="I9" s="254">
        <f t="shared" si="4"/>
        <v>-1.9684204348092926E-2</v>
      </c>
      <c r="J9" s="205">
        <v>-2998.6480000000001</v>
      </c>
    </row>
    <row r="10" spans="1:14">
      <c r="A10" s="204" t="s">
        <v>9</v>
      </c>
      <c r="B10" s="250">
        <v>-842.79</v>
      </c>
      <c r="C10" s="258">
        <f t="shared" si="3"/>
        <v>-5.8980963749450277E-2</v>
      </c>
      <c r="D10" s="250">
        <v>-795.85</v>
      </c>
      <c r="E10" s="259">
        <f t="shared" si="1"/>
        <v>3.7549885113072889E-2</v>
      </c>
      <c r="F10" s="205">
        <v>-826.9</v>
      </c>
      <c r="G10" s="254">
        <f t="shared" si="2"/>
        <v>-4.4906067127222116E-2</v>
      </c>
      <c r="H10" s="205">
        <v>-791.36300000000006</v>
      </c>
      <c r="I10" s="254">
        <f t="shared" si="4"/>
        <v>-1.5712578662364418E-2</v>
      </c>
      <c r="J10" s="205">
        <v>-779.12099999999998</v>
      </c>
    </row>
    <row r="11" spans="1:14" ht="20.399999999999999">
      <c r="A11" s="204" t="s">
        <v>10</v>
      </c>
      <c r="B11" s="250">
        <v>123.99</v>
      </c>
      <c r="C11" s="258">
        <f t="shared" si="3"/>
        <v>0.16773403654172148</v>
      </c>
      <c r="D11" s="250">
        <v>106.18</v>
      </c>
      <c r="E11" s="259">
        <f t="shared" si="1"/>
        <v>0.71562449507190196</v>
      </c>
      <c r="F11" s="205">
        <v>61.89</v>
      </c>
      <c r="G11" s="254">
        <f t="shared" si="2"/>
        <v>0.53687608641668727</v>
      </c>
      <c r="H11" s="205">
        <v>40.270000000000003</v>
      </c>
      <c r="I11" s="254">
        <f t="shared" si="4"/>
        <v>3.41799232035107</v>
      </c>
      <c r="J11" s="205">
        <v>9.1150000000000002</v>
      </c>
    </row>
    <row r="12" spans="1:14">
      <c r="A12" s="204" t="s">
        <v>12</v>
      </c>
      <c r="B12" s="250">
        <v>16.8</v>
      </c>
      <c r="C12" s="258">
        <f t="shared" si="3"/>
        <v>-0.61757341224675621</v>
      </c>
      <c r="D12" s="250">
        <v>43.93</v>
      </c>
      <c r="E12" s="259">
        <f t="shared" si="1"/>
        <v>0.29663518299881919</v>
      </c>
      <c r="F12" s="205">
        <v>33.880000000000003</v>
      </c>
      <c r="G12" s="259">
        <f t="shared" si="2"/>
        <v>1.0249835634451019</v>
      </c>
      <c r="H12" s="205">
        <v>16.731000000000002</v>
      </c>
      <c r="I12" s="259" t="str">
        <f t="shared" si="4"/>
        <v>n.m.</v>
      </c>
      <c r="J12" s="205">
        <v>-0.95899999999999996</v>
      </c>
    </row>
    <row r="13" spans="1:14" s="3" customFormat="1">
      <c r="A13" s="202" t="s">
        <v>140</v>
      </c>
      <c r="B13" s="378">
        <f>SUM(B4:B12)</f>
        <v>834.57999999999811</v>
      </c>
      <c r="C13" s="203">
        <f t="shared" si="3"/>
        <v>-2.4088495989148528E-2</v>
      </c>
      <c r="D13" s="275">
        <f t="shared" ref="D13" si="5">SUM(D4:D12)</f>
        <v>855.17999999999813</v>
      </c>
      <c r="E13" s="252">
        <f t="shared" si="1"/>
        <v>4.7886288445044167E-2</v>
      </c>
      <c r="F13" s="275">
        <f>SUM(F4:F12)</f>
        <v>816.09999999999775</v>
      </c>
      <c r="G13" s="252">
        <f t="shared" si="2"/>
        <v>0.13356369451478778</v>
      </c>
      <c r="H13" s="275">
        <f>SUM(H4:H12)</f>
        <v>719.94190000000162</v>
      </c>
      <c r="I13" s="252">
        <f t="shared" si="4"/>
        <v>3.6014332688172779E-2</v>
      </c>
      <c r="J13" s="275">
        <v>694.91499999999996</v>
      </c>
      <c r="K13" s="5"/>
      <c r="L13" s="5"/>
      <c r="M13" s="5"/>
      <c r="N13" s="5"/>
    </row>
    <row r="14" spans="1:14" ht="20.399999999999999">
      <c r="A14" s="204" t="s">
        <v>13</v>
      </c>
      <c r="B14" s="250">
        <v>-386.22</v>
      </c>
      <c r="C14" s="258">
        <f t="shared" si="3"/>
        <v>0.10237757687033711</v>
      </c>
      <c r="D14" s="250">
        <v>-430.27</v>
      </c>
      <c r="E14" s="254">
        <f t="shared" si="1"/>
        <v>9.4282827432324412E-2</v>
      </c>
      <c r="F14" s="205">
        <v>-475.06</v>
      </c>
      <c r="G14" s="254">
        <f t="shared" si="2"/>
        <v>-8.4651494118506587E-2</v>
      </c>
      <c r="H14" s="205">
        <v>-437.98399999999998</v>
      </c>
      <c r="I14" s="254">
        <f t="shared" si="4"/>
        <v>-1.0723755414377312E-2</v>
      </c>
      <c r="J14" s="205">
        <v>-433.33699999999999</v>
      </c>
      <c r="K14" s="5"/>
    </row>
    <row r="15" spans="1:14" s="3" customFormat="1">
      <c r="A15" s="202" t="s">
        <v>129</v>
      </c>
      <c r="B15" s="378">
        <f>B13+B14</f>
        <v>448.35999999999808</v>
      </c>
      <c r="C15" s="203">
        <f t="shared" si="3"/>
        <v>5.5188157492174872E-2</v>
      </c>
      <c r="D15" s="275">
        <f t="shared" ref="D15" si="6">D13+D14</f>
        <v>424.90999999999815</v>
      </c>
      <c r="E15" s="252">
        <f t="shared" si="1"/>
        <v>0.245924231761673</v>
      </c>
      <c r="F15" s="275">
        <f>F13+F14</f>
        <v>341.03999999999775</v>
      </c>
      <c r="G15" s="252">
        <f t="shared" si="2"/>
        <v>0.20954227563758909</v>
      </c>
      <c r="H15" s="275">
        <f>H13+H14</f>
        <v>281.95790000000164</v>
      </c>
      <c r="I15" s="252">
        <f t="shared" si="4"/>
        <v>7.7890765072660129E-2</v>
      </c>
      <c r="J15" s="275">
        <v>261.58299999999997</v>
      </c>
      <c r="K15" s="5"/>
      <c r="L15" s="5"/>
      <c r="M15" s="5"/>
      <c r="N15" s="5"/>
    </row>
    <row r="16" spans="1:14">
      <c r="A16" s="204" t="s">
        <v>14</v>
      </c>
      <c r="B16" s="250">
        <v>-27.15</v>
      </c>
      <c r="C16" s="258">
        <f t="shared" si="3"/>
        <v>-6.1825396825396801</v>
      </c>
      <c r="D16" s="246">
        <f>73.9-77.68</f>
        <v>-3.7800000000000011</v>
      </c>
      <c r="E16" s="254">
        <f t="shared" si="1"/>
        <v>0.84520884520884521</v>
      </c>
      <c r="F16" s="246">
        <f>82.07-106.49</f>
        <v>-24.42</v>
      </c>
      <c r="G16" s="254">
        <f t="shared" si="2"/>
        <v>6.7832194526090794E-2</v>
      </c>
      <c r="H16" s="205">
        <f>82.169-108.366</f>
        <v>-26.197000000000003</v>
      </c>
      <c r="I16" s="254">
        <f t="shared" si="4"/>
        <v>0.1694039315155359</v>
      </c>
      <c r="J16" s="205">
        <v>-31.540000000000006</v>
      </c>
    </row>
    <row r="17" spans="1:14" s="3" customFormat="1">
      <c r="A17" s="202" t="s">
        <v>15</v>
      </c>
      <c r="B17" s="378">
        <f>B16</f>
        <v>-27.15</v>
      </c>
      <c r="C17" s="203">
        <f t="shared" si="3"/>
        <v>-6.1825396825396801</v>
      </c>
      <c r="D17" s="275">
        <f t="shared" ref="D17" si="7">D16</f>
        <v>-3.7800000000000011</v>
      </c>
      <c r="E17" s="252">
        <f t="shared" si="1"/>
        <v>0.84520884520884521</v>
      </c>
      <c r="F17" s="275">
        <f>F16</f>
        <v>-24.42</v>
      </c>
      <c r="G17" s="252">
        <f t="shared" si="2"/>
        <v>6.7832194526090794E-2</v>
      </c>
      <c r="H17" s="275">
        <f>H16</f>
        <v>-26.197000000000003</v>
      </c>
      <c r="I17" s="252">
        <f t="shared" si="4"/>
        <v>0.1694039315155359</v>
      </c>
      <c r="J17" s="275">
        <v>-31.540000000000006</v>
      </c>
      <c r="K17" s="5"/>
      <c r="L17" s="5"/>
      <c r="M17" s="5"/>
      <c r="N17" s="5"/>
    </row>
    <row r="18" spans="1:14" s="3" customFormat="1">
      <c r="A18" s="202" t="s">
        <v>139</v>
      </c>
      <c r="B18" s="378">
        <f>B15+B17</f>
        <v>421.2099999999981</v>
      </c>
      <c r="C18" s="203">
        <f t="shared" si="3"/>
        <v>1.8996509391389083E-4</v>
      </c>
      <c r="D18" s="275">
        <f t="shared" ref="D18" si="8">D15+D17</f>
        <v>421.12999999999818</v>
      </c>
      <c r="E18" s="252">
        <f t="shared" si="1"/>
        <v>0.33008022234856038</v>
      </c>
      <c r="F18" s="275">
        <f>F15+F17</f>
        <v>316.61999999999773</v>
      </c>
      <c r="G18" s="252">
        <f t="shared" si="2"/>
        <v>0.23795310385596746</v>
      </c>
      <c r="H18" s="275">
        <f>H15+H17</f>
        <v>255.76090000000164</v>
      </c>
      <c r="I18" s="252">
        <f t="shared" si="4"/>
        <v>0.11179605552006233</v>
      </c>
      <c r="J18" s="253">
        <v>230.04299999999995</v>
      </c>
      <c r="K18" s="5"/>
      <c r="L18" s="5"/>
      <c r="M18" s="5"/>
      <c r="N18" s="5"/>
    </row>
    <row r="19" spans="1:14">
      <c r="A19" s="204" t="s">
        <v>16</v>
      </c>
      <c r="B19" s="248">
        <v>-128.85</v>
      </c>
      <c r="C19" s="258">
        <f t="shared" si="3"/>
        <v>7.3887730899159121E-2</v>
      </c>
      <c r="D19" s="248">
        <v>-139.13</v>
      </c>
      <c r="E19" s="254">
        <f t="shared" si="1"/>
        <v>-3.7277268321777468E-2</v>
      </c>
      <c r="F19" s="246">
        <v>-134.13</v>
      </c>
      <c r="G19" s="254">
        <f t="shared" si="2"/>
        <v>-0.2389732031517009</v>
      </c>
      <c r="H19" s="246">
        <v>-108.259</v>
      </c>
      <c r="I19" s="254">
        <f t="shared" si="4"/>
        <v>-0.46736154409173447</v>
      </c>
      <c r="J19" s="246">
        <v>-73.778000000000006</v>
      </c>
    </row>
    <row r="20" spans="1:14" s="3" customFormat="1" ht="20.399999999999999">
      <c r="A20" s="202" t="s">
        <v>17</v>
      </c>
      <c r="B20" s="378">
        <f>B18+B19</f>
        <v>292.35999999999808</v>
      </c>
      <c r="C20" s="203">
        <f t="shared" si="3"/>
        <v>3.6737588652482112E-2</v>
      </c>
      <c r="D20" s="275">
        <f t="shared" ref="D20" si="9">D18+D19</f>
        <v>281.99999999999818</v>
      </c>
      <c r="E20" s="252">
        <f t="shared" si="1"/>
        <v>0.54529015288509886</v>
      </c>
      <c r="F20" s="275">
        <f>F18+F19</f>
        <v>182.48999999999774</v>
      </c>
      <c r="G20" s="252">
        <f t="shared" si="2"/>
        <v>0.23720440211275728</v>
      </c>
      <c r="H20" s="275">
        <f>H18+H19</f>
        <v>147.50190000000163</v>
      </c>
      <c r="I20" s="252">
        <f t="shared" si="4"/>
        <v>-5.6048252911803154E-2</v>
      </c>
      <c r="J20" s="275">
        <v>156.26</v>
      </c>
      <c r="K20" s="5"/>
      <c r="L20" s="5"/>
      <c r="M20" s="5"/>
      <c r="N20" s="5"/>
    </row>
    <row r="21" spans="1:14" ht="20.399999999999999">
      <c r="A21" s="204" t="s">
        <v>18</v>
      </c>
      <c r="B21" s="250">
        <v>13.45</v>
      </c>
      <c r="C21" s="258">
        <f t="shared" si="3"/>
        <v>2.0919540229885056</v>
      </c>
      <c r="D21" s="250">
        <v>4.3499999999999996</v>
      </c>
      <c r="E21" s="254">
        <f t="shared" si="1"/>
        <v>-0.83396946564885499</v>
      </c>
      <c r="F21" s="205">
        <v>26.2</v>
      </c>
      <c r="G21" s="254">
        <f t="shared" si="2"/>
        <v>0.34125115183782118</v>
      </c>
      <c r="H21" s="205">
        <v>19.533999999999999</v>
      </c>
      <c r="I21" s="254">
        <f t="shared" si="4"/>
        <v>-0.54253998735392617</v>
      </c>
      <c r="J21" s="205">
        <v>42.701000000000001</v>
      </c>
    </row>
    <row r="22" spans="1:14" s="3" customFormat="1">
      <c r="A22" s="202" t="s">
        <v>19</v>
      </c>
      <c r="B22" s="275">
        <f>B20-B21</f>
        <v>278.90999999999809</v>
      </c>
      <c r="C22" s="203">
        <f t="shared" si="3"/>
        <v>4.538087520259193E-3</v>
      </c>
      <c r="D22" s="275">
        <f t="shared" ref="D22" si="10">D20-D21</f>
        <v>277.64999999999816</v>
      </c>
      <c r="E22" s="252">
        <f t="shared" si="1"/>
        <v>0.77650521466505951</v>
      </c>
      <c r="F22" s="275">
        <f>F20-F21</f>
        <v>156.28999999999775</v>
      </c>
      <c r="G22" s="252">
        <f t="shared" si="2"/>
        <v>0.22132190963511755</v>
      </c>
      <c r="H22" s="275">
        <f>H20-H21</f>
        <v>127.96790000000163</v>
      </c>
      <c r="I22" s="252">
        <f t="shared" si="4"/>
        <v>0.12688470310588884</v>
      </c>
      <c r="J22" s="275">
        <v>113.559</v>
      </c>
      <c r="K22" s="5"/>
      <c r="L22" s="5"/>
      <c r="M22" s="5"/>
      <c r="N22" s="5"/>
    </row>
    <row r="23" spans="1:14">
      <c r="A23" s="202"/>
      <c r="B23" s="206"/>
      <c r="C23" s="203"/>
      <c r="D23" s="206"/>
      <c r="E23" s="252"/>
      <c r="F23" s="206"/>
      <c r="G23" s="254"/>
      <c r="H23" s="206"/>
      <c r="I23" s="254"/>
      <c r="J23" s="206"/>
    </row>
    <row r="24" spans="1:14" s="3" customFormat="1">
      <c r="A24" s="202" t="s">
        <v>140</v>
      </c>
      <c r="B24" s="275">
        <f>B13</f>
        <v>834.57999999999811</v>
      </c>
      <c r="C24" s="203">
        <f t="shared" si="3"/>
        <v>-2.4088495989148528E-2</v>
      </c>
      <c r="D24" s="275">
        <f t="shared" ref="D24" si="11">D13</f>
        <v>855.17999999999813</v>
      </c>
      <c r="E24" s="252">
        <f>IF((+D24/F24)&lt;0,"n.m.",IF(D24&lt;0,(+D24/F24-1)*-1,(+D24/F24-1)))</f>
        <v>4.7886288445044167E-2</v>
      </c>
      <c r="F24" s="275">
        <f>F13</f>
        <v>816.09999999999775</v>
      </c>
      <c r="G24" s="252">
        <f t="shared" si="2"/>
        <v>0.13356369451478778</v>
      </c>
      <c r="H24" s="275">
        <f>H13</f>
        <v>719.94190000000162</v>
      </c>
      <c r="I24" s="252">
        <f t="shared" si="4"/>
        <v>3.6014332688172779E-2</v>
      </c>
      <c r="J24" s="275">
        <v>694.91499999999996</v>
      </c>
      <c r="K24" s="5"/>
      <c r="L24" s="5"/>
      <c r="M24" s="5"/>
      <c r="N24" s="5"/>
    </row>
    <row r="25" spans="1:14" s="15" customFormat="1">
      <c r="A25" s="207" t="s">
        <v>20</v>
      </c>
      <c r="B25" s="249">
        <f>B24/B4</f>
        <v>6.1780834897754794E-2</v>
      </c>
      <c r="C25" s="203"/>
      <c r="D25" s="249">
        <f t="shared" ref="D25" si="12">D24/D4</f>
        <v>6.8963570706247854E-2</v>
      </c>
      <c r="E25" s="252"/>
      <c r="F25" s="249">
        <f>F24/F4</f>
        <v>6.2186249378975531E-2</v>
      </c>
      <c r="G25" s="254"/>
      <c r="H25" s="249">
        <f>H24/H4</f>
        <v>5.77076603402479E-2</v>
      </c>
      <c r="I25" s="254"/>
      <c r="J25" s="249">
        <v>5.6067974638361703E-2</v>
      </c>
      <c r="K25" s="16"/>
      <c r="L25" s="16"/>
      <c r="M25" s="16"/>
      <c r="N25" s="16"/>
    </row>
    <row r="26" spans="1:14" s="3" customFormat="1">
      <c r="A26" s="202" t="s">
        <v>129</v>
      </c>
      <c r="B26" s="275">
        <f>B15</f>
        <v>448.35999999999808</v>
      </c>
      <c r="C26" s="203">
        <f t="shared" si="3"/>
        <v>5.5188157492174872E-2</v>
      </c>
      <c r="D26" s="275">
        <f t="shared" ref="D26" si="13">D15</f>
        <v>424.90999999999815</v>
      </c>
      <c r="E26" s="252">
        <f>IF((+D26/F26)&lt;0,"n.m.",IF(D26&lt;0,(+D26/F26-1)*-1,(+D26/F26-1)))</f>
        <v>0.245924231761673</v>
      </c>
      <c r="F26" s="275">
        <f>F15</f>
        <v>341.03999999999775</v>
      </c>
      <c r="G26" s="252">
        <f t="shared" si="2"/>
        <v>0.20954227563758909</v>
      </c>
      <c r="H26" s="275">
        <f>H15</f>
        <v>281.95790000000164</v>
      </c>
      <c r="I26" s="252">
        <f t="shared" si="4"/>
        <v>7.7890765072660129E-2</v>
      </c>
      <c r="J26" s="275">
        <v>261.58299999999997</v>
      </c>
      <c r="K26" s="5"/>
      <c r="L26" s="5"/>
      <c r="M26" s="5"/>
      <c r="N26" s="5"/>
    </row>
    <row r="27" spans="1:14" s="3" customFormat="1">
      <c r="A27" s="207" t="s">
        <v>20</v>
      </c>
      <c r="B27" s="249">
        <f>B26/B4</f>
        <v>3.3190413303406843E-2</v>
      </c>
      <c r="C27" s="203"/>
      <c r="D27" s="249">
        <f>D26/D4</f>
        <v>3.426566433825827E-2</v>
      </c>
      <c r="E27" s="252"/>
      <c r="F27" s="249">
        <f>F26/F4</f>
        <v>2.5987009543200261E-2</v>
      </c>
      <c r="G27" s="254"/>
      <c r="H27" s="249">
        <f>H26/H4</f>
        <v>2.26006164156436E-2</v>
      </c>
      <c r="I27" s="254"/>
      <c r="J27" s="249">
        <v>2.1105356784393153E-2</v>
      </c>
      <c r="K27" s="5"/>
      <c r="L27" s="5"/>
      <c r="M27" s="5"/>
      <c r="N27" s="5"/>
    </row>
    <row r="28" spans="1:14" s="3" customFormat="1">
      <c r="A28" s="202" t="s">
        <v>21</v>
      </c>
      <c r="B28" s="208">
        <f>B22/B31*1000000</f>
        <v>2.7184210526315602</v>
      </c>
      <c r="C28" s="203">
        <f t="shared" si="3"/>
        <v>4.538087520259193E-3</v>
      </c>
      <c r="D28" s="275">
        <f t="shared" ref="D28" si="14">D22/D31*1000000</f>
        <v>2.7061403508771749</v>
      </c>
      <c r="E28" s="252">
        <f>IF((+D28/F28)&lt;0,"n.m.",IF(D28&lt;0,(+D28/F28-1)*-1,(+D28/F28-1)))</f>
        <v>0.77650521466505928</v>
      </c>
      <c r="F28" s="275">
        <f>F22/F31*1000000</f>
        <v>1.5232943469785356</v>
      </c>
      <c r="G28" s="252">
        <f t="shared" si="2"/>
        <v>0.22132190963511733</v>
      </c>
      <c r="H28" s="275">
        <f>H22/H31*1000000</f>
        <v>1.2472504873294508</v>
      </c>
      <c r="I28" s="252">
        <f t="shared" si="4"/>
        <v>0.12816809957331521</v>
      </c>
      <c r="J28" s="208">
        <v>1.1055537626007805</v>
      </c>
      <c r="K28" s="5"/>
      <c r="L28" s="5"/>
      <c r="M28" s="5"/>
      <c r="N28" s="5"/>
    </row>
    <row r="29" spans="1:14" s="15" customFormat="1" ht="20.399999999999999">
      <c r="A29" s="207" t="s">
        <v>22</v>
      </c>
      <c r="B29" s="249">
        <f>B22/B4</f>
        <v>2.0646663784577524E-2</v>
      </c>
      <c r="C29" s="258"/>
      <c r="D29" s="249">
        <f t="shared" ref="D29" si="15">D22/D4</f>
        <v>2.2390298424413139E-2</v>
      </c>
      <c r="E29" s="254"/>
      <c r="F29" s="249">
        <f>F22/F4</f>
        <v>1.1909188721284122E-2</v>
      </c>
      <c r="G29" s="249"/>
      <c r="H29" s="249">
        <f>H22/H4</f>
        <v>1.0257394530940465E-2</v>
      </c>
      <c r="I29" s="249"/>
      <c r="J29" s="249">
        <v>9.1623049321970552E-3</v>
      </c>
      <c r="K29" s="16"/>
      <c r="L29" s="16"/>
      <c r="M29" s="16"/>
      <c r="N29" s="16"/>
    </row>
    <row r="30" spans="1:14" s="3" customFormat="1">
      <c r="A30" s="202"/>
      <c r="B30" s="250"/>
      <c r="C30" s="258"/>
      <c r="D30" s="406"/>
      <c r="E30" s="252"/>
      <c r="F30" s="406"/>
      <c r="G30" s="406"/>
      <c r="H30" s="406"/>
      <c r="I30" s="406"/>
      <c r="J30" s="406"/>
      <c r="K30" s="5"/>
      <c r="L30" s="5"/>
      <c r="M30" s="5"/>
      <c r="N30" s="5"/>
    </row>
    <row r="31" spans="1:14" ht="20.399999999999999">
      <c r="A31" s="204" t="s">
        <v>23</v>
      </c>
      <c r="B31" s="407">
        <v>102600000</v>
      </c>
      <c r="C31" s="258">
        <f t="shared" ref="C31" si="16">IF((+B31/D31)&lt;0,"n.m.",IF(B31&lt;0,(+B31/D31-1)*-1,(+B31/D31-1)))</f>
        <v>0</v>
      </c>
      <c r="D31" s="407">
        <v>102600000</v>
      </c>
      <c r="E31" s="254">
        <f>IF((+D31/F31)&lt;0,"n.m.",IF(D31&lt;0,(+D31/F31-1)*-1,(+D31/F31-1)))</f>
        <v>0</v>
      </c>
      <c r="F31" s="407">
        <v>102600000</v>
      </c>
      <c r="G31" s="254">
        <f t="shared" ref="G31" si="17">IF((+F31/H31)&lt;0,"n.m.",IF(F31&lt;0,(+F31/H31-1)*-1,(+F31/H31-1)))</f>
        <v>0</v>
      </c>
      <c r="H31" s="407">
        <v>102600000</v>
      </c>
      <c r="I31" s="254">
        <f t="shared" ref="I31" si="18">IF((+H31/J31)&lt;0,"n.m.",IF(H31&lt;0,(+H31/J31-1)*-1,(+H31/J31-1)))</f>
        <v>-1.1375932965234092E-3</v>
      </c>
      <c r="J31" s="407">
        <v>102716850</v>
      </c>
    </row>
    <row r="32" spans="1:14" s="3" customFormat="1">
      <c r="A32" s="202"/>
      <c r="B32" s="408"/>
      <c r="C32" s="206"/>
      <c r="D32" s="408"/>
      <c r="E32" s="252"/>
      <c r="F32" s="408"/>
      <c r="G32" s="206"/>
      <c r="H32" s="408"/>
      <c r="I32" s="206"/>
      <c r="J32" s="408"/>
      <c r="K32" s="5"/>
      <c r="L32" s="5"/>
      <c r="M32" s="5"/>
      <c r="N32" s="5"/>
    </row>
    <row r="33" spans="1:14">
      <c r="A33" s="204" t="s">
        <v>24</v>
      </c>
      <c r="B33" s="209">
        <v>1.3</v>
      </c>
      <c r="C33" s="254">
        <f>IF((+B33/D33)&lt;0,"n.m.",IF(B33&lt;0,(+B33/D33-1)*-1,(+B33/D33-1)))</f>
        <v>0.36842105263157898</v>
      </c>
      <c r="D33" s="251">
        <v>0.95</v>
      </c>
      <c r="E33" s="254">
        <f>IF((+D33/F33)&lt;0,"n.m.",IF(D33&lt;0,(+D33/F33-1)*-1,(+D33/F33-1)))</f>
        <v>0.46153846153846145</v>
      </c>
      <c r="F33" s="209">
        <v>0.65</v>
      </c>
      <c r="G33" s="254">
        <f t="shared" ref="G33:G35" si="19">IF((+F33/H33)&lt;0,"n.m.",IF(F33&lt;0,(+F33/H33-1)*-1,(+F33/H33-1)))</f>
        <v>0.30000000000000004</v>
      </c>
      <c r="H33" s="397">
        <v>0.5</v>
      </c>
      <c r="I33" s="254">
        <f t="shared" ref="I33" si="20">IF((+H33/J33)&lt;0,"n.m.",IF(H33&lt;0,(+H33/J33-1)*-1,(+H33/J33-1)))</f>
        <v>0.11111111111111116</v>
      </c>
      <c r="J33" s="397">
        <v>0.45</v>
      </c>
    </row>
    <row r="34" spans="1:14">
      <c r="A34" s="204" t="s">
        <v>25</v>
      </c>
      <c r="B34" s="247">
        <f t="shared" ref="B34:D34" si="21">B33/B28</f>
        <v>0.4782187802516974</v>
      </c>
      <c r="C34" s="210" t="s">
        <v>41</v>
      </c>
      <c r="D34" s="247">
        <f t="shared" si="21"/>
        <v>0.35105348460291969</v>
      </c>
      <c r="E34" s="254">
        <f>IF((+D34/F34)&lt;0,"n.m.",IF(D34&lt;0,(+D34/F34-1)*-1,(+D34/F34-1)))</f>
        <v>-0.1772957098727016</v>
      </c>
      <c r="F34" s="247">
        <f>F33/F28</f>
        <v>0.42670676306866057</v>
      </c>
      <c r="G34" s="254">
        <f t="shared" si="19"/>
        <v>6.4420436368318734E-2</v>
      </c>
      <c r="H34" s="247">
        <f>H33/H28</f>
        <v>0.40088178363479698</v>
      </c>
      <c r="I34" s="211"/>
      <c r="J34" s="247">
        <v>0.40703583599714693</v>
      </c>
    </row>
    <row r="35" spans="1:14">
      <c r="A35" s="204" t="s">
        <v>26</v>
      </c>
      <c r="B35" s="409">
        <v>6.7000000000000004E-2</v>
      </c>
      <c r="C35" s="377"/>
      <c r="D35" s="409">
        <v>6.4000000000000001E-2</v>
      </c>
      <c r="E35" s="410"/>
      <c r="F35" s="410">
        <v>4.1000000000000002E-2</v>
      </c>
      <c r="G35" s="254">
        <f t="shared" si="19"/>
        <v>-4.6511627906976605E-2</v>
      </c>
      <c r="H35" s="410">
        <v>4.2999999999999997E-2</v>
      </c>
      <c r="I35" s="249"/>
      <c r="J35" s="410">
        <v>4.5999999999999999E-2</v>
      </c>
    </row>
    <row r="36" spans="1:14">
      <c r="A36" s="204"/>
      <c r="B36" s="411"/>
      <c r="C36" s="411"/>
      <c r="D36" s="411"/>
      <c r="E36" s="411"/>
      <c r="F36" s="411"/>
      <c r="G36" s="212"/>
      <c r="H36" s="411"/>
      <c r="I36" s="212"/>
      <c r="J36" s="411"/>
    </row>
    <row r="37" spans="1:14" ht="31.95" customHeight="1">
      <c r="A37" s="213"/>
      <c r="B37" s="214"/>
      <c r="C37" s="382" t="s">
        <v>149</v>
      </c>
      <c r="D37" s="214"/>
      <c r="E37" s="353" t="s">
        <v>146</v>
      </c>
      <c r="F37" s="214"/>
      <c r="G37" s="354" t="s">
        <v>143</v>
      </c>
      <c r="H37" s="358"/>
      <c r="I37" s="354" t="s">
        <v>27</v>
      </c>
      <c r="J37" s="412"/>
    </row>
    <row r="38" spans="1:14" s="3" customFormat="1">
      <c r="A38" s="215" t="s">
        <v>28</v>
      </c>
      <c r="B38" s="255">
        <f>SUM(B39:B47)</f>
        <v>4095.7399999999993</v>
      </c>
      <c r="C38" s="383">
        <f>B38/$B$71</f>
        <v>0.37051705608406638</v>
      </c>
      <c r="D38" s="255">
        <f t="shared" ref="D38" si="22">SUM(D39:D47)</f>
        <v>4129.93</v>
      </c>
      <c r="E38" s="216">
        <f>D38/$D$71</f>
        <v>0.39793475108422199</v>
      </c>
      <c r="F38" s="255">
        <f>SUM(F39:F47)</f>
        <v>4284.0700000000006</v>
      </c>
      <c r="G38" s="355">
        <f>F38/$F$71</f>
        <v>0.39930300208689273</v>
      </c>
      <c r="H38" s="347">
        <f>SUM(H39:H47)</f>
        <v>4506.4569999999994</v>
      </c>
      <c r="I38" s="355">
        <f>H38/$H$71</f>
        <v>0.43856165973985978</v>
      </c>
      <c r="J38" s="413">
        <v>4416.29</v>
      </c>
      <c r="K38" s="5"/>
      <c r="L38" s="5"/>
      <c r="M38" s="5"/>
      <c r="N38" s="5"/>
    </row>
    <row r="39" spans="1:14">
      <c r="A39" s="204" t="s">
        <v>29</v>
      </c>
      <c r="B39" s="257">
        <v>498.83</v>
      </c>
      <c r="C39" s="384">
        <f t="shared" ref="C39:C71" si="23">B39/$B$71</f>
        <v>4.5126161105542552E-2</v>
      </c>
      <c r="D39" s="257">
        <v>496.4</v>
      </c>
      <c r="E39" s="217">
        <f t="shared" ref="E39:E71" si="24">D39/$D$71</f>
        <v>4.7830062601111341E-2</v>
      </c>
      <c r="F39" s="351">
        <v>510.8</v>
      </c>
      <c r="G39" s="356">
        <f t="shared" ref="G39:G71" si="25">F39/$F$71</f>
        <v>4.7609860125064435E-2</v>
      </c>
      <c r="H39" s="352">
        <v>535.72500000000002</v>
      </c>
      <c r="I39" s="356">
        <f t="shared" ref="I39:I71" si="26">H39/$H$71</f>
        <v>5.2135956287641581E-2</v>
      </c>
      <c r="J39" s="348">
        <v>501.78800000000001</v>
      </c>
    </row>
    <row r="40" spans="1:14">
      <c r="A40" s="204" t="s">
        <v>30</v>
      </c>
      <c r="B40" s="257">
        <v>1936.03</v>
      </c>
      <c r="C40" s="384">
        <f t="shared" si="23"/>
        <v>0.17514103338845607</v>
      </c>
      <c r="D40" s="257">
        <v>1927.74</v>
      </c>
      <c r="E40" s="217">
        <f t="shared" si="24"/>
        <v>0.18574521530754712</v>
      </c>
      <c r="F40" s="351">
        <v>1881.52</v>
      </c>
      <c r="G40" s="356">
        <f>F40/$F$71</f>
        <v>0.17536981993443859</v>
      </c>
      <c r="H40" s="352">
        <v>2015.0609999999999</v>
      </c>
      <c r="I40" s="356">
        <f t="shared" si="26"/>
        <v>0.19610272474297694</v>
      </c>
      <c r="J40" s="348">
        <v>2145.5169999999998</v>
      </c>
    </row>
    <row r="41" spans="1:14">
      <c r="A41" s="204" t="s">
        <v>31</v>
      </c>
      <c r="B41" s="257">
        <v>6.24</v>
      </c>
      <c r="C41" s="384">
        <f t="shared" si="23"/>
        <v>5.6449540985623471E-4</v>
      </c>
      <c r="D41" s="257">
        <v>7.92</v>
      </c>
      <c r="E41" s="217">
        <f>D41/$D$71</f>
        <v>7.631226748606E-4</v>
      </c>
      <c r="F41" s="351">
        <v>13.82</v>
      </c>
      <c r="G41" s="356">
        <f t="shared" si="25"/>
        <v>1.2881132868605922E-3</v>
      </c>
      <c r="H41" s="352">
        <v>33.773000000000003</v>
      </c>
      <c r="I41" s="356">
        <f t="shared" si="26"/>
        <v>3.2867378817537343E-3</v>
      </c>
      <c r="J41" s="348">
        <v>36.893999999999998</v>
      </c>
    </row>
    <row r="42" spans="1:14">
      <c r="A42" s="204" t="s">
        <v>32</v>
      </c>
      <c r="B42" s="257">
        <v>350.01</v>
      </c>
      <c r="C42" s="384">
        <f t="shared" si="23"/>
        <v>3.1663307436503314E-2</v>
      </c>
      <c r="D42" s="257">
        <v>347.61</v>
      </c>
      <c r="E42" s="217">
        <f t="shared" si="24"/>
        <v>3.3493569824279444E-2</v>
      </c>
      <c r="F42" s="351">
        <v>373.42</v>
      </c>
      <c r="G42" s="356">
        <f t="shared" si="25"/>
        <v>3.480515655423172E-2</v>
      </c>
      <c r="H42" s="352">
        <v>401.62200000000001</v>
      </c>
      <c r="I42" s="356">
        <f t="shared" si="26"/>
        <v>3.9085252762434436E-2</v>
      </c>
      <c r="J42" s="348">
        <v>371.596</v>
      </c>
    </row>
    <row r="43" spans="1:14">
      <c r="A43" s="204" t="s">
        <v>33</v>
      </c>
      <c r="B43" s="257">
        <v>182.7</v>
      </c>
      <c r="C43" s="384">
        <f t="shared" si="23"/>
        <v>1.6527774259733022E-2</v>
      </c>
      <c r="D43" s="257">
        <v>166.73</v>
      </c>
      <c r="E43" s="217">
        <f t="shared" si="24"/>
        <v>1.6065081260038867E-2</v>
      </c>
      <c r="F43" s="351">
        <v>201.9</v>
      </c>
      <c r="G43" s="356">
        <f t="shared" si="25"/>
        <v>1.8818384415134122E-2</v>
      </c>
      <c r="H43" s="352">
        <v>232.64400000000001</v>
      </c>
      <c r="I43" s="356">
        <f t="shared" si="26"/>
        <v>2.2640566362559313E-2</v>
      </c>
      <c r="J43" s="348">
        <v>235.4</v>
      </c>
    </row>
    <row r="44" spans="1:14">
      <c r="A44" s="204" t="s">
        <v>34</v>
      </c>
      <c r="B44" s="257">
        <v>662.31</v>
      </c>
      <c r="C44" s="384">
        <f t="shared" si="23"/>
        <v>5.9915217131711974E-2</v>
      </c>
      <c r="D44" s="257">
        <v>683.49</v>
      </c>
      <c r="E44" s="217">
        <f t="shared" si="24"/>
        <v>6.5856908717231252E-2</v>
      </c>
      <c r="F44" s="351">
        <v>710.25</v>
      </c>
      <c r="G44" s="356">
        <f t="shared" si="25"/>
        <v>6.6199888711485938E-2</v>
      </c>
      <c r="H44" s="352">
        <v>728.79</v>
      </c>
      <c r="I44" s="356">
        <f t="shared" si="26"/>
        <v>7.0924753526287382E-2</v>
      </c>
      <c r="J44" s="348">
        <v>780.62800000000004</v>
      </c>
    </row>
    <row r="45" spans="1:14">
      <c r="A45" s="204" t="s">
        <v>35</v>
      </c>
      <c r="B45" s="395">
        <v>0</v>
      </c>
      <c r="C45" s="384">
        <f t="shared" si="23"/>
        <v>0</v>
      </c>
      <c r="D45" s="257">
        <v>0</v>
      </c>
      <c r="E45" s="217">
        <f t="shared" si="24"/>
        <v>0</v>
      </c>
      <c r="F45" s="351">
        <v>75.09</v>
      </c>
      <c r="G45" s="356">
        <f t="shared" si="25"/>
        <v>6.9988731338901499E-3</v>
      </c>
      <c r="H45" s="352">
        <v>72.509</v>
      </c>
      <c r="I45" s="356">
        <f t="shared" si="26"/>
        <v>7.056467505643013E-3</v>
      </c>
      <c r="J45" s="348">
        <v>72.578000000000003</v>
      </c>
    </row>
    <row r="46" spans="1:14" ht="20.399999999999999">
      <c r="A46" s="204" t="s">
        <v>36</v>
      </c>
      <c r="B46" s="257">
        <v>270.64999999999998</v>
      </c>
      <c r="C46" s="384">
        <f t="shared" si="23"/>
        <v>2.4484083762434279E-2</v>
      </c>
      <c r="D46" s="257">
        <v>254.22</v>
      </c>
      <c r="E46" s="217">
        <f t="shared" si="24"/>
        <v>2.44950816165482E-2</v>
      </c>
      <c r="F46" s="351">
        <v>225.34</v>
      </c>
      <c r="G46" s="356">
        <f t="shared" si="25"/>
        <v>2.1003143853919382E-2</v>
      </c>
      <c r="H46" s="352">
        <v>208.21</v>
      </c>
      <c r="I46" s="356">
        <f t="shared" si="26"/>
        <v>2.0262686002426346E-2</v>
      </c>
      <c r="J46" s="348">
        <v>54.5</v>
      </c>
    </row>
    <row r="47" spans="1:14">
      <c r="A47" s="204" t="s">
        <v>37</v>
      </c>
      <c r="B47" s="257">
        <v>188.97</v>
      </c>
      <c r="C47" s="384">
        <f t="shared" si="23"/>
        <v>1.7094983589828951E-2</v>
      </c>
      <c r="D47" s="257">
        <v>245.82</v>
      </c>
      <c r="E47" s="217">
        <f t="shared" si="24"/>
        <v>2.3685709082605137E-2</v>
      </c>
      <c r="F47" s="351">
        <v>291.93</v>
      </c>
      <c r="G47" s="356">
        <f t="shared" si="25"/>
        <v>2.7209762071867778E-2</v>
      </c>
      <c r="H47" s="352">
        <v>278.12299999999999</v>
      </c>
      <c r="I47" s="356">
        <f t="shared" si="26"/>
        <v>2.7066514668137084E-2</v>
      </c>
      <c r="J47" s="348">
        <v>217.28800000000001</v>
      </c>
    </row>
    <row r="48" spans="1:14" s="3" customFormat="1">
      <c r="A48" s="202" t="s">
        <v>38</v>
      </c>
      <c r="B48" s="379">
        <f>SUM(B49:B54)</f>
        <v>6958.38</v>
      </c>
      <c r="C48" s="383">
        <f t="shared" si="23"/>
        <v>0.62948294391593362</v>
      </c>
      <c r="D48" s="255">
        <f t="shared" ref="D48" si="27">SUM(D49:D54)</f>
        <v>6248.4800000000005</v>
      </c>
      <c r="E48" s="216">
        <f t="shared" si="24"/>
        <v>0.60206524891577806</v>
      </c>
      <c r="F48" s="255">
        <f>SUM(F49:F54)</f>
        <v>6444.8</v>
      </c>
      <c r="G48" s="355">
        <f t="shared" si="25"/>
        <v>0.60069699791310738</v>
      </c>
      <c r="H48" s="352">
        <f>SUM(H49:H54)</f>
        <v>5769.0820000000003</v>
      </c>
      <c r="I48" s="355">
        <f t="shared" si="26"/>
        <v>0.56143843757864553</v>
      </c>
      <c r="J48" s="413">
        <v>6144.5</v>
      </c>
      <c r="K48" s="5"/>
      <c r="L48" s="5"/>
      <c r="M48" s="5"/>
      <c r="N48" s="5"/>
    </row>
    <row r="49" spans="1:14">
      <c r="A49" s="204" t="s">
        <v>39</v>
      </c>
      <c r="B49" s="257">
        <v>1137.8</v>
      </c>
      <c r="C49" s="384">
        <f t="shared" si="23"/>
        <v>0.10292994829077304</v>
      </c>
      <c r="D49" s="257">
        <v>1182.81</v>
      </c>
      <c r="E49" s="217">
        <f t="shared" si="24"/>
        <v>0.11396832462776089</v>
      </c>
      <c r="F49" s="351">
        <v>801.7</v>
      </c>
      <c r="G49" s="356">
        <f t="shared" si="25"/>
        <v>7.4723619542412217E-2</v>
      </c>
      <c r="H49" s="352">
        <v>849.4</v>
      </c>
      <c r="I49" s="356">
        <f t="shared" si="26"/>
        <v>8.2662338458579968E-2</v>
      </c>
      <c r="J49" s="348">
        <v>1104.9780000000001</v>
      </c>
    </row>
    <row r="50" spans="1:14">
      <c r="A50" s="204" t="s">
        <v>34</v>
      </c>
      <c r="B50" s="257">
        <v>33.72</v>
      </c>
      <c r="C50" s="384">
        <f t="shared" si="23"/>
        <v>3.0504463494154216E-3</v>
      </c>
      <c r="D50" s="257">
        <v>31.18</v>
      </c>
      <c r="E50" s="217">
        <f t="shared" si="24"/>
        <v>3.0043137628981702E-3</v>
      </c>
      <c r="F50" s="351">
        <v>28.83</v>
      </c>
      <c r="G50" s="356">
        <f t="shared" si="25"/>
        <v>2.6871422619530296E-3</v>
      </c>
      <c r="H50" s="352">
        <v>26.654</v>
      </c>
      <c r="I50" s="356">
        <f t="shared" si="26"/>
        <v>2.5939274420473165E-3</v>
      </c>
      <c r="J50" s="348">
        <v>24.643000000000001</v>
      </c>
    </row>
    <row r="51" spans="1:14">
      <c r="A51" s="204" t="s">
        <v>35</v>
      </c>
      <c r="B51" s="257">
        <v>2532.92</v>
      </c>
      <c r="C51" s="384">
        <f t="shared" si="23"/>
        <v>0.2291380951174766</v>
      </c>
      <c r="D51" s="257">
        <v>2444.4</v>
      </c>
      <c r="E51" s="217">
        <f t="shared" si="24"/>
        <v>0.23552740737743066</v>
      </c>
      <c r="F51" s="351">
        <v>2317.88</v>
      </c>
      <c r="G51" s="356">
        <f t="shared" si="25"/>
        <v>0.21604139112506726</v>
      </c>
      <c r="H51" s="352">
        <v>2473.5590000000002</v>
      </c>
      <c r="I51" s="356">
        <f t="shared" si="26"/>
        <v>0.24072306481665487</v>
      </c>
      <c r="J51" s="348">
        <v>2697.645</v>
      </c>
    </row>
    <row r="52" spans="1:14" ht="20.399999999999999">
      <c r="A52" s="204" t="s">
        <v>36</v>
      </c>
      <c r="B52" s="257">
        <f>82.84+63.88+316.77</f>
        <v>463.49</v>
      </c>
      <c r="C52" s="384">
        <f t="shared" si="23"/>
        <v>4.1929163063183686E-2</v>
      </c>
      <c r="D52" s="257">
        <v>586.82999999999993</v>
      </c>
      <c r="E52" s="217">
        <f t="shared" si="24"/>
        <v>5.6543343344500743E-2</v>
      </c>
      <c r="F52" s="351">
        <v>494.06</v>
      </c>
      <c r="G52" s="356">
        <f t="shared" si="25"/>
        <v>4.6049583972962674E-2</v>
      </c>
      <c r="H52" s="352">
        <f>495.45</f>
        <v>495.45</v>
      </c>
      <c r="I52" s="356">
        <f t="shared" si="26"/>
        <v>4.8216453483992755E-2</v>
      </c>
      <c r="J52" s="348">
        <v>605.26</v>
      </c>
    </row>
    <row r="53" spans="1:14">
      <c r="A53" s="204" t="s">
        <v>40</v>
      </c>
      <c r="B53" s="257">
        <v>2790.45</v>
      </c>
      <c r="C53" s="384">
        <f t="shared" si="23"/>
        <v>0.25243529109508489</v>
      </c>
      <c r="D53" s="257">
        <v>2003.26</v>
      </c>
      <c r="E53" s="217">
        <f t="shared" si="24"/>
        <v>0.19302185980318759</v>
      </c>
      <c r="F53" s="351">
        <v>2732.33</v>
      </c>
      <c r="G53" s="356">
        <f t="shared" si="25"/>
        <v>0.25467080876178017</v>
      </c>
      <c r="H53" s="352">
        <v>1924.019</v>
      </c>
      <c r="I53" s="356">
        <f t="shared" si="26"/>
        <v>0.18724265337737059</v>
      </c>
      <c r="J53" s="348">
        <v>1711.9680000000001</v>
      </c>
    </row>
    <row r="54" spans="1:14">
      <c r="A54" s="204" t="s">
        <v>144</v>
      </c>
      <c r="B54" s="256">
        <v>0</v>
      </c>
      <c r="C54" s="384">
        <f t="shared" si="23"/>
        <v>0</v>
      </c>
      <c r="D54" s="256">
        <v>0</v>
      </c>
      <c r="E54" s="217">
        <f t="shared" si="24"/>
        <v>0</v>
      </c>
      <c r="F54" s="218">
        <v>70</v>
      </c>
      <c r="G54" s="356">
        <f t="shared" si="25"/>
        <v>6.5244522489320876E-3</v>
      </c>
      <c r="H54" s="352">
        <v>0</v>
      </c>
      <c r="I54" s="356">
        <f>H54/$H$71</f>
        <v>0</v>
      </c>
      <c r="J54" s="348">
        <v>0</v>
      </c>
    </row>
    <row r="55" spans="1:14" s="3" customFormat="1">
      <c r="A55" s="202" t="s">
        <v>42</v>
      </c>
      <c r="B55" s="379">
        <f>SUM(B56:B59)</f>
        <v>3397.7200000000003</v>
      </c>
      <c r="C55" s="383">
        <f t="shared" si="23"/>
        <v>0.30737136922703939</v>
      </c>
      <c r="D55" s="255">
        <f t="shared" ref="D55" si="28">SUM(D56:D59)</f>
        <v>3264.59</v>
      </c>
      <c r="E55" s="216">
        <f t="shared" si="24"/>
        <v>0.31455589054585437</v>
      </c>
      <c r="F55" s="255">
        <f>SUM(F56:F59)</f>
        <v>3320.63</v>
      </c>
      <c r="G55" s="355">
        <f t="shared" si="25"/>
        <v>0.3095041695910194</v>
      </c>
      <c r="H55" s="347">
        <f>SUM(H56:H59)</f>
        <v>3144.3</v>
      </c>
      <c r="I55" s="355">
        <f t="shared" si="26"/>
        <v>0.30599857642490352</v>
      </c>
      <c r="J55" s="413">
        <v>3238.76</v>
      </c>
      <c r="K55" s="5"/>
      <c r="L55" s="5"/>
      <c r="M55" s="5"/>
      <c r="N55" s="5"/>
    </row>
    <row r="56" spans="1:14">
      <c r="A56" s="204" t="s">
        <v>43</v>
      </c>
      <c r="B56" s="257">
        <v>110</v>
      </c>
      <c r="C56" s="384">
        <f t="shared" si="23"/>
        <v>9.9510408788759316E-3</v>
      </c>
      <c r="D56" s="257">
        <v>110</v>
      </c>
      <c r="E56" s="217">
        <f t="shared" si="24"/>
        <v>1.0598926039730555E-2</v>
      </c>
      <c r="F56" s="351">
        <v>114</v>
      </c>
      <c r="G56" s="356">
        <f t="shared" si="25"/>
        <v>1.0625536519689401E-2</v>
      </c>
      <c r="H56" s="352">
        <v>114</v>
      </c>
      <c r="I56" s="356">
        <f t="shared" si="26"/>
        <v>1.1094309611817892E-2</v>
      </c>
      <c r="J56" s="348">
        <v>114</v>
      </c>
    </row>
    <row r="57" spans="1:14">
      <c r="A57" s="204" t="s">
        <v>44</v>
      </c>
      <c r="B57" s="257">
        <v>2315.38</v>
      </c>
      <c r="C57" s="384">
        <f t="shared" si="23"/>
        <v>0.20945855481937958</v>
      </c>
      <c r="D57" s="257">
        <v>2315.38</v>
      </c>
      <c r="E57" s="217">
        <f t="shared" si="24"/>
        <v>0.22309583067155761</v>
      </c>
      <c r="F57" s="351">
        <v>2311.38</v>
      </c>
      <c r="G57" s="356">
        <f t="shared" si="25"/>
        <v>0.21543554913052357</v>
      </c>
      <c r="H57" s="352">
        <v>2311.384</v>
      </c>
      <c r="I57" s="356">
        <f t="shared" si="26"/>
        <v>0.22494043620879023</v>
      </c>
      <c r="J57" s="348">
        <v>2311.384</v>
      </c>
    </row>
    <row r="58" spans="1:14">
      <c r="A58" s="204" t="s">
        <v>45</v>
      </c>
      <c r="B58" s="257">
        <v>945.09</v>
      </c>
      <c r="C58" s="384">
        <f t="shared" si="23"/>
        <v>8.5496629311062305E-2</v>
      </c>
      <c r="D58" s="257">
        <v>760.66</v>
      </c>
      <c r="E58" s="217">
        <f t="shared" si="24"/>
        <v>7.3292537103467684E-2</v>
      </c>
      <c r="F58" s="351">
        <v>613.65</v>
      </c>
      <c r="G58" s="356">
        <f t="shared" si="25"/>
        <v>5.7196144607959645E-2</v>
      </c>
      <c r="H58" s="352">
        <v>459.32799999999997</v>
      </c>
      <c r="I58" s="356">
        <f t="shared" si="26"/>
        <v>4.4701114433132356E-2</v>
      </c>
      <c r="J58" s="348">
        <v>491.60399999999998</v>
      </c>
    </row>
    <row r="59" spans="1:14">
      <c r="A59" s="204" t="s">
        <v>46</v>
      </c>
      <c r="B59" s="257">
        <v>27.25</v>
      </c>
      <c r="C59" s="384">
        <f t="shared" si="23"/>
        <v>2.4651442177215377E-3</v>
      </c>
      <c r="D59" s="257">
        <v>78.55</v>
      </c>
      <c r="E59" s="217">
        <f t="shared" si="24"/>
        <v>7.5685967310985015E-3</v>
      </c>
      <c r="F59" s="351">
        <v>281.60000000000002</v>
      </c>
      <c r="G59" s="356">
        <f t="shared" si="25"/>
        <v>2.6246939332846799E-2</v>
      </c>
      <c r="H59" s="352">
        <v>259.58800000000002</v>
      </c>
      <c r="I59" s="356">
        <f t="shared" si="26"/>
        <v>2.5262716171163008E-2</v>
      </c>
      <c r="J59" s="348">
        <v>321.78100000000001</v>
      </c>
    </row>
    <row r="60" spans="1:14" s="3" customFormat="1">
      <c r="A60" s="202" t="s">
        <v>47</v>
      </c>
      <c r="B60" s="379">
        <f>SUM(B61:B65)</f>
        <v>2145.36</v>
      </c>
      <c r="C60" s="383">
        <f t="shared" si="23"/>
        <v>0.19407786418095699</v>
      </c>
      <c r="D60" s="255">
        <f t="shared" ref="D60" si="29">SUM(D61:D65)</f>
        <v>2489.0399999999995</v>
      </c>
      <c r="E60" s="216">
        <f t="shared" si="24"/>
        <v>0.23982864427209943</v>
      </c>
      <c r="F60" s="255">
        <f>SUM(F61:F65)</f>
        <v>2519.25</v>
      </c>
      <c r="G60" s="355">
        <f t="shared" si="25"/>
        <v>0.23481037611603089</v>
      </c>
      <c r="H60" s="347">
        <f>SUM(H61:H65)</f>
        <v>2408.6949999999997</v>
      </c>
      <c r="I60" s="355">
        <f t="shared" si="26"/>
        <v>0.23441059728454117</v>
      </c>
      <c r="J60" s="413">
        <v>2465.8000000000002</v>
      </c>
      <c r="K60" s="5"/>
      <c r="L60" s="5"/>
      <c r="M60" s="5"/>
      <c r="N60" s="5"/>
    </row>
    <row r="61" spans="1:14">
      <c r="A61" s="204" t="s">
        <v>48</v>
      </c>
      <c r="B61" s="257">
        <v>1160.54</v>
      </c>
      <c r="C61" s="384">
        <f t="shared" si="23"/>
        <v>0.10498709983246067</v>
      </c>
      <c r="D61" s="257">
        <v>1180.3699999999999</v>
      </c>
      <c r="E61" s="217">
        <f t="shared" si="24"/>
        <v>0.11373322117742506</v>
      </c>
      <c r="F61" s="351">
        <v>1093.3800000000001</v>
      </c>
      <c r="G61" s="356">
        <f t="shared" si="25"/>
        <v>0.10191007999910524</v>
      </c>
      <c r="H61" s="352">
        <v>1121.6089999999999</v>
      </c>
      <c r="I61" s="356">
        <f t="shared" si="26"/>
        <v>0.10915331148597765</v>
      </c>
      <c r="J61" s="348">
        <v>994.75</v>
      </c>
    </row>
    <row r="62" spans="1:14">
      <c r="A62" s="204" t="s">
        <v>49</v>
      </c>
      <c r="B62" s="257">
        <v>882.88</v>
      </c>
      <c r="C62" s="384">
        <f t="shared" si="23"/>
        <v>7.9868863374018023E-2</v>
      </c>
      <c r="D62" s="257">
        <v>1223.53</v>
      </c>
      <c r="E62" s="217">
        <f t="shared" si="24"/>
        <v>0.11789185433992297</v>
      </c>
      <c r="F62" s="351">
        <v>1293.75</v>
      </c>
      <c r="G62" s="356">
        <f t="shared" si="25"/>
        <v>0.12058585852936983</v>
      </c>
      <c r="H62" s="352">
        <v>1176.7239999999999</v>
      </c>
      <c r="I62" s="356">
        <f t="shared" si="26"/>
        <v>0.11451702090927014</v>
      </c>
      <c r="J62" s="348">
        <v>1353.87</v>
      </c>
    </row>
    <row r="63" spans="1:14">
      <c r="A63" s="204" t="s">
        <v>50</v>
      </c>
      <c r="B63" s="395">
        <v>0</v>
      </c>
      <c r="C63" s="384">
        <f t="shared" si="23"/>
        <v>0</v>
      </c>
      <c r="D63" s="257">
        <v>0</v>
      </c>
      <c r="E63" s="217">
        <f t="shared" si="24"/>
        <v>0</v>
      </c>
      <c r="F63" s="351">
        <v>78.38000000000001</v>
      </c>
      <c r="G63" s="356">
        <f t="shared" si="25"/>
        <v>7.3055223895899584E-3</v>
      </c>
      <c r="H63" s="352">
        <v>56.814999999999998</v>
      </c>
      <c r="I63" s="356">
        <f t="shared" si="26"/>
        <v>5.5291508824160829E-3</v>
      </c>
      <c r="J63" s="348">
        <v>48.533999999999999</v>
      </c>
    </row>
    <row r="64" spans="1:14">
      <c r="A64" s="204" t="s">
        <v>51</v>
      </c>
      <c r="B64" s="257">
        <f>77.71</f>
        <v>77.709999999999994</v>
      </c>
      <c r="C64" s="384">
        <f t="shared" si="23"/>
        <v>7.0299580608858964E-3</v>
      </c>
      <c r="D64" s="257">
        <v>63.75</v>
      </c>
      <c r="E64" s="217">
        <f t="shared" si="24"/>
        <v>6.1425594093892999E-3</v>
      </c>
      <c r="F64" s="351">
        <v>17.68</v>
      </c>
      <c r="G64" s="356">
        <f t="shared" si="25"/>
        <v>1.6478902251588472E-3</v>
      </c>
      <c r="H64" s="352">
        <f>1.16+13.07</f>
        <v>14.23</v>
      </c>
      <c r="I64" s="356">
        <f t="shared" si="26"/>
        <v>1.3848423313699001E-3</v>
      </c>
      <c r="J64" s="348">
        <v>29.27</v>
      </c>
    </row>
    <row r="65" spans="1:14">
      <c r="A65" s="204" t="s">
        <v>52</v>
      </c>
      <c r="B65" s="257">
        <v>24.23</v>
      </c>
      <c r="C65" s="384">
        <f t="shared" si="23"/>
        <v>2.1919429135923985E-3</v>
      </c>
      <c r="D65" s="257">
        <v>21.39</v>
      </c>
      <c r="E65" s="217">
        <f t="shared" si="24"/>
        <v>2.0610093453621511E-3</v>
      </c>
      <c r="F65" s="351">
        <v>36.06</v>
      </c>
      <c r="G65" s="356">
        <f t="shared" si="25"/>
        <v>3.3610249728070157E-3</v>
      </c>
      <c r="H65" s="352">
        <v>39.317</v>
      </c>
      <c r="I65" s="356">
        <f t="shared" si="26"/>
        <v>3.8262716755074039E-3</v>
      </c>
      <c r="J65" s="348">
        <v>39.377000000000002</v>
      </c>
    </row>
    <row r="66" spans="1:14" s="3" customFormat="1">
      <c r="A66" s="202" t="s">
        <v>53</v>
      </c>
      <c r="B66" s="380">
        <f>SUM(B67:B70)</f>
        <v>5511.04</v>
      </c>
      <c r="C66" s="383">
        <f t="shared" si="23"/>
        <v>0.49855076659200376</v>
      </c>
      <c r="D66" s="347">
        <f t="shared" ref="D66" si="30">SUM(D67:D70)</f>
        <v>4624.7800000000007</v>
      </c>
      <c r="E66" s="216">
        <f t="shared" si="24"/>
        <v>0.44561546518204626</v>
      </c>
      <c r="F66" s="347">
        <f>SUM(F67:F70)</f>
        <v>4888.99</v>
      </c>
      <c r="G66" s="355">
        <f t="shared" si="25"/>
        <v>0.45568545429294977</v>
      </c>
      <c r="H66" s="352">
        <f>SUM(H67:H70)</f>
        <v>4722.5429999999997</v>
      </c>
      <c r="I66" s="355">
        <f t="shared" si="26"/>
        <v>0.45959082629055525</v>
      </c>
      <c r="J66" s="413">
        <v>4856.2330000000002</v>
      </c>
      <c r="K66" s="5"/>
      <c r="L66" s="5"/>
      <c r="M66" s="5"/>
      <c r="N66" s="5"/>
    </row>
    <row r="67" spans="1:14">
      <c r="A67" s="204" t="s">
        <v>48</v>
      </c>
      <c r="B67" s="257">
        <v>747.32</v>
      </c>
      <c r="C67" s="384">
        <f t="shared" si="23"/>
        <v>6.7605562450923293E-2</v>
      </c>
      <c r="D67" s="257">
        <v>741.71</v>
      </c>
      <c r="E67" s="217">
        <f t="shared" si="24"/>
        <v>7.1466631208441378E-2</v>
      </c>
      <c r="F67" s="351">
        <v>774.05</v>
      </c>
      <c r="G67" s="356">
        <f>F67/$F$71</f>
        <v>7.2146460904084025E-2</v>
      </c>
      <c r="H67" s="352">
        <v>667.36099999999999</v>
      </c>
      <c r="I67" s="356">
        <f t="shared" si="26"/>
        <v>6.4946575060108772E-2</v>
      </c>
      <c r="J67" s="348">
        <v>695.82399999999996</v>
      </c>
    </row>
    <row r="68" spans="1:14">
      <c r="A68" s="204" t="s">
        <v>49</v>
      </c>
      <c r="B68" s="257">
        <v>411.1</v>
      </c>
      <c r="C68" s="384">
        <f t="shared" si="23"/>
        <v>3.718975368459905E-2</v>
      </c>
      <c r="D68" s="257">
        <v>202.55</v>
      </c>
      <c r="E68" s="217">
        <f t="shared" si="24"/>
        <v>1.9516476994067493E-2</v>
      </c>
      <c r="F68" s="351">
        <v>285.99</v>
      </c>
      <c r="G68" s="356">
        <f t="shared" si="25"/>
        <v>2.6656115695315539E-2</v>
      </c>
      <c r="H68" s="352">
        <v>433.19799999999998</v>
      </c>
      <c r="I68" s="356">
        <f t="shared" si="26"/>
        <v>4.2158181887897252E-2</v>
      </c>
      <c r="J68" s="348">
        <v>368.83</v>
      </c>
    </row>
    <row r="69" spans="1:14">
      <c r="A69" s="204" t="s">
        <v>50</v>
      </c>
      <c r="B69" s="257">
        <v>3402.37</v>
      </c>
      <c r="C69" s="384">
        <f t="shared" si="23"/>
        <v>0.30779202686419183</v>
      </c>
      <c r="D69" s="257">
        <v>2818.01</v>
      </c>
      <c r="E69" s="217">
        <f t="shared" si="24"/>
        <v>0.27152617790201006</v>
      </c>
      <c r="F69" s="351">
        <v>2915.9500000000003</v>
      </c>
      <c r="G69" s="356">
        <f t="shared" si="25"/>
        <v>0.27178537907533606</v>
      </c>
      <c r="H69" s="352">
        <v>2729.7539999999999</v>
      </c>
      <c r="I69" s="356">
        <f t="shared" si="26"/>
        <v>0.26565557929910821</v>
      </c>
      <c r="J69" s="348">
        <v>2936.0509999999999</v>
      </c>
    </row>
    <row r="70" spans="1:14">
      <c r="A70" s="204" t="s">
        <v>51</v>
      </c>
      <c r="B70" s="257">
        <f>458.57+78.42+413.26</f>
        <v>950.25</v>
      </c>
      <c r="C70" s="384">
        <f t="shared" si="23"/>
        <v>8.5963423592289576E-2</v>
      </c>
      <c r="D70" s="257">
        <v>862.51</v>
      </c>
      <c r="E70" s="217">
        <f t="shared" si="24"/>
        <v>8.3106179077527292E-2</v>
      </c>
      <c r="F70" s="351">
        <v>913</v>
      </c>
      <c r="G70" s="356">
        <f t="shared" si="25"/>
        <v>8.5097498618214223E-2</v>
      </c>
      <c r="H70" s="352">
        <f>422.419+104.04+365.771</f>
        <v>892.23</v>
      </c>
      <c r="I70" s="356">
        <f t="shared" si="26"/>
        <v>8.6830490043441039E-2</v>
      </c>
      <c r="J70" s="348">
        <v>855.52800000000002</v>
      </c>
    </row>
    <row r="71" spans="1:14" s="3" customFormat="1">
      <c r="A71" s="202" t="s">
        <v>54</v>
      </c>
      <c r="B71" s="381">
        <f>B55+B60+B66</f>
        <v>11054.119999999999</v>
      </c>
      <c r="C71" s="385">
        <f t="shared" si="23"/>
        <v>1</v>
      </c>
      <c r="D71" s="347">
        <f t="shared" ref="D71" si="31">D55+D60+D66</f>
        <v>10378.41</v>
      </c>
      <c r="E71" s="226">
        <f t="shared" si="24"/>
        <v>1</v>
      </c>
      <c r="F71" s="347">
        <f>F55+F60+F66</f>
        <v>10728.869999999999</v>
      </c>
      <c r="G71" s="357">
        <f t="shared" si="25"/>
        <v>1</v>
      </c>
      <c r="H71" s="347">
        <f>H55+H60+H66</f>
        <v>10275.538</v>
      </c>
      <c r="I71" s="359">
        <f t="shared" si="26"/>
        <v>1</v>
      </c>
      <c r="J71" s="413">
        <v>10560.793000000001</v>
      </c>
      <c r="K71" s="5"/>
      <c r="L71" s="5"/>
      <c r="M71" s="5"/>
      <c r="N71" s="5"/>
    </row>
    <row r="72" spans="1:14">
      <c r="A72" s="204"/>
      <c r="B72" s="414"/>
      <c r="C72" s="219"/>
      <c r="D72" s="414"/>
      <c r="E72" s="225"/>
      <c r="F72" s="414"/>
      <c r="G72" s="219"/>
      <c r="H72" s="414"/>
      <c r="I72" s="219"/>
      <c r="J72" s="350"/>
    </row>
    <row r="73" spans="1:14">
      <c r="A73" s="204" t="s">
        <v>55</v>
      </c>
      <c r="B73" s="415">
        <v>-1335.04</v>
      </c>
      <c r="C73" s="258">
        <f t="shared" ref="C73" si="32">IF((+B73/D73)&lt;0,"n.m.",IF(B73&lt;0,(+B73/D73-1)*-1,(+B73/D73-1)))</f>
        <v>-1.9729657506791964</v>
      </c>
      <c r="D73" s="415">
        <v>-449.06</v>
      </c>
      <c r="E73" s="258">
        <f>(D73/F73)-1</f>
        <v>-0.58970469994883423</v>
      </c>
      <c r="F73" s="348">
        <v>-1094.48</v>
      </c>
      <c r="G73" s="258">
        <f>(F73/H73)-1</f>
        <v>3.3935610774356713</v>
      </c>
      <c r="H73" s="397">
        <v>-249.11</v>
      </c>
      <c r="I73" s="258">
        <f>(H73/J73)-1</f>
        <v>2.3786789637867898</v>
      </c>
      <c r="J73" s="348">
        <v>-73.73</v>
      </c>
    </row>
    <row r="74" spans="1:14" s="19" customFormat="1">
      <c r="A74" s="220" t="s">
        <v>56</v>
      </c>
      <c r="B74" s="409">
        <v>0.307</v>
      </c>
      <c r="C74" s="249"/>
      <c r="D74" s="409">
        <v>0.315</v>
      </c>
      <c r="E74" s="410"/>
      <c r="F74" s="410">
        <v>0.31</v>
      </c>
      <c r="G74" s="249"/>
      <c r="H74" s="249">
        <v>0.30599999999999999</v>
      </c>
      <c r="I74" s="249"/>
      <c r="J74" s="410">
        <v>0.307</v>
      </c>
      <c r="K74" s="12"/>
      <c r="L74" s="12"/>
      <c r="M74" s="12"/>
      <c r="N74" s="12"/>
    </row>
    <row r="75" spans="1:14" s="19" customFormat="1">
      <c r="A75" s="220" t="s">
        <v>57</v>
      </c>
      <c r="B75" s="416">
        <v>-0.39300000000000002</v>
      </c>
      <c r="C75" s="221"/>
      <c r="D75" s="416">
        <v>-0.13800000000000001</v>
      </c>
      <c r="E75" s="417"/>
      <c r="F75" s="417">
        <v>-0.33</v>
      </c>
      <c r="G75" s="221"/>
      <c r="H75" s="249">
        <v>-7.9000000000000001E-2</v>
      </c>
      <c r="I75" s="221"/>
      <c r="J75" s="417">
        <v>-2.3E-2</v>
      </c>
      <c r="K75" s="12"/>
      <c r="L75" s="12"/>
      <c r="M75" s="12"/>
      <c r="N75" s="12"/>
    </row>
    <row r="76" spans="1:14" s="19" customFormat="1">
      <c r="A76" s="220" t="s">
        <v>58</v>
      </c>
      <c r="B76" s="409">
        <f>(B48-B66-B53+B68)/B4</f>
        <v>-6.8993213272612042E-2</v>
      </c>
      <c r="C76" s="249"/>
      <c r="D76" s="410">
        <f t="shared" ref="D76" si="33">(D48-D66-D53+D68)/D4</f>
        <v>-1.4274470463192508E-2</v>
      </c>
      <c r="E76" s="410"/>
      <c r="F76" s="410">
        <f>(F48-F66-F53+F68)/F4</f>
        <v>-6.785776333716359E-2</v>
      </c>
      <c r="G76" s="249"/>
      <c r="H76" s="249">
        <f>(H48-H66-H53+H68)/H4</f>
        <v>-3.5611866389893304E-2</v>
      </c>
      <c r="I76" s="249"/>
      <c r="J76" s="410">
        <v>-4.4271685549765946E-3</v>
      </c>
      <c r="K76" s="12"/>
      <c r="L76" s="12"/>
      <c r="M76" s="12"/>
      <c r="N76" s="12"/>
    </row>
    <row r="77" spans="1:14" s="19" customFormat="1">
      <c r="A77" s="220"/>
      <c r="B77" s="248"/>
      <c r="C77" s="211"/>
      <c r="D77" s="211"/>
      <c r="E77" s="211"/>
      <c r="F77" s="414"/>
      <c r="G77" s="211"/>
      <c r="H77" s="249"/>
      <c r="I77" s="211"/>
      <c r="J77" s="410"/>
      <c r="K77" s="12"/>
      <c r="L77" s="12"/>
      <c r="M77" s="12"/>
      <c r="N77" s="12"/>
    </row>
    <row r="78" spans="1:14">
      <c r="A78" s="204"/>
      <c r="B78" s="212"/>
      <c r="C78" s="212"/>
      <c r="D78" s="212"/>
      <c r="E78" s="212"/>
      <c r="F78" s="411"/>
      <c r="G78" s="212"/>
      <c r="H78" s="249"/>
      <c r="I78" s="212"/>
      <c r="J78" s="411"/>
    </row>
    <row r="79" spans="1:14">
      <c r="A79" s="204" t="s">
        <v>59</v>
      </c>
      <c r="B79" s="438">
        <f>B20</f>
        <v>292.35999999999808</v>
      </c>
      <c r="C79" s="439">
        <f t="shared" ref="C79:C119" si="34">IF((+B79/D79)&lt;0,"n.m.",IF(B79&lt;0,(+B79/D79-1)*-1,(+B79/D79-1)))</f>
        <v>3.6737588652482112E-2</v>
      </c>
      <c r="D79" s="438">
        <f>D20</f>
        <v>281.99999999999818</v>
      </c>
      <c r="E79" s="361">
        <f t="shared" ref="E79:E87" si="35">IF((+D79/F79)&lt;0,"n.m.",IF(D79&lt;0,(+D79/F79-1)*-1,(+D79/F79-1)))</f>
        <v>0.54529015288509886</v>
      </c>
      <c r="F79" s="348">
        <f>F20</f>
        <v>182.48999999999774</v>
      </c>
      <c r="G79" s="254">
        <f t="shared" ref="G79:I87" si="36">IF((+F79/H79)&lt;0,"n.m.",IF(F79&lt;0,(+F79/H79-1)*-1,(+F79/H79-1)))</f>
        <v>0.23720440211275728</v>
      </c>
      <c r="H79" s="348">
        <f>H20</f>
        <v>147.50190000000163</v>
      </c>
      <c r="I79" s="254">
        <f t="shared" si="36"/>
        <v>-5.6048252911803154E-2</v>
      </c>
      <c r="J79" s="348">
        <v>156.26</v>
      </c>
    </row>
    <row r="80" spans="1:14">
      <c r="A80" s="204" t="s">
        <v>37</v>
      </c>
      <c r="B80" s="396">
        <v>58.76</v>
      </c>
      <c r="C80" s="258">
        <f t="shared" si="34"/>
        <v>2.7618437900128043</v>
      </c>
      <c r="D80" s="396">
        <v>15.62</v>
      </c>
      <c r="E80" s="259" t="str">
        <f t="shared" si="35"/>
        <v>n.m.</v>
      </c>
      <c r="F80" s="397">
        <v>-36.83</v>
      </c>
      <c r="G80" s="259" t="str">
        <f t="shared" si="36"/>
        <v>n.m.</v>
      </c>
      <c r="H80" s="397">
        <v>0.65400000000000003</v>
      </c>
      <c r="I80" s="259" t="str">
        <f t="shared" si="36"/>
        <v>n.m.</v>
      </c>
      <c r="J80" s="397">
        <v>-36.085000000000001</v>
      </c>
    </row>
    <row r="81" spans="1:14">
      <c r="A81" s="403" t="s">
        <v>152</v>
      </c>
      <c r="B81" s="396">
        <v>-52.9</v>
      </c>
      <c r="C81" s="258"/>
      <c r="D81" s="396">
        <v>0</v>
      </c>
      <c r="E81" s="259"/>
      <c r="F81" s="397">
        <v>0</v>
      </c>
      <c r="G81" s="259"/>
      <c r="H81" s="397">
        <v>0</v>
      </c>
      <c r="I81" s="259"/>
      <c r="J81" s="397">
        <v>0</v>
      </c>
    </row>
    <row r="82" spans="1:14" s="20" customFormat="1" ht="20.399999999999999">
      <c r="A82" s="204" t="s">
        <v>60</v>
      </c>
      <c r="B82" s="396">
        <v>3.72</v>
      </c>
      <c r="C82" s="258" t="str">
        <f t="shared" si="34"/>
        <v>n.m.</v>
      </c>
      <c r="D82" s="396">
        <v>-3.54</v>
      </c>
      <c r="E82" s="259">
        <f t="shared" si="35"/>
        <v>0.28484848484848491</v>
      </c>
      <c r="F82" s="397">
        <v>-4.95</v>
      </c>
      <c r="G82" s="259">
        <f t="shared" si="36"/>
        <v>-1.2167487684729066</v>
      </c>
      <c r="H82" s="397">
        <v>-2.2330000000000001</v>
      </c>
      <c r="I82" s="259" t="str">
        <f t="shared" si="36"/>
        <v>n.m.</v>
      </c>
      <c r="J82" s="397">
        <v>2E-3</v>
      </c>
      <c r="K82" s="11"/>
      <c r="L82" s="11"/>
      <c r="M82" s="11"/>
      <c r="N82" s="11"/>
    </row>
    <row r="83" spans="1:14" ht="20.399999999999999">
      <c r="A83" s="204" t="s">
        <v>61</v>
      </c>
      <c r="B83" s="396">
        <v>1.39</v>
      </c>
      <c r="C83" s="258">
        <f t="shared" si="34"/>
        <v>-0.95932104184957567</v>
      </c>
      <c r="D83" s="396">
        <v>34.17</v>
      </c>
      <c r="E83" s="259">
        <f t="shared" si="35"/>
        <v>5.1061211934789519E-2</v>
      </c>
      <c r="F83" s="397">
        <v>32.51</v>
      </c>
      <c r="G83" s="259">
        <f t="shared" si="36"/>
        <v>-9.89717579889694E-2</v>
      </c>
      <c r="H83" s="397">
        <v>36.081000000000003</v>
      </c>
      <c r="I83" s="259">
        <f t="shared" si="36"/>
        <v>29.193305439330544</v>
      </c>
      <c r="J83" s="397">
        <v>1.1950000000000001</v>
      </c>
    </row>
    <row r="84" spans="1:14">
      <c r="A84" s="204" t="s">
        <v>62</v>
      </c>
      <c r="B84" s="396">
        <v>390.95</v>
      </c>
      <c r="C84" s="258">
        <f t="shared" si="34"/>
        <v>-0.10268769078932272</v>
      </c>
      <c r="D84" s="396">
        <v>435.69</v>
      </c>
      <c r="E84" s="259">
        <f t="shared" si="35"/>
        <v>-0.13736709763003152</v>
      </c>
      <c r="F84" s="397">
        <v>505.07</v>
      </c>
      <c r="G84" s="259">
        <f t="shared" si="36"/>
        <v>0.11959123958148599</v>
      </c>
      <c r="H84" s="397">
        <v>451.12</v>
      </c>
      <c r="I84" s="259">
        <f t="shared" si="36"/>
        <v>3.3138358205635488E-3</v>
      </c>
      <c r="J84" s="397">
        <v>449.63</v>
      </c>
    </row>
    <row r="85" spans="1:14">
      <c r="A85" s="204" t="s">
        <v>63</v>
      </c>
      <c r="B85" s="396">
        <v>-25.22</v>
      </c>
      <c r="C85" s="258">
        <f t="shared" si="34"/>
        <v>-0.95503875968992236</v>
      </c>
      <c r="D85" s="396">
        <v>-12.9</v>
      </c>
      <c r="E85" s="259" t="str">
        <f t="shared" si="35"/>
        <v>n.m.</v>
      </c>
      <c r="F85" s="397">
        <v>12.1</v>
      </c>
      <c r="G85" s="259">
        <f t="shared" si="36"/>
        <v>-0.39076582246613967</v>
      </c>
      <c r="H85" s="397">
        <v>19.861000000000001</v>
      </c>
      <c r="I85" s="259" t="str">
        <f t="shared" si="36"/>
        <v>n.m.</v>
      </c>
      <c r="J85" s="397">
        <v>-18.899999999999999</v>
      </c>
    </row>
    <row r="86" spans="1:14" ht="20.399999999999999">
      <c r="A86" s="204" t="s">
        <v>64</v>
      </c>
      <c r="B86" s="396">
        <v>-35.25</v>
      </c>
      <c r="C86" s="258">
        <f t="shared" si="34"/>
        <v>0.41898796769408275</v>
      </c>
      <c r="D86" s="396">
        <v>-60.67</v>
      </c>
      <c r="E86" s="259">
        <f t="shared" si="35"/>
        <v>-0.87195310089478584</v>
      </c>
      <c r="F86" s="397">
        <v>-32.409999999999997</v>
      </c>
      <c r="G86" s="259">
        <f t="shared" si="36"/>
        <v>1.0321240991816305E-2</v>
      </c>
      <c r="H86" s="397">
        <v>-32.747999999999998</v>
      </c>
      <c r="I86" s="259">
        <f t="shared" si="36"/>
        <v>0.16189793724727441</v>
      </c>
      <c r="J86" s="397">
        <v>-39.073999999999998</v>
      </c>
    </row>
    <row r="87" spans="1:14" s="3" customFormat="1">
      <c r="A87" s="202" t="s">
        <v>65</v>
      </c>
      <c r="B87" s="418">
        <f>SUM(B79:B86)</f>
        <v>633.80999999999813</v>
      </c>
      <c r="C87" s="203">
        <f t="shared" si="34"/>
        <v>-8.1927082578907462E-2</v>
      </c>
      <c r="D87" s="419">
        <f t="shared" ref="D87" si="37">SUM(D79:D86)</f>
        <v>690.3699999999983</v>
      </c>
      <c r="E87" s="260">
        <f t="shared" si="35"/>
        <v>4.9226420255935821E-2</v>
      </c>
      <c r="F87" s="419">
        <f>SUM(F79:F86)</f>
        <v>657.97999999999774</v>
      </c>
      <c r="G87" s="252">
        <f t="shared" si="36"/>
        <v>6.0864518001382928E-2</v>
      </c>
      <c r="H87" s="419">
        <v>620.23</v>
      </c>
      <c r="I87" s="252">
        <f t="shared" si="36"/>
        <v>0.20895935504494889</v>
      </c>
      <c r="J87" s="419">
        <v>513.02800000000002</v>
      </c>
      <c r="K87" s="5"/>
      <c r="L87" s="5"/>
      <c r="M87" s="5"/>
      <c r="N87" s="5"/>
    </row>
    <row r="88" spans="1:14" s="3" customFormat="1">
      <c r="A88" s="202" t="s">
        <v>66</v>
      </c>
      <c r="B88" s="420"/>
      <c r="C88" s="258"/>
      <c r="D88" s="408"/>
      <c r="E88" s="259"/>
      <c r="F88" s="408"/>
      <c r="G88" s="258"/>
      <c r="H88" s="408"/>
      <c r="I88" s="258"/>
      <c r="J88" s="408"/>
      <c r="K88" s="5"/>
      <c r="L88" s="5"/>
      <c r="M88" s="5"/>
      <c r="N88" s="5"/>
    </row>
    <row r="89" spans="1:14">
      <c r="A89" s="204" t="s">
        <v>67</v>
      </c>
      <c r="B89" s="415">
        <v>47.75</v>
      </c>
      <c r="C89" s="258" t="str">
        <f t="shared" si="34"/>
        <v>n.m.</v>
      </c>
      <c r="D89" s="415">
        <v>-99.7</v>
      </c>
      <c r="E89" s="259" t="str">
        <f t="shared" ref="E89:E108" si="38">IF((+D89/F89)&lt;0,"n.m.",IF(D89&lt;0,(+D89/F89-1)*-1,(+D89/F89-1)))</f>
        <v>n.m.</v>
      </c>
      <c r="F89" s="348">
        <v>9.48</v>
      </c>
      <c r="G89" s="259">
        <f t="shared" ref="G89:I103" si="39">IF((+F89/H89)&lt;0,"n.m.",IF(F89&lt;0,(+F89/H89-1)*-1,(+F89/H89-1)))</f>
        <v>-0.88094490562246475</v>
      </c>
      <c r="H89" s="348">
        <v>79.626999999999995</v>
      </c>
      <c r="I89" s="259" t="str">
        <f t="shared" si="39"/>
        <v>n.m.</v>
      </c>
      <c r="J89" s="348">
        <v>-83.442999999999998</v>
      </c>
    </row>
    <row r="90" spans="1:14" ht="20.399999999999999">
      <c r="A90" s="204" t="s">
        <v>68</v>
      </c>
      <c r="B90" s="415">
        <v>-48.72</v>
      </c>
      <c r="C90" s="258">
        <f t="shared" si="34"/>
        <v>-15.571428571428573</v>
      </c>
      <c r="D90" s="396">
        <v>-2.94</v>
      </c>
      <c r="E90" s="259" t="str">
        <f t="shared" si="38"/>
        <v>n.m.</v>
      </c>
      <c r="F90" s="397">
        <v>192.81</v>
      </c>
      <c r="G90" s="259">
        <f t="shared" si="39"/>
        <v>-0.22196620893643293</v>
      </c>
      <c r="H90" s="348">
        <v>247.81700000000001</v>
      </c>
      <c r="I90" s="259" t="str">
        <f t="shared" si="39"/>
        <v>n.m.</v>
      </c>
      <c r="J90" s="348">
        <v>-69.016000000000005</v>
      </c>
    </row>
    <row r="91" spans="1:14" ht="30.6">
      <c r="A91" s="204" t="s">
        <v>69</v>
      </c>
      <c r="B91" s="415">
        <v>24.7</v>
      </c>
      <c r="C91" s="258">
        <f t="shared" si="34"/>
        <v>4.9951456310679605</v>
      </c>
      <c r="D91" s="396">
        <v>4.12</v>
      </c>
      <c r="E91" s="259" t="str">
        <f t="shared" si="38"/>
        <v>n.m.</v>
      </c>
      <c r="F91" s="397">
        <v>-21.64</v>
      </c>
      <c r="G91" s="259" t="str">
        <f t="shared" si="39"/>
        <v>n.m.</v>
      </c>
      <c r="H91" s="348">
        <v>56.6</v>
      </c>
      <c r="I91" s="259" t="str">
        <f t="shared" si="39"/>
        <v>n.m.</v>
      </c>
      <c r="J91" s="348">
        <v>-27.484000000000002</v>
      </c>
    </row>
    <row r="92" spans="1:14">
      <c r="A92" s="204" t="s">
        <v>70</v>
      </c>
      <c r="B92" s="415">
        <v>94.47</v>
      </c>
      <c r="C92" s="258" t="str">
        <f t="shared" si="34"/>
        <v>n.m.</v>
      </c>
      <c r="D92" s="396">
        <v>-75.2</v>
      </c>
      <c r="E92" s="259">
        <f t="shared" si="38"/>
        <v>-4.2477320307048156</v>
      </c>
      <c r="F92" s="397">
        <v>-14.33</v>
      </c>
      <c r="G92" s="259">
        <f t="shared" si="39"/>
        <v>0.41045789278808575</v>
      </c>
      <c r="H92" s="348">
        <v>-24.306999999999999</v>
      </c>
      <c r="I92" s="259" t="str">
        <f t="shared" si="39"/>
        <v>n.m.</v>
      </c>
      <c r="J92" s="348">
        <v>29.488</v>
      </c>
    </row>
    <row r="93" spans="1:14" ht="23.25" customHeight="1">
      <c r="A93" s="204" t="s">
        <v>71</v>
      </c>
      <c r="B93" s="415">
        <v>572.16999999999996</v>
      </c>
      <c r="C93" s="258" t="str">
        <f t="shared" si="34"/>
        <v>n.m.</v>
      </c>
      <c r="D93" s="396">
        <v>-187.84</v>
      </c>
      <c r="E93" s="259" t="str">
        <f t="shared" si="38"/>
        <v>n.m.</v>
      </c>
      <c r="F93" s="397">
        <v>206.53</v>
      </c>
      <c r="G93" s="259" t="str">
        <f t="shared" si="39"/>
        <v>n.m.</v>
      </c>
      <c r="H93" s="348">
        <v>-167.01400000000001</v>
      </c>
      <c r="I93" s="259" t="str">
        <f t="shared" si="39"/>
        <v>n.m.</v>
      </c>
      <c r="J93" s="348">
        <v>224.124</v>
      </c>
    </row>
    <row r="94" spans="1:14" ht="30.6">
      <c r="A94" s="204" t="s">
        <v>72</v>
      </c>
      <c r="B94" s="415">
        <v>-4.55</v>
      </c>
      <c r="C94" s="258">
        <f t="shared" si="34"/>
        <v>-0.25344352617079879</v>
      </c>
      <c r="D94" s="396">
        <v>-3.63</v>
      </c>
      <c r="E94" s="259" t="str">
        <f t="shared" si="38"/>
        <v>n.m.</v>
      </c>
      <c r="F94" s="397">
        <v>14.93</v>
      </c>
      <c r="G94" s="259">
        <f t="shared" si="39"/>
        <v>2.3679224001804648</v>
      </c>
      <c r="H94" s="348">
        <v>4.4329999999999998</v>
      </c>
      <c r="I94" s="259">
        <f t="shared" si="39"/>
        <v>-0.90159167092148196</v>
      </c>
      <c r="J94" s="348">
        <v>45.046999999999997</v>
      </c>
    </row>
    <row r="95" spans="1:14">
      <c r="A95" s="204" t="s">
        <v>73</v>
      </c>
      <c r="B95" s="415">
        <v>22.72</v>
      </c>
      <c r="C95" s="258" t="str">
        <f t="shared" si="34"/>
        <v>n.m.</v>
      </c>
      <c r="D95" s="396">
        <v>-94.91</v>
      </c>
      <c r="E95" s="259" t="str">
        <f t="shared" si="38"/>
        <v>n.m.</v>
      </c>
      <c r="F95" s="397">
        <v>95.56</v>
      </c>
      <c r="G95" s="259">
        <f t="shared" si="39"/>
        <v>3.4650032707223621</v>
      </c>
      <c r="H95" s="348">
        <v>21.402000000000001</v>
      </c>
      <c r="I95" s="259">
        <f t="shared" si="39"/>
        <v>-0.247230136119025</v>
      </c>
      <c r="J95" s="348">
        <v>28.431000000000001</v>
      </c>
    </row>
    <row r="96" spans="1:14">
      <c r="A96" s="204" t="s">
        <v>74</v>
      </c>
      <c r="B96" s="415">
        <v>2.84</v>
      </c>
      <c r="C96" s="258">
        <f t="shared" si="34"/>
        <v>-0.91622418879056045</v>
      </c>
      <c r="D96" s="396">
        <v>33.9</v>
      </c>
      <c r="E96" s="259">
        <f t="shared" si="38"/>
        <v>-0.65767949106331414</v>
      </c>
      <c r="F96" s="397">
        <v>99.03</v>
      </c>
      <c r="G96" s="259" t="str">
        <f t="shared" si="39"/>
        <v>n.m.</v>
      </c>
      <c r="H96" s="348">
        <v>-33.463999999999999</v>
      </c>
      <c r="I96" s="259" t="str">
        <f t="shared" si="39"/>
        <v>n.m.</v>
      </c>
      <c r="J96" s="348">
        <v>33.521000000000001</v>
      </c>
    </row>
    <row r="97" spans="1:14" s="3" customFormat="1" ht="20.399999999999999">
      <c r="A97" s="202" t="s">
        <v>75</v>
      </c>
      <c r="B97" s="418">
        <f>SUM(B87:B96)</f>
        <v>1345.189999999998</v>
      </c>
      <c r="C97" s="203">
        <f t="shared" si="34"/>
        <v>4.0921376386418116</v>
      </c>
      <c r="D97" s="419">
        <f t="shared" ref="D97" si="40">SUM(D87:D96)</f>
        <v>264.16999999999814</v>
      </c>
      <c r="E97" s="260">
        <f t="shared" si="38"/>
        <v>-0.78701979280042034</v>
      </c>
      <c r="F97" s="419">
        <f>SUM(F87:F96)</f>
        <v>1240.3499999999976</v>
      </c>
      <c r="G97" s="252">
        <f t="shared" si="39"/>
        <v>0.54017607688773239</v>
      </c>
      <c r="H97" s="419">
        <v>805.33</v>
      </c>
      <c r="I97" s="252">
        <f t="shared" si="39"/>
        <v>0.16092640003690373</v>
      </c>
      <c r="J97" s="419">
        <v>693.69600000000003</v>
      </c>
      <c r="K97" s="5"/>
      <c r="L97" s="5"/>
      <c r="M97" s="5"/>
      <c r="N97" s="5"/>
    </row>
    <row r="98" spans="1:14">
      <c r="A98" s="204" t="s">
        <v>76</v>
      </c>
      <c r="B98" s="415">
        <v>-48.37</v>
      </c>
      <c r="C98" s="258">
        <f t="shared" si="34"/>
        <v>-0.23930310017934908</v>
      </c>
      <c r="D98" s="396">
        <v>-39.03</v>
      </c>
      <c r="E98" s="259">
        <f t="shared" si="38"/>
        <v>-0.67582653499355949</v>
      </c>
      <c r="F98" s="397">
        <v>-23.29</v>
      </c>
      <c r="G98" s="254">
        <f t="shared" si="39"/>
        <v>-0.1077815829528157</v>
      </c>
      <c r="H98" s="348">
        <v>-21.024000000000001</v>
      </c>
      <c r="I98" s="254">
        <f t="shared" si="39"/>
        <v>8.0877852583719378E-2</v>
      </c>
      <c r="J98" s="348">
        <v>-22.873999999999999</v>
      </c>
    </row>
    <row r="99" spans="1:14" ht="20.399999999999999">
      <c r="A99" s="204" t="s">
        <v>77</v>
      </c>
      <c r="B99" s="415">
        <v>-457.62</v>
      </c>
      <c r="C99" s="258">
        <f t="shared" si="34"/>
        <v>-0.10948940503321536</v>
      </c>
      <c r="D99" s="396">
        <v>-412.46</v>
      </c>
      <c r="E99" s="259">
        <f t="shared" si="38"/>
        <v>-4.2223626026531846E-2</v>
      </c>
      <c r="F99" s="397">
        <v>-395.75</v>
      </c>
      <c r="G99" s="254">
        <f t="shared" si="39"/>
        <v>-0.14217849443124853</v>
      </c>
      <c r="H99" s="348">
        <v>-346.48700000000002</v>
      </c>
      <c r="I99" s="254">
        <f t="shared" si="39"/>
        <v>0.10551914105963167</v>
      </c>
      <c r="J99" s="348">
        <v>-387.36099999999999</v>
      </c>
    </row>
    <row r="100" spans="1:14">
      <c r="A100" s="204" t="s">
        <v>148</v>
      </c>
      <c r="B100" s="415">
        <v>120.75</v>
      </c>
      <c r="C100" s="258">
        <f t="shared" si="34"/>
        <v>-0.36175273534541996</v>
      </c>
      <c r="D100" s="348">
        <v>189.19</v>
      </c>
      <c r="E100" s="259">
        <v>0.94260190984700687</v>
      </c>
      <c r="F100" s="348">
        <v>97.39</v>
      </c>
      <c r="G100" s="254">
        <v>8.0802139630891556E-2</v>
      </c>
      <c r="H100" s="348">
        <v>90.108999999999995</v>
      </c>
      <c r="I100" s="254">
        <v>5.152052652461081E-2</v>
      </c>
      <c r="J100" s="348">
        <v>85.693999999999988</v>
      </c>
    </row>
    <row r="101" spans="1:14" ht="20.399999999999999">
      <c r="A101" s="204" t="s">
        <v>78</v>
      </c>
      <c r="B101" s="415">
        <v>47.51</v>
      </c>
      <c r="C101" s="258" t="str">
        <f t="shared" si="34"/>
        <v>n.m.</v>
      </c>
      <c r="D101" s="396">
        <v>-14.13</v>
      </c>
      <c r="E101" s="259" t="str">
        <f t="shared" si="38"/>
        <v>n.m.</v>
      </c>
      <c r="F101" s="397">
        <v>7.54</v>
      </c>
      <c r="G101" s="259" t="str">
        <f t="shared" si="39"/>
        <v>n.m.</v>
      </c>
      <c r="H101" s="348">
        <v>-98.606999999999999</v>
      </c>
      <c r="I101" s="259" t="str">
        <f t="shared" si="39"/>
        <v>n.m.</v>
      </c>
      <c r="J101" s="348">
        <v>2.75</v>
      </c>
    </row>
    <row r="102" spans="1:14">
      <c r="A102" s="204" t="s">
        <v>79</v>
      </c>
      <c r="B102" s="415">
        <v>4.43</v>
      </c>
      <c r="C102" s="258" t="str">
        <f t="shared" si="34"/>
        <v>n.m.</v>
      </c>
      <c r="D102" s="396">
        <v>-158</v>
      </c>
      <c r="E102" s="259">
        <f t="shared" si="38"/>
        <v>-24.901639344262296</v>
      </c>
      <c r="F102" s="360">
        <v>-6.1</v>
      </c>
      <c r="G102" s="254">
        <f t="shared" si="39"/>
        <v>0.89711934156378603</v>
      </c>
      <c r="H102" s="348">
        <v>-59.292000000000002</v>
      </c>
      <c r="I102" s="254">
        <f t="shared" si="39"/>
        <v>-4.5983382116891702</v>
      </c>
      <c r="J102" s="348">
        <v>-10.590999999999999</v>
      </c>
    </row>
    <row r="103" spans="1:14" s="3" customFormat="1" ht="20.399999999999999">
      <c r="A103" s="202" t="s">
        <v>80</v>
      </c>
      <c r="B103" s="418">
        <f>SUM(B98:B102)</f>
        <v>-333.3</v>
      </c>
      <c r="C103" s="203">
        <f t="shared" si="34"/>
        <v>0.23278779089841861</v>
      </c>
      <c r="D103" s="419">
        <f>SUM(D98:D102)</f>
        <v>-434.43</v>
      </c>
      <c r="E103" s="363">
        <f t="shared" si="38"/>
        <v>-0.35670341338496603</v>
      </c>
      <c r="F103" s="253">
        <f>SUM(F98:F102)</f>
        <v>-320.21000000000004</v>
      </c>
      <c r="G103" s="222">
        <f t="shared" si="39"/>
        <v>0.26439406295873424</v>
      </c>
      <c r="H103" s="419">
        <f>SUM(H98:H102)</f>
        <v>-435.30100000000004</v>
      </c>
      <c r="I103" s="222">
        <f t="shared" si="39"/>
        <v>-0.30964071459946685</v>
      </c>
      <c r="J103" s="419">
        <v>-332.38200000000006</v>
      </c>
      <c r="K103" s="5"/>
      <c r="L103" s="5"/>
      <c r="M103" s="5"/>
      <c r="N103" s="5"/>
    </row>
    <row r="104" spans="1:14">
      <c r="A104" s="204" t="s">
        <v>81</v>
      </c>
      <c r="B104" s="415">
        <v>78.25</v>
      </c>
      <c r="C104" s="258" t="str">
        <f t="shared" si="34"/>
        <v>n.m.</v>
      </c>
      <c r="D104" s="396">
        <v>-301.33000000000004</v>
      </c>
      <c r="E104" s="361">
        <f t="shared" si="38"/>
        <v>-1.3175665282264268</v>
      </c>
      <c r="F104" s="362">
        <v>-130.02000000000001</v>
      </c>
      <c r="G104" s="223">
        <f t="shared" ref="G104:I119" si="41">IF((+F104/H104)&lt;0,"n.m.",IF(F104&lt;0,(+F104/H104-1)*-1,(+F104/H104-1)))</f>
        <v>-0.40947673095060022</v>
      </c>
      <c r="H104" s="348">
        <v>-92.247</v>
      </c>
      <c r="I104" s="223">
        <f t="shared" si="41"/>
        <v>-0.97012152147448893</v>
      </c>
      <c r="J104" s="348">
        <v>-46.823</v>
      </c>
    </row>
    <row r="105" spans="1:14">
      <c r="A105" s="204" t="s">
        <v>82</v>
      </c>
      <c r="B105" s="396">
        <f>-83.31-121.5</f>
        <v>-204.81</v>
      </c>
      <c r="C105" s="258"/>
      <c r="D105" s="396">
        <v>0</v>
      </c>
      <c r="E105" s="259">
        <f t="shared" si="38"/>
        <v>-1</v>
      </c>
      <c r="F105" s="397">
        <v>100</v>
      </c>
      <c r="G105" s="259" t="str">
        <f t="shared" si="41"/>
        <v>n.m.</v>
      </c>
      <c r="H105" s="397">
        <v>-7.5</v>
      </c>
      <c r="I105" s="259" t="str">
        <f t="shared" si="41"/>
        <v>n.m.</v>
      </c>
      <c r="J105" s="397">
        <v>105</v>
      </c>
    </row>
    <row r="106" spans="1:14" ht="20.399999999999999">
      <c r="A106" s="204" t="s">
        <v>83</v>
      </c>
      <c r="B106" s="396">
        <v>-5.31</v>
      </c>
      <c r="C106" s="258">
        <f t="shared" si="34"/>
        <v>-5.5666003976142964E-2</v>
      </c>
      <c r="D106" s="396">
        <v>-5.03</v>
      </c>
      <c r="E106" s="259">
        <f t="shared" si="38"/>
        <v>-5.0602409638554224</v>
      </c>
      <c r="F106" s="397">
        <v>-0.83</v>
      </c>
      <c r="G106" s="254">
        <f t="shared" si="41"/>
        <v>0.92681421391411689</v>
      </c>
      <c r="H106" s="397">
        <v>-11.340999999999999</v>
      </c>
      <c r="I106" s="254">
        <f t="shared" si="41"/>
        <v>0.44941256432663368</v>
      </c>
      <c r="J106" s="397">
        <v>-20.597999999999999</v>
      </c>
    </row>
    <row r="107" spans="1:14" ht="20.399999999999999">
      <c r="A107" s="204" t="s">
        <v>78</v>
      </c>
      <c r="B107" s="415">
        <v>0.74</v>
      </c>
      <c r="C107" s="258">
        <f t="shared" si="34"/>
        <v>-0.95680093403385869</v>
      </c>
      <c r="D107" s="396">
        <v>17.13</v>
      </c>
      <c r="E107" s="259" t="str">
        <f t="shared" si="38"/>
        <v>n.m.</v>
      </c>
      <c r="F107" s="397">
        <v>-29.92</v>
      </c>
      <c r="G107" s="259" t="str">
        <f t="shared" si="41"/>
        <v>n.m.</v>
      </c>
      <c r="H107" s="348">
        <v>23.584</v>
      </c>
      <c r="I107" s="254">
        <f t="shared" si="41"/>
        <v>9.7985347985347975</v>
      </c>
      <c r="J107" s="348">
        <v>2.1840000000000002</v>
      </c>
    </row>
    <row r="108" spans="1:14" ht="20.399999999999999">
      <c r="A108" s="204" t="s">
        <v>84</v>
      </c>
      <c r="B108" s="396">
        <v>-2.69</v>
      </c>
      <c r="C108" s="258">
        <f t="shared" si="34"/>
        <v>0.98686395155776929</v>
      </c>
      <c r="D108" s="396">
        <v>-204.78</v>
      </c>
      <c r="E108" s="259">
        <f t="shared" si="38"/>
        <v>-929.81818181818187</v>
      </c>
      <c r="F108" s="397">
        <v>-0.22</v>
      </c>
      <c r="G108" s="259" t="str">
        <f t="shared" si="41"/>
        <v>n.m.</v>
      </c>
      <c r="H108" s="348">
        <v>2.7090000000000001</v>
      </c>
      <c r="I108" s="254">
        <f t="shared" si="41"/>
        <v>6.9442815249266863</v>
      </c>
      <c r="J108" s="348">
        <v>0.34100000000000003</v>
      </c>
    </row>
    <row r="109" spans="1:14">
      <c r="A109" s="204" t="s">
        <v>85</v>
      </c>
      <c r="B109" s="396">
        <v>0</v>
      </c>
      <c r="C109" s="258"/>
      <c r="D109" s="396">
        <v>0</v>
      </c>
      <c r="E109" s="259"/>
      <c r="F109" s="397">
        <v>0</v>
      </c>
      <c r="G109" s="254"/>
      <c r="H109" s="397">
        <v>0</v>
      </c>
      <c r="I109" s="254">
        <f t="shared" si="41"/>
        <v>-1</v>
      </c>
      <c r="J109" s="397">
        <v>-8.8629999999999995</v>
      </c>
    </row>
    <row r="110" spans="1:14" ht="20.399999999999999">
      <c r="A110" s="204" t="s">
        <v>86</v>
      </c>
      <c r="B110" s="415">
        <v>-100.7</v>
      </c>
      <c r="C110" s="258">
        <f t="shared" si="34"/>
        <v>-0.43508621918198664</v>
      </c>
      <c r="D110" s="396">
        <v>-70.17</v>
      </c>
      <c r="E110" s="259">
        <f t="shared" ref="E110:E119" si="42">IF((+D110/F110)&lt;0,"n.m.",IF(D110&lt;0,(+D110/F110-1)*-1,(+D110/F110-1)))</f>
        <v>-0.24062942008486554</v>
      </c>
      <c r="F110" s="397">
        <v>-56.56</v>
      </c>
      <c r="G110" s="254">
        <f t="shared" si="41"/>
        <v>1.85326577358228E-2</v>
      </c>
      <c r="H110" s="348">
        <v>-57.628</v>
      </c>
      <c r="I110" s="254">
        <f t="shared" si="41"/>
        <v>-0.52741922658962603</v>
      </c>
      <c r="J110" s="348">
        <v>-37.728999999999999</v>
      </c>
    </row>
    <row r="111" spans="1:14" s="3" customFormat="1" ht="20.399999999999999">
      <c r="A111" s="202" t="s">
        <v>87</v>
      </c>
      <c r="B111" s="418">
        <f>SUM(B104:B110)</f>
        <v>-234.51999999999998</v>
      </c>
      <c r="C111" s="203">
        <f t="shared" si="34"/>
        <v>0.58431706193058952</v>
      </c>
      <c r="D111" s="419">
        <f t="shared" ref="D111" si="43">SUM(D104:D110)</f>
        <v>-564.17999999999995</v>
      </c>
      <c r="E111" s="260">
        <f t="shared" si="42"/>
        <v>-3.7994895789025938</v>
      </c>
      <c r="F111" s="419">
        <f>SUM(F104:F110)</f>
        <v>-117.55000000000001</v>
      </c>
      <c r="G111" s="252">
        <f t="shared" si="41"/>
        <v>0.17464753131494692</v>
      </c>
      <c r="H111" s="419">
        <f>-142.424</f>
        <v>-142.42400000000001</v>
      </c>
      <c r="I111" s="252">
        <f t="shared" si="41"/>
        <v>-20.951911220715168</v>
      </c>
      <c r="J111" s="419">
        <v>-6.4879999999999995</v>
      </c>
      <c r="K111" s="5"/>
      <c r="L111" s="5"/>
      <c r="M111" s="5"/>
      <c r="N111" s="5"/>
    </row>
    <row r="112" spans="1:14" s="3" customFormat="1" ht="20.399999999999999">
      <c r="A112" s="202" t="s">
        <v>88</v>
      </c>
      <c r="B112" s="421">
        <f>B97+B103+B111</f>
        <v>777.36999999999807</v>
      </c>
      <c r="C112" s="203" t="str">
        <f t="shared" si="34"/>
        <v>n.m.</v>
      </c>
      <c r="D112" s="413">
        <f>D97+D103+D111</f>
        <v>-734.44000000000187</v>
      </c>
      <c r="E112" s="259" t="str">
        <f t="shared" si="42"/>
        <v>n.m.</v>
      </c>
      <c r="F112" s="413">
        <f>F97+F103+F111</f>
        <v>802.58999999999764</v>
      </c>
      <c r="G112" s="252">
        <f t="shared" si="41"/>
        <v>2.5262406361898804</v>
      </c>
      <c r="H112" s="413">
        <f>H97+H103+H111</f>
        <v>227.60499999999999</v>
      </c>
      <c r="I112" s="252">
        <f t="shared" si="41"/>
        <v>-0.35854475151200871</v>
      </c>
      <c r="J112" s="413">
        <v>354.82599999999996</v>
      </c>
      <c r="K112" s="5"/>
      <c r="L112" s="5"/>
      <c r="M112" s="5"/>
      <c r="N112" s="5"/>
    </row>
    <row r="113" spans="1:14" ht="20.399999999999999">
      <c r="A113" s="204" t="s">
        <v>89</v>
      </c>
      <c r="B113" s="415">
        <f>D116</f>
        <v>1997.571999999996</v>
      </c>
      <c r="C113" s="258">
        <f t="shared" si="34"/>
        <v>-0.26738750448353776</v>
      </c>
      <c r="D113" s="348">
        <f>F116</f>
        <v>2726.641999999998</v>
      </c>
      <c r="E113" s="259">
        <f t="shared" si="42"/>
        <v>0.43052566522668334</v>
      </c>
      <c r="F113" s="348">
        <f>H116</f>
        <v>1906.0420000000001</v>
      </c>
      <c r="G113" s="254">
        <f t="shared" si="41"/>
        <v>0.13138362913278323</v>
      </c>
      <c r="H113" s="348">
        <f>J116</f>
        <v>1684.7</v>
      </c>
      <c r="I113" s="254">
        <f t="shared" si="41"/>
        <v>0.24731058603681455</v>
      </c>
      <c r="J113" s="348">
        <v>1350.6659999999999</v>
      </c>
    </row>
    <row r="114" spans="1:14" ht="30.6">
      <c r="A114" s="204" t="s">
        <v>90</v>
      </c>
      <c r="B114" s="415">
        <v>9.82</v>
      </c>
      <c r="C114" s="258">
        <f t="shared" si="34"/>
        <v>0.82867783985102417</v>
      </c>
      <c r="D114" s="415">
        <v>5.37</v>
      </c>
      <c r="E114" s="259">
        <f t="shared" si="42"/>
        <v>-5.9544658493870362E-2</v>
      </c>
      <c r="F114" s="348">
        <v>5.71</v>
      </c>
      <c r="G114" s="259" t="str">
        <f t="shared" si="41"/>
        <v>n.m.</v>
      </c>
      <c r="H114" s="348">
        <v>-15.55</v>
      </c>
      <c r="I114" s="254">
        <f t="shared" si="41"/>
        <v>0.12733598967394344</v>
      </c>
      <c r="J114" s="348">
        <v>-17.818999999999999</v>
      </c>
    </row>
    <row r="115" spans="1:14" ht="20.399999999999999">
      <c r="A115" s="204" t="s">
        <v>91</v>
      </c>
      <c r="B115" s="415">
        <v>4.93</v>
      </c>
      <c r="C115" s="258"/>
      <c r="D115" s="415">
        <v>0</v>
      </c>
      <c r="E115" s="259">
        <f t="shared" si="42"/>
        <v>-1</v>
      </c>
      <c r="F115" s="348">
        <v>12.3</v>
      </c>
      <c r="G115" s="259">
        <f t="shared" si="41"/>
        <v>0.32443200172283837</v>
      </c>
      <c r="H115" s="348">
        <v>9.2870000000000008</v>
      </c>
      <c r="I115" s="259" t="str">
        <f t="shared" si="41"/>
        <v>n.m.</v>
      </c>
      <c r="J115" s="348">
        <v>-2.9820000000000002</v>
      </c>
    </row>
    <row r="116" spans="1:14" s="3" customFormat="1" ht="20.399999999999999">
      <c r="A116" s="202" t="s">
        <v>92</v>
      </c>
      <c r="B116" s="421">
        <f>B112+B113+B114+B115</f>
        <v>2789.6919999999941</v>
      </c>
      <c r="C116" s="203">
        <f t="shared" si="34"/>
        <v>0.3965414012611308</v>
      </c>
      <c r="D116" s="413">
        <f t="shared" ref="D116" si="44">D112+D113+D114+D115</f>
        <v>1997.571999999996</v>
      </c>
      <c r="E116" s="260">
        <f t="shared" si="42"/>
        <v>-0.26738750448353776</v>
      </c>
      <c r="F116" s="413">
        <f>F112+F113+F114+F115</f>
        <v>2726.641999999998</v>
      </c>
      <c r="G116" s="252">
        <f t="shared" si="41"/>
        <v>0.43052566522668334</v>
      </c>
      <c r="H116" s="413">
        <f>H112+H113+H114+H115</f>
        <v>1906.0420000000001</v>
      </c>
      <c r="I116" s="252">
        <f t="shared" si="41"/>
        <v>0.13138362913278323</v>
      </c>
      <c r="J116" s="413">
        <v>1684.7</v>
      </c>
      <c r="K116" s="5"/>
      <c r="L116" s="5"/>
      <c r="M116" s="5"/>
      <c r="N116" s="5"/>
    </row>
    <row r="117" spans="1:14">
      <c r="A117" s="204" t="s">
        <v>93</v>
      </c>
      <c r="B117" s="415">
        <v>45.25</v>
      </c>
      <c r="C117" s="258">
        <f t="shared" si="34"/>
        <v>-8.5304224782696614E-2</v>
      </c>
      <c r="D117" s="422">
        <v>49.47</v>
      </c>
      <c r="E117" s="259">
        <f t="shared" si="42"/>
        <v>-0.26584945981241836</v>
      </c>
      <c r="F117" s="423">
        <v>67.384</v>
      </c>
      <c r="G117" s="254">
        <f t="shared" si="41"/>
        <v>8.1362133709920625E-2</v>
      </c>
      <c r="H117" s="423">
        <v>62.314</v>
      </c>
      <c r="I117" s="254">
        <f t="shared" si="41"/>
        <v>-3.9697950377562075E-2</v>
      </c>
      <c r="J117" s="423">
        <v>64.89</v>
      </c>
    </row>
    <row r="118" spans="1:14">
      <c r="A118" s="204" t="s">
        <v>94</v>
      </c>
      <c r="B118" s="415">
        <v>37.81</v>
      </c>
      <c r="C118" s="258">
        <f t="shared" si="34"/>
        <v>1.312968917470525E-2</v>
      </c>
      <c r="D118" s="422">
        <v>37.32</v>
      </c>
      <c r="E118" s="259">
        <f t="shared" si="42"/>
        <v>-0.23970174795257304</v>
      </c>
      <c r="F118" s="423">
        <v>49.085999999999999</v>
      </c>
      <c r="G118" s="254">
        <f t="shared" si="41"/>
        <v>-3.459533877470744E-2</v>
      </c>
      <c r="H118" s="423">
        <v>50.844999999999999</v>
      </c>
      <c r="I118" s="254">
        <f t="shared" si="41"/>
        <v>0.13729393607265084</v>
      </c>
      <c r="J118" s="423">
        <v>44.707000000000001</v>
      </c>
    </row>
    <row r="119" spans="1:14">
      <c r="A119" s="204" t="s">
        <v>95</v>
      </c>
      <c r="B119" s="415">
        <v>24.5</v>
      </c>
      <c r="C119" s="258">
        <f t="shared" si="34"/>
        <v>-0.91076956695924538</v>
      </c>
      <c r="D119" s="422">
        <v>274.57</v>
      </c>
      <c r="E119" s="259">
        <f t="shared" si="42"/>
        <v>1.7172772796548106</v>
      </c>
      <c r="F119" s="423">
        <v>101.04600000000001</v>
      </c>
      <c r="G119" s="254">
        <f t="shared" si="41"/>
        <v>0.11225343430785495</v>
      </c>
      <c r="H119" s="423">
        <v>90.847999999999999</v>
      </c>
      <c r="I119" s="254">
        <f t="shared" si="41"/>
        <v>0.35729759610356604</v>
      </c>
      <c r="J119" s="423">
        <v>66.933000000000007</v>
      </c>
    </row>
    <row r="120" spans="1:14" s="21" customFormat="1">
      <c r="A120" s="202" t="s">
        <v>96</v>
      </c>
      <c r="B120" s="424">
        <f>-B19/B18</f>
        <v>0.30590441822369024</v>
      </c>
      <c r="C120" s="224"/>
      <c r="D120" s="424">
        <f>-D19/D18</f>
        <v>0.33037304395317502</v>
      </c>
      <c r="E120" s="259"/>
      <c r="F120" s="424">
        <f>-F19/F18</f>
        <v>0.42363085086223534</v>
      </c>
      <c r="G120" s="224"/>
      <c r="H120" s="424">
        <f>-H19/H18</f>
        <v>0.42328205757799298</v>
      </c>
      <c r="I120" s="224"/>
      <c r="J120" s="424">
        <v>0.32071395347826287</v>
      </c>
      <c r="K120" s="5"/>
      <c r="L120" s="5"/>
      <c r="M120" s="5"/>
      <c r="N120" s="5"/>
    </row>
    <row r="121" spans="1:14">
      <c r="A121" s="204"/>
      <c r="B121" s="348"/>
      <c r="C121" s="212"/>
      <c r="D121" s="411"/>
      <c r="E121" s="259"/>
      <c r="F121" s="411"/>
      <c r="G121" s="212"/>
      <c r="H121" s="348"/>
      <c r="I121" s="212"/>
      <c r="J121" s="411"/>
    </row>
    <row r="122" spans="1:14" s="3" customFormat="1">
      <c r="A122" s="202"/>
      <c r="B122" s="408"/>
      <c r="C122" s="206"/>
      <c r="D122" s="408"/>
      <c r="E122" s="259"/>
      <c r="F122" s="408"/>
      <c r="G122" s="206"/>
      <c r="H122" s="408"/>
      <c r="I122" s="206"/>
      <c r="J122" s="408"/>
      <c r="K122" s="5"/>
      <c r="L122" s="5"/>
      <c r="M122" s="5"/>
      <c r="N122" s="5"/>
    </row>
    <row r="123" spans="1:14" s="3" customFormat="1">
      <c r="A123" s="202" t="s">
        <v>97</v>
      </c>
      <c r="B123" s="413">
        <f>-B99-B98-B102</f>
        <v>501.56</v>
      </c>
      <c r="C123" s="275"/>
      <c r="D123" s="413">
        <f>-D99-D98-D102</f>
        <v>609.49</v>
      </c>
      <c r="E123" s="260">
        <f>IF((+D123/F123)&lt;0,"n.m.",IF(D123&lt;0,(+D123/F123-1)*-1,(+D123/F123-1)))</f>
        <v>0.43362186573834482</v>
      </c>
      <c r="F123" s="413">
        <f>-F99-F98-F102</f>
        <v>425.14000000000004</v>
      </c>
      <c r="G123" s="203">
        <f>(F123-H123)/H123</f>
        <v>-3.8964112248507017E-3</v>
      </c>
      <c r="H123" s="413">
        <f>-H99-H98-H102</f>
        <v>426.803</v>
      </c>
      <c r="I123" s="203">
        <f>(H123-J123)/J123</f>
        <v>1.4203019775394047E-2</v>
      </c>
      <c r="J123" s="413">
        <v>420.82600000000002</v>
      </c>
      <c r="K123" s="5"/>
      <c r="L123" s="5"/>
      <c r="M123" s="5"/>
      <c r="N123" s="5"/>
    </row>
    <row r="124" spans="1:14">
      <c r="A124" s="204"/>
      <c r="B124" s="411"/>
      <c r="C124" s="212"/>
      <c r="D124" s="411"/>
      <c r="E124" s="411"/>
      <c r="F124" s="411"/>
      <c r="G124" s="212"/>
      <c r="H124" s="411"/>
      <c r="I124" s="212"/>
      <c r="J124" s="411"/>
    </row>
    <row r="125" spans="1:14" s="3" customFormat="1">
      <c r="A125" s="3" t="s">
        <v>98</v>
      </c>
      <c r="B125" s="425"/>
      <c r="C125" s="14"/>
      <c r="D125" s="425"/>
      <c r="E125" s="425"/>
      <c r="F125" s="425"/>
      <c r="G125" s="25"/>
      <c r="H125" s="426"/>
      <c r="I125" s="25"/>
      <c r="J125" s="425"/>
      <c r="K125" s="5"/>
      <c r="L125" s="5"/>
      <c r="M125" s="5"/>
      <c r="N125" s="5"/>
    </row>
    <row r="126" spans="1:14" s="3" customFormat="1">
      <c r="A126" s="8" t="s">
        <v>99</v>
      </c>
      <c r="B126" s="261">
        <v>29717</v>
      </c>
      <c r="C126" s="258">
        <f t="shared" ref="C126:C156" si="45">IF((+B126/D126)&lt;0,"n.m.",IF(B126&lt;0,(+B126/D126-1)*-1,(+B126/D126-1)))</f>
        <v>3.0194827705747773E-2</v>
      </c>
      <c r="D126" s="261">
        <v>28846</v>
      </c>
      <c r="E126" s="265">
        <f t="shared" ref="E126:E153" si="46">IF((+D126/F126)&lt;0,"n.m.",IF(D126&lt;0,(+D126/F126-1)*-1,(+D126/F126-1)))</f>
        <v>-4.9672300793377477E-3</v>
      </c>
      <c r="F126" s="261">
        <v>28990</v>
      </c>
      <c r="G126" s="265">
        <f>IF((+F126/H126)&lt;0,"n.m.",IF(F126&lt;0,(+F126/H126-1)*-1,(+F126/H126-1)))</f>
        <v>5.2230409059562222E-2</v>
      </c>
      <c r="H126" s="194">
        <v>27551</v>
      </c>
      <c r="I126" s="265">
        <f>IF((+H126/J126)&lt;0,"n.m.",IF(H126&lt;0,(+H126/J126-1)*-1,(+H126/J126-1)))</f>
        <v>1.5143699336772398E-2</v>
      </c>
      <c r="J126" s="427">
        <v>27140</v>
      </c>
      <c r="K126" s="5"/>
      <c r="L126" s="5"/>
      <c r="M126" s="5"/>
      <c r="N126" s="5"/>
    </row>
    <row r="127" spans="1:14" s="3" customFormat="1">
      <c r="A127" s="8" t="s">
        <v>100</v>
      </c>
      <c r="B127" s="261">
        <v>10574</v>
      </c>
      <c r="C127" s="258">
        <f t="shared" si="45"/>
        <v>2.5208454527826163E-2</v>
      </c>
      <c r="D127" s="261">
        <v>10314</v>
      </c>
      <c r="E127" s="265">
        <f t="shared" si="46"/>
        <v>-3.09298279528325E-3</v>
      </c>
      <c r="F127" s="261">
        <v>10346</v>
      </c>
      <c r="G127" s="265">
        <f t="shared" ref="G127:I147" si="47">IF((+F127/H127)&lt;0,"n.m.",IF(F127&lt;0,(+F127/H127-1)*-1,(+F127/H127-1)))</f>
        <v>4.9290060851926887E-2</v>
      </c>
      <c r="H127" s="194">
        <v>9860</v>
      </c>
      <c r="I127" s="265">
        <f t="shared" si="47"/>
        <v>1.7019082001031416E-2</v>
      </c>
      <c r="J127" s="427">
        <v>9695</v>
      </c>
      <c r="K127" s="5"/>
      <c r="L127" s="5"/>
      <c r="M127" s="5"/>
      <c r="N127" s="5"/>
    </row>
    <row r="128" spans="1:14" s="3" customFormat="1">
      <c r="A128" s="13" t="s">
        <v>101</v>
      </c>
      <c r="B128" s="261">
        <v>4751</v>
      </c>
      <c r="C128" s="258">
        <f t="shared" si="45"/>
        <v>4.3258673693456373E-2</v>
      </c>
      <c r="D128" s="261">
        <v>4554</v>
      </c>
      <c r="E128" s="265">
        <f t="shared" si="46"/>
        <v>2.1763518061476361E-2</v>
      </c>
      <c r="F128" s="261">
        <v>4457</v>
      </c>
      <c r="G128" s="265">
        <f t="shared" si="47"/>
        <v>3.1235539102267396E-2</v>
      </c>
      <c r="H128" s="194">
        <v>4322</v>
      </c>
      <c r="I128" s="265">
        <f t="shared" si="47"/>
        <v>-0.12065106815869786</v>
      </c>
      <c r="J128" s="427">
        <v>4915</v>
      </c>
      <c r="K128" s="5"/>
      <c r="L128" s="5"/>
      <c r="M128" s="5"/>
      <c r="N128" s="5"/>
    </row>
    <row r="129" spans="1:14" s="3" customFormat="1">
      <c r="A129" s="13" t="s">
        <v>102</v>
      </c>
      <c r="B129" s="261">
        <v>3659</v>
      </c>
      <c r="C129" s="258">
        <f t="shared" si="45"/>
        <v>-3.5403050108931966E-3</v>
      </c>
      <c r="D129" s="261">
        <v>3672</v>
      </c>
      <c r="E129" s="265">
        <f t="shared" si="46"/>
        <v>-5.4171180931744667E-3</v>
      </c>
      <c r="F129" s="261">
        <v>3692</v>
      </c>
      <c r="G129" s="265">
        <f t="shared" si="47"/>
        <v>1.067615658362997E-2</v>
      </c>
      <c r="H129" s="194">
        <v>3653</v>
      </c>
      <c r="I129" s="265">
        <f t="shared" si="47"/>
        <v>-3.7163943068002081E-2</v>
      </c>
      <c r="J129" s="427">
        <v>3794</v>
      </c>
      <c r="K129" s="5"/>
      <c r="L129" s="5"/>
      <c r="M129" s="5"/>
      <c r="N129" s="5"/>
    </row>
    <row r="130" spans="1:14">
      <c r="A130" s="13" t="s">
        <v>103</v>
      </c>
      <c r="B130" s="261">
        <v>2744</v>
      </c>
      <c r="C130" s="258">
        <f t="shared" si="45"/>
        <v>5.7418111753371859E-2</v>
      </c>
      <c r="D130" s="261">
        <v>2595</v>
      </c>
      <c r="E130" s="265">
        <f t="shared" si="46"/>
        <v>-3.7462908011869467E-2</v>
      </c>
      <c r="F130" s="261">
        <v>2696</v>
      </c>
      <c r="G130" s="265">
        <f t="shared" si="47"/>
        <v>-7.3637702503681624E-3</v>
      </c>
      <c r="H130" s="194">
        <v>2716</v>
      </c>
      <c r="I130" s="265">
        <f t="shared" si="47"/>
        <v>7.8205637157602315E-2</v>
      </c>
      <c r="J130" s="427">
        <v>2519</v>
      </c>
    </row>
    <row r="131" spans="1:14">
      <c r="A131" s="13" t="s">
        <v>147</v>
      </c>
      <c r="B131" s="261">
        <v>884</v>
      </c>
      <c r="C131" s="258">
        <f t="shared" si="45"/>
        <v>-0.23197219808861858</v>
      </c>
      <c r="D131" s="261">
        <v>1151</v>
      </c>
      <c r="E131" s="265">
        <f t="shared" si="46"/>
        <v>-0.16835260115606931</v>
      </c>
      <c r="F131" s="261">
        <v>1384</v>
      </c>
      <c r="G131" s="265">
        <f t="shared" si="47"/>
        <v>-0.29817444219066935</v>
      </c>
      <c r="H131" s="194">
        <v>1972</v>
      </c>
      <c r="I131" s="265">
        <f t="shared" si="47"/>
        <v>-0.23536254362155873</v>
      </c>
      <c r="J131" s="427">
        <v>2579</v>
      </c>
    </row>
    <row r="132" spans="1:14">
      <c r="A132" s="13" t="s">
        <v>104</v>
      </c>
      <c r="B132" s="261">
        <v>1914</v>
      </c>
      <c r="C132" s="258">
        <f t="shared" si="45"/>
        <v>4.5330420535226734E-2</v>
      </c>
      <c r="D132" s="261">
        <v>1831</v>
      </c>
      <c r="E132" s="265">
        <f t="shared" si="46"/>
        <v>7.1507150715071077E-3</v>
      </c>
      <c r="F132" s="261">
        <v>1818</v>
      </c>
      <c r="G132" s="265">
        <f t="shared" si="47"/>
        <v>1.6778523489932917E-2</v>
      </c>
      <c r="H132" s="194">
        <v>1788</v>
      </c>
      <c r="I132" s="265">
        <f t="shared" si="47"/>
        <v>-2.0273972602739776E-2</v>
      </c>
      <c r="J132" s="427">
        <v>1825</v>
      </c>
    </row>
    <row r="133" spans="1:14">
      <c r="A133" s="13" t="s">
        <v>105</v>
      </c>
      <c r="B133" s="261">
        <v>1361</v>
      </c>
      <c r="C133" s="258">
        <f t="shared" si="45"/>
        <v>2.8722600151171562E-2</v>
      </c>
      <c r="D133" s="261">
        <v>1323</v>
      </c>
      <c r="E133" s="265">
        <f t="shared" si="46"/>
        <v>4.2553191489361764E-2</v>
      </c>
      <c r="F133" s="261">
        <v>1269</v>
      </c>
      <c r="G133" s="265">
        <f t="shared" si="47"/>
        <v>-1.1682242990654235E-2</v>
      </c>
      <c r="H133" s="194">
        <v>1284</v>
      </c>
      <c r="I133" s="265">
        <f t="shared" si="47"/>
        <v>-0.14854111405835546</v>
      </c>
      <c r="J133" s="427">
        <v>1508</v>
      </c>
    </row>
    <row r="134" spans="1:14">
      <c r="A134" s="13" t="s">
        <v>106</v>
      </c>
      <c r="B134" s="261">
        <v>858</v>
      </c>
      <c r="C134" s="258">
        <f t="shared" si="45"/>
        <v>0.21702127659574466</v>
      </c>
      <c r="D134" s="261">
        <v>705</v>
      </c>
      <c r="E134" s="265">
        <f t="shared" si="46"/>
        <v>1.7316017316017396E-2</v>
      </c>
      <c r="F134" s="261">
        <v>693</v>
      </c>
      <c r="G134" s="265">
        <f t="shared" si="47"/>
        <v>-6.4777327935222617E-2</v>
      </c>
      <c r="H134" s="194">
        <v>741</v>
      </c>
      <c r="I134" s="265">
        <f t="shared" si="47"/>
        <v>-7.7210460772104583E-2</v>
      </c>
      <c r="J134" s="427">
        <v>803</v>
      </c>
    </row>
    <row r="135" spans="1:14">
      <c r="A135" s="13" t="s">
        <v>107</v>
      </c>
      <c r="B135" s="261">
        <v>213</v>
      </c>
      <c r="C135" s="258">
        <f t="shared" si="45"/>
        <v>-4.6728971962616273E-3</v>
      </c>
      <c r="D135" s="261">
        <v>214</v>
      </c>
      <c r="E135" s="265">
        <f t="shared" si="46"/>
        <v>-1.3824884792626779E-2</v>
      </c>
      <c r="F135" s="261">
        <v>217</v>
      </c>
      <c r="G135" s="265">
        <f t="shared" si="47"/>
        <v>0.16042780748663099</v>
      </c>
      <c r="H135" s="194">
        <v>187</v>
      </c>
      <c r="I135" s="265">
        <f t="shared" si="47"/>
        <v>1.08108108108107E-2</v>
      </c>
      <c r="J135" s="427">
        <v>185</v>
      </c>
    </row>
    <row r="136" spans="1:14">
      <c r="A136" s="13" t="s">
        <v>108</v>
      </c>
      <c r="B136" s="261">
        <v>1036</v>
      </c>
      <c r="C136" s="258">
        <f t="shared" si="45"/>
        <v>0.17727272727272725</v>
      </c>
      <c r="D136" s="261">
        <v>880</v>
      </c>
      <c r="E136" s="265">
        <f t="shared" si="46"/>
        <v>0.23422159887798033</v>
      </c>
      <c r="F136" s="261">
        <v>713</v>
      </c>
      <c r="G136" s="265">
        <f t="shared" si="47"/>
        <v>8.6890243902439046E-2</v>
      </c>
      <c r="H136" s="194">
        <v>656</v>
      </c>
      <c r="I136" s="265">
        <f t="shared" si="47"/>
        <v>1.8633540372670732E-2</v>
      </c>
      <c r="J136" s="427">
        <v>644</v>
      </c>
    </row>
    <row r="137" spans="1:14">
      <c r="A137" s="13" t="s">
        <v>109</v>
      </c>
      <c r="B137" s="261">
        <v>346</v>
      </c>
      <c r="C137" s="258">
        <f t="shared" si="45"/>
        <v>1.1695906432748648E-2</v>
      </c>
      <c r="D137" s="261">
        <v>342</v>
      </c>
      <c r="E137" s="265">
        <f t="shared" si="46"/>
        <v>5.8823529411764497E-3</v>
      </c>
      <c r="F137" s="261">
        <v>340</v>
      </c>
      <c r="G137" s="265">
        <f t="shared" si="47"/>
        <v>0.1371237458193979</v>
      </c>
      <c r="H137" s="194">
        <v>299</v>
      </c>
      <c r="I137" s="265">
        <f t="shared" si="47"/>
        <v>0.32888888888888879</v>
      </c>
      <c r="J137" s="427">
        <v>225</v>
      </c>
    </row>
    <row r="138" spans="1:14">
      <c r="A138" s="13" t="s">
        <v>110</v>
      </c>
      <c r="B138" s="261">
        <v>1067</v>
      </c>
      <c r="C138" s="258">
        <f t="shared" si="45"/>
        <v>-0.12826797385620914</v>
      </c>
      <c r="D138" s="261">
        <v>1224</v>
      </c>
      <c r="E138" s="265">
        <f t="shared" si="46"/>
        <v>-9.1314031180400934E-2</v>
      </c>
      <c r="F138" s="261">
        <v>1347</v>
      </c>
      <c r="G138" s="265">
        <f t="shared" si="47"/>
        <v>-0.11556139198949444</v>
      </c>
      <c r="H138" s="194">
        <v>1523</v>
      </c>
      <c r="I138" s="265">
        <f t="shared" si="47"/>
        <v>-0.11504938988959912</v>
      </c>
      <c r="J138" s="427">
        <v>1721</v>
      </c>
    </row>
    <row r="139" spans="1:14">
      <c r="A139" s="8" t="s">
        <v>111</v>
      </c>
      <c r="B139" s="428">
        <v>634</v>
      </c>
      <c r="C139" s="258">
        <f t="shared" si="45"/>
        <v>0</v>
      </c>
      <c r="D139" s="428">
        <v>634</v>
      </c>
      <c r="E139" s="265">
        <f t="shared" si="46"/>
        <v>-9.9431818181818232E-2</v>
      </c>
      <c r="F139" s="428">
        <v>704</v>
      </c>
      <c r="G139" s="265">
        <f t="shared" si="47"/>
        <v>-0.12655086848635233</v>
      </c>
      <c r="H139" s="194">
        <v>806</v>
      </c>
      <c r="I139" s="265">
        <f t="shared" si="47"/>
        <v>-0.18668012108980825</v>
      </c>
      <c r="J139" s="428">
        <v>991</v>
      </c>
    </row>
    <row r="140" spans="1:14">
      <c r="A140" s="8" t="s">
        <v>112</v>
      </c>
      <c r="B140" s="261">
        <v>408</v>
      </c>
      <c r="C140" s="258">
        <f t="shared" si="45"/>
        <v>-5.555555555555558E-2</v>
      </c>
      <c r="D140" s="261">
        <v>432</v>
      </c>
      <c r="E140" s="265">
        <f t="shared" si="46"/>
        <v>-0.11111111111111116</v>
      </c>
      <c r="F140" s="261">
        <v>486</v>
      </c>
      <c r="G140" s="265">
        <f t="shared" si="47"/>
        <v>-0.19269102990033227</v>
      </c>
      <c r="H140" s="194">
        <v>602</v>
      </c>
      <c r="I140" s="265">
        <f t="shared" si="47"/>
        <v>-0.17307692307692313</v>
      </c>
      <c r="J140" s="427">
        <v>728</v>
      </c>
    </row>
    <row r="141" spans="1:14" s="3" customFormat="1">
      <c r="A141" s="8" t="s">
        <v>113</v>
      </c>
      <c r="B141" s="261">
        <v>192</v>
      </c>
      <c r="C141" s="258">
        <f t="shared" si="45"/>
        <v>-0.25291828793774318</v>
      </c>
      <c r="D141" s="261">
        <v>257</v>
      </c>
      <c r="E141" s="265">
        <f t="shared" si="46"/>
        <v>-0.2614942528735632</v>
      </c>
      <c r="F141" s="261">
        <v>348</v>
      </c>
      <c r="G141" s="265">
        <f t="shared" si="47"/>
        <v>-2.2471910112359605E-2</v>
      </c>
      <c r="H141" s="194">
        <v>356</v>
      </c>
      <c r="I141" s="265">
        <f t="shared" si="47"/>
        <v>0.29454545454545444</v>
      </c>
      <c r="J141" s="427">
        <v>275</v>
      </c>
      <c r="K141" s="5"/>
      <c r="L141" s="5"/>
      <c r="M141" s="5"/>
      <c r="N141" s="5"/>
    </row>
    <row r="142" spans="1:14">
      <c r="A142" s="8" t="s">
        <v>114</v>
      </c>
      <c r="B142" s="261">
        <v>354</v>
      </c>
      <c r="C142" s="258">
        <f t="shared" si="45"/>
        <v>-0.28048780487804881</v>
      </c>
      <c r="D142" s="261">
        <v>492</v>
      </c>
      <c r="E142" s="265">
        <f t="shared" si="46"/>
        <v>-4.4660194174757306E-2</v>
      </c>
      <c r="F142" s="261">
        <v>515</v>
      </c>
      <c r="G142" s="265">
        <f t="shared" si="47"/>
        <v>-9.330985915492962E-2</v>
      </c>
      <c r="H142" s="194">
        <v>568</v>
      </c>
      <c r="I142" s="265">
        <f t="shared" si="47"/>
        <v>1.3089430894308944</v>
      </c>
      <c r="J142" s="427">
        <v>246</v>
      </c>
    </row>
    <row r="143" spans="1:14">
      <c r="A143" s="8" t="s">
        <v>115</v>
      </c>
      <c r="B143" s="261">
        <v>1266</v>
      </c>
      <c r="C143" s="258">
        <f t="shared" si="45"/>
        <v>0.27878787878787881</v>
      </c>
      <c r="D143" s="261">
        <v>990</v>
      </c>
      <c r="E143" s="265">
        <f t="shared" si="46"/>
        <v>5.2072263549415521E-2</v>
      </c>
      <c r="F143" s="261">
        <v>941</v>
      </c>
      <c r="G143" s="265">
        <f t="shared" si="47"/>
        <v>-6.27490039840638E-2</v>
      </c>
      <c r="H143" s="194">
        <v>1004</v>
      </c>
      <c r="I143" s="265">
        <f t="shared" si="47"/>
        <v>0.13063063063063063</v>
      </c>
      <c r="J143" s="427">
        <v>888</v>
      </c>
    </row>
    <row r="144" spans="1:14">
      <c r="A144" s="8" t="s">
        <v>116</v>
      </c>
      <c r="B144" s="261">
        <v>3860</v>
      </c>
      <c r="C144" s="258">
        <f t="shared" si="45"/>
        <v>-0.16738567730802412</v>
      </c>
      <c r="D144" s="261">
        <v>4636</v>
      </c>
      <c r="E144" s="265">
        <f t="shared" si="46"/>
        <v>-0.22513789069028911</v>
      </c>
      <c r="F144" s="261">
        <v>5983</v>
      </c>
      <c r="G144" s="265">
        <f t="shared" si="47"/>
        <v>-0.11125965537730242</v>
      </c>
      <c r="H144" s="194">
        <v>6732</v>
      </c>
      <c r="I144" s="265">
        <f t="shared" si="47"/>
        <v>4.5828802237066979E-2</v>
      </c>
      <c r="J144" s="427">
        <v>6437</v>
      </c>
    </row>
    <row r="145" spans="1:14">
      <c r="A145" s="8" t="s">
        <v>117</v>
      </c>
      <c r="B145" s="261">
        <v>5198</v>
      </c>
      <c r="C145" s="258">
        <f t="shared" si="45"/>
        <v>3.8146594767325848E-2</v>
      </c>
      <c r="D145" s="261">
        <v>5007</v>
      </c>
      <c r="E145" s="265">
        <f t="shared" si="46"/>
        <v>0.19384835479256091</v>
      </c>
      <c r="F145" s="261">
        <v>4194</v>
      </c>
      <c r="G145" s="265">
        <f t="shared" si="47"/>
        <v>0.34293948126801155</v>
      </c>
      <c r="H145" s="261">
        <v>3123</v>
      </c>
      <c r="I145" s="265">
        <f t="shared" si="47"/>
        <v>0.19243986254295531</v>
      </c>
      <c r="J145" s="427">
        <v>2619</v>
      </c>
    </row>
    <row r="146" spans="1:14">
      <c r="A146" s="8" t="s">
        <v>118</v>
      </c>
      <c r="B146" s="262">
        <v>1122</v>
      </c>
      <c r="C146" s="258">
        <f t="shared" si="45"/>
        <v>0.11089108910891099</v>
      </c>
      <c r="D146" s="262">
        <v>1010</v>
      </c>
      <c r="E146" s="265">
        <f t="shared" si="46"/>
        <v>-0.23600605143721631</v>
      </c>
      <c r="F146" s="262">
        <v>1322</v>
      </c>
      <c r="G146" s="265">
        <f t="shared" si="47"/>
        <v>-0.45974662852472414</v>
      </c>
      <c r="H146" s="262">
        <v>2447</v>
      </c>
      <c r="I146" s="265">
        <f t="shared" si="47"/>
        <v>-7.5207860922146597E-2</v>
      </c>
      <c r="J146" s="262">
        <v>2646</v>
      </c>
    </row>
    <row r="147" spans="1:14">
      <c r="A147" s="8" t="s">
        <v>119</v>
      </c>
      <c r="B147" s="262">
        <v>746</v>
      </c>
      <c r="C147" s="258">
        <f t="shared" si="45"/>
        <v>2.1917808219177992E-2</v>
      </c>
      <c r="D147" s="262">
        <v>730</v>
      </c>
      <c r="E147" s="265">
        <f t="shared" si="46"/>
        <v>-0.15116279069767447</v>
      </c>
      <c r="F147" s="262">
        <v>860</v>
      </c>
      <c r="G147" s="265">
        <f t="shared" si="47"/>
        <v>0.2011173184357542</v>
      </c>
      <c r="H147" s="262">
        <v>716</v>
      </c>
      <c r="I147" s="265">
        <f t="shared" si="47"/>
        <v>-1.3947001394699621E-3</v>
      </c>
      <c r="J147" s="262">
        <v>717</v>
      </c>
    </row>
    <row r="148" spans="1:14">
      <c r="A148" s="18" t="s">
        <v>99</v>
      </c>
      <c r="B148" s="376">
        <f>B126</f>
        <v>29717</v>
      </c>
      <c r="C148" s="258">
        <f t="shared" si="45"/>
        <v>3.0194827705747773E-2</v>
      </c>
      <c r="D148" s="376">
        <f>D126</f>
        <v>28846</v>
      </c>
      <c r="E148" s="265">
        <f t="shared" si="46"/>
        <v>-4.9672300793377477E-3</v>
      </c>
      <c r="F148" s="376">
        <f>F126</f>
        <v>28990</v>
      </c>
      <c r="G148" s="265">
        <f t="shared" ref="G148:I153" si="48">IF((+F148/H148)&lt;0,"n.m.",IF(F148&lt;0,(+F148/H148-1)*-1,(+F148/H148-1)))</f>
        <v>5.2230409059562222E-2</v>
      </c>
      <c r="H148" s="376">
        <f>H126</f>
        <v>27551</v>
      </c>
      <c r="I148" s="265">
        <f t="shared" si="48"/>
        <v>1.5143699336772398E-2</v>
      </c>
      <c r="J148" s="376">
        <v>27140</v>
      </c>
    </row>
    <row r="149" spans="1:14">
      <c r="A149" s="18" t="s">
        <v>100</v>
      </c>
      <c r="B149" s="376">
        <f>B127</f>
        <v>10574</v>
      </c>
      <c r="C149" s="258">
        <f t="shared" si="45"/>
        <v>2.5208454527826163E-2</v>
      </c>
      <c r="D149" s="376">
        <f>D127</f>
        <v>10314</v>
      </c>
      <c r="E149" s="265">
        <f t="shared" si="46"/>
        <v>-3.09298279528325E-3</v>
      </c>
      <c r="F149" s="376">
        <f>F127</f>
        <v>10346</v>
      </c>
      <c r="G149" s="265">
        <f t="shared" si="48"/>
        <v>4.9290060851926887E-2</v>
      </c>
      <c r="H149" s="376">
        <f>H127</f>
        <v>9860</v>
      </c>
      <c r="I149" s="265">
        <f t="shared" si="48"/>
        <v>1.7019082001031416E-2</v>
      </c>
      <c r="J149" s="376">
        <v>9695</v>
      </c>
    </row>
    <row r="150" spans="1:14" s="3" customFormat="1">
      <c r="A150" s="18" t="s">
        <v>120</v>
      </c>
      <c r="B150" s="428">
        <f>B128+B129+B130+B131+B132+B133+B134+B135+B136+B137</f>
        <v>17766</v>
      </c>
      <c r="C150" s="258">
        <f t="shared" si="45"/>
        <v>2.8899056002779977E-2</v>
      </c>
      <c r="D150" s="428">
        <f>D128+D129+D130+D131+D132+D133+D134+D135+D136+D137</f>
        <v>17267</v>
      </c>
      <c r="E150" s="265">
        <f t="shared" si="46"/>
        <v>-6.9448463452748133E-4</v>
      </c>
      <c r="F150" s="428">
        <f>F128+F129+F130+F131+F132+F133+F134+F135+F136+F137</f>
        <v>17279</v>
      </c>
      <c r="G150" s="265">
        <f t="shared" si="48"/>
        <v>-1.9241684640708412E-2</v>
      </c>
      <c r="H150" s="428">
        <f>H128+H129+H130+H131+H132+H133+H134+H135+H136+H137</f>
        <v>17618</v>
      </c>
      <c r="I150" s="265">
        <f t="shared" si="48"/>
        <v>-7.2590409011949242E-2</v>
      </c>
      <c r="J150" s="428">
        <v>18997</v>
      </c>
      <c r="K150" s="5"/>
      <c r="L150" s="5"/>
      <c r="M150" s="5"/>
      <c r="N150" s="5"/>
    </row>
    <row r="151" spans="1:14" s="3" customFormat="1">
      <c r="A151" s="18" t="s">
        <v>121</v>
      </c>
      <c r="B151" s="428">
        <f>B138+B139+B140+B141+B142+B143</f>
        <v>3921</v>
      </c>
      <c r="C151" s="258">
        <f t="shared" si="45"/>
        <v>-2.6805658972449686E-2</v>
      </c>
      <c r="D151" s="428">
        <f>D138+D139+D140+D141+D142+D143</f>
        <v>4029</v>
      </c>
      <c r="E151" s="265">
        <f t="shared" si="46"/>
        <v>-7.1872840359364254E-2</v>
      </c>
      <c r="F151" s="428">
        <f>F138+F139+F140+F141+F142+F143</f>
        <v>4341</v>
      </c>
      <c r="G151" s="265">
        <f t="shared" si="48"/>
        <v>-0.10660629759209717</v>
      </c>
      <c r="H151" s="428">
        <f>H138+H139+H140+H141+H142+H143</f>
        <v>4859</v>
      </c>
      <c r="I151" s="265">
        <f t="shared" si="48"/>
        <v>2.0622808826562533E-3</v>
      </c>
      <c r="J151" s="428">
        <v>4849</v>
      </c>
      <c r="K151" s="5"/>
      <c r="L151" s="5"/>
      <c r="M151" s="5"/>
      <c r="N151" s="5"/>
    </row>
    <row r="152" spans="1:14">
      <c r="A152" s="18" t="s">
        <v>122</v>
      </c>
      <c r="B152" s="428">
        <f>B144+B145+B146+B147</f>
        <v>10926</v>
      </c>
      <c r="C152" s="258">
        <f t="shared" si="45"/>
        <v>-4.0147588509180321E-2</v>
      </c>
      <c r="D152" s="428">
        <f>D144+D145+D146+D147</f>
        <v>11383</v>
      </c>
      <c r="E152" s="265">
        <f t="shared" si="46"/>
        <v>-7.8970790517032152E-2</v>
      </c>
      <c r="F152" s="428">
        <f>F144+F145+F146+F147</f>
        <v>12359</v>
      </c>
      <c r="G152" s="265">
        <f t="shared" si="48"/>
        <v>-5.0622215394069747E-2</v>
      </c>
      <c r="H152" s="428">
        <f>H144+H145+H146+H147</f>
        <v>13018</v>
      </c>
      <c r="I152" s="265">
        <f t="shared" si="48"/>
        <v>4.8232546903937523E-2</v>
      </c>
      <c r="J152" s="428">
        <v>12419</v>
      </c>
    </row>
    <row r="153" spans="1:14" s="3" customFormat="1">
      <c r="A153" s="3" t="s">
        <v>123</v>
      </c>
      <c r="B153" s="426">
        <f>SUM(B148:B152)</f>
        <v>72904</v>
      </c>
      <c r="C153" s="203">
        <f t="shared" si="45"/>
        <v>1.4824816603794533E-2</v>
      </c>
      <c r="D153" s="426">
        <f>SUM(D148:D152)</f>
        <v>71839</v>
      </c>
      <c r="E153" s="264">
        <f t="shared" si="46"/>
        <v>-2.0132305803723605E-2</v>
      </c>
      <c r="F153" s="426">
        <f>SUM(F148:F152)</f>
        <v>73315</v>
      </c>
      <c r="G153" s="264">
        <f t="shared" si="48"/>
        <v>5.6099635146626969E-3</v>
      </c>
      <c r="H153" s="426">
        <f>SUM(H148:H152)</f>
        <v>72906</v>
      </c>
      <c r="I153" s="264">
        <f t="shared" si="48"/>
        <v>-2.653898768809837E-3</v>
      </c>
      <c r="J153" s="426">
        <v>73100</v>
      </c>
      <c r="K153" s="5"/>
      <c r="L153" s="5"/>
      <c r="M153" s="5"/>
      <c r="N153" s="5"/>
    </row>
    <row r="154" spans="1:14">
      <c r="B154" s="26"/>
      <c r="C154" s="273"/>
      <c r="D154" s="26"/>
      <c r="E154" s="264"/>
      <c r="F154" s="26"/>
      <c r="G154" s="9"/>
      <c r="H154" s="26"/>
      <c r="I154" s="9"/>
      <c r="J154" s="429"/>
    </row>
    <row r="155" spans="1:14">
      <c r="A155" s="8" t="s">
        <v>124</v>
      </c>
      <c r="B155" s="328">
        <v>30564</v>
      </c>
      <c r="C155" s="258">
        <f t="shared" si="45"/>
        <v>7.4003795066413636E-2</v>
      </c>
      <c r="D155" s="263">
        <v>28458</v>
      </c>
      <c r="E155" s="265">
        <f>IF((+D155/F155)&lt;0,"n.m.",IF(D155&lt;0,(+D155/F155-1)*-1,(+D155/F155-1)))</f>
        <v>-3.2922387223311977E-3</v>
      </c>
      <c r="F155" s="263">
        <v>28552</v>
      </c>
      <c r="G155" s="9">
        <f>(F155-H155)/H155</f>
        <v>2.3846236597697853E-2</v>
      </c>
      <c r="H155" s="263">
        <v>27887</v>
      </c>
      <c r="I155" s="9">
        <f>(H155-J155)/J155</f>
        <v>-7.2621124203481541E-3</v>
      </c>
      <c r="J155" s="430">
        <v>28091</v>
      </c>
    </row>
    <row r="156" spans="1:14">
      <c r="A156" s="8" t="s">
        <v>125</v>
      </c>
      <c r="B156" s="328">
        <v>42340</v>
      </c>
      <c r="C156" s="258">
        <f t="shared" si="45"/>
        <v>-2.399668057444504E-2</v>
      </c>
      <c r="D156" s="263">
        <v>43381</v>
      </c>
      <c r="E156" s="265">
        <f>IF((+D156/F156)&lt;0,"n.m.",IF(D156&lt;0,(+D156/F156-1)*-1,(+D156/F156-1)))</f>
        <v>-3.087371266447736E-2</v>
      </c>
      <c r="F156" s="263">
        <v>44763</v>
      </c>
      <c r="G156" s="9">
        <f>(F156-H156)/H156</f>
        <v>-5.6864879273195758E-3</v>
      </c>
      <c r="H156" s="263">
        <v>45019</v>
      </c>
      <c r="I156" s="9">
        <f>(H156-J156)/J156</f>
        <v>2.2217778666488923E-4</v>
      </c>
      <c r="J156" s="430">
        <v>45009</v>
      </c>
    </row>
    <row r="157" spans="1:14">
      <c r="B157" s="431"/>
      <c r="C157" s="27"/>
      <c r="D157" s="432"/>
      <c r="E157" s="432"/>
      <c r="F157" s="432"/>
      <c r="G157" s="27"/>
      <c r="H157" s="431"/>
      <c r="I157" s="27"/>
      <c r="J157" s="428"/>
    </row>
    <row r="158" spans="1:14" s="3" customFormat="1">
      <c r="A158" s="3" t="s">
        <v>2</v>
      </c>
      <c r="B158" s="14"/>
      <c r="C158" s="14"/>
      <c r="D158" s="425"/>
      <c r="E158" s="425"/>
      <c r="F158" s="425"/>
      <c r="G158" s="14"/>
      <c r="H158" s="425"/>
      <c r="I158" s="14"/>
      <c r="J158" s="425"/>
      <c r="K158" s="5"/>
      <c r="L158" s="5"/>
      <c r="M158" s="5"/>
      <c r="N158" s="5"/>
    </row>
    <row r="159" spans="1:14" s="3" customFormat="1">
      <c r="A159" s="8" t="s">
        <v>99</v>
      </c>
      <c r="B159" s="375">
        <v>6959.63</v>
      </c>
      <c r="C159" s="258">
        <f t="shared" ref="C159:C216" si="49">IF((+B159/D159)&lt;0,"n.m.",IF(B159&lt;0,(+B159/D159-1)*-1,(+B159/D159-1)))</f>
        <v>0.10999768738187732</v>
      </c>
      <c r="D159" s="267">
        <v>6269.9499999999989</v>
      </c>
      <c r="E159" s="265">
        <f t="shared" ref="E159:E186" si="50">IF((+D159/F159)&lt;0,"n.m.",IF(D159&lt;0,(+D159/F159-1)*-1,(+D159/F159-1)))</f>
        <v>2.2122373167989817E-3</v>
      </c>
      <c r="F159" s="267">
        <v>6256.11</v>
      </c>
      <c r="G159" s="265">
        <f t="shared" ref="G159:I180" si="51">IF((+F159/H159)&lt;0,"n.m.",IF(F159&lt;0,(+F159/H159-1)*-1,(+F159/H159-1)))</f>
        <v>2.8916383922477307E-2</v>
      </c>
      <c r="H159" s="267">
        <v>6080.29</v>
      </c>
      <c r="I159" s="265">
        <f t="shared" si="51"/>
        <v>5.0352317661142676E-2</v>
      </c>
      <c r="J159" s="433">
        <v>5788.81</v>
      </c>
      <c r="K159" s="5"/>
      <c r="L159" s="5"/>
      <c r="M159" s="5"/>
      <c r="N159" s="5"/>
    </row>
    <row r="160" spans="1:14" s="3" customFormat="1">
      <c r="A160" s="8" t="s">
        <v>100</v>
      </c>
      <c r="B160" s="267">
        <v>2333.3200000000002</v>
      </c>
      <c r="C160" s="258">
        <f t="shared" si="49"/>
        <v>0.11183539659395203</v>
      </c>
      <c r="D160" s="267">
        <v>2098.6200000000003</v>
      </c>
      <c r="E160" s="265">
        <f t="shared" si="50"/>
        <v>4.7748854207231295E-2</v>
      </c>
      <c r="F160" s="267">
        <v>2002.98</v>
      </c>
      <c r="G160" s="265">
        <f t="shared" si="51"/>
        <v>-2.654075884894469E-2</v>
      </c>
      <c r="H160" s="267">
        <v>2057.59</v>
      </c>
      <c r="I160" s="265">
        <f t="shared" si="51"/>
        <v>3.8400201867272443E-2</v>
      </c>
      <c r="J160" s="433">
        <v>1981.5</v>
      </c>
      <c r="K160" s="5"/>
      <c r="L160" s="5"/>
      <c r="M160" s="5"/>
      <c r="N160" s="5"/>
    </row>
    <row r="161" spans="1:14" s="3" customFormat="1">
      <c r="A161" s="13" t="s">
        <v>101</v>
      </c>
      <c r="B161" s="267">
        <v>848.25999999999988</v>
      </c>
      <c r="C161" s="258">
        <f t="shared" si="49"/>
        <v>9.6311422441647032E-2</v>
      </c>
      <c r="D161" s="267">
        <v>773.7399999999999</v>
      </c>
      <c r="E161" s="265">
        <f t="shared" si="50"/>
        <v>-0.17753731025979003</v>
      </c>
      <c r="F161" s="267">
        <v>940.76</v>
      </c>
      <c r="G161" s="265">
        <f t="shared" si="51"/>
        <v>0.15173477632770971</v>
      </c>
      <c r="H161" s="267">
        <v>816.82</v>
      </c>
      <c r="I161" s="265">
        <f t="shared" si="51"/>
        <v>3.7495236885558114E-2</v>
      </c>
      <c r="J161" s="433">
        <v>787.30000000000007</v>
      </c>
      <c r="K161" s="5"/>
      <c r="L161" s="5"/>
      <c r="M161" s="5"/>
      <c r="N161" s="5"/>
    </row>
    <row r="162" spans="1:14" s="3" customFormat="1">
      <c r="A162" s="13" t="s">
        <v>102</v>
      </c>
      <c r="B162" s="267">
        <v>628.75</v>
      </c>
      <c r="C162" s="258">
        <f t="shared" si="49"/>
        <v>-2.8704643491500592E-3</v>
      </c>
      <c r="D162" s="267">
        <v>630.56000000000006</v>
      </c>
      <c r="E162" s="265">
        <f t="shared" si="50"/>
        <v>-0.17530735024849586</v>
      </c>
      <c r="F162" s="267">
        <v>764.6</v>
      </c>
      <c r="G162" s="265">
        <f t="shared" si="51"/>
        <v>0.23406178378901843</v>
      </c>
      <c r="H162" s="267">
        <v>619.58000000000004</v>
      </c>
      <c r="I162" s="265">
        <f t="shared" si="51"/>
        <v>-3.8904228585610712E-2</v>
      </c>
      <c r="J162" s="433">
        <v>644.65999999999985</v>
      </c>
      <c r="K162" s="5"/>
      <c r="L162" s="5"/>
      <c r="M162" s="5"/>
      <c r="N162" s="5"/>
    </row>
    <row r="163" spans="1:14">
      <c r="A163" s="13" t="s">
        <v>103</v>
      </c>
      <c r="B163" s="267">
        <v>551.09</v>
      </c>
      <c r="C163" s="258">
        <f t="shared" si="49"/>
        <v>0.22978220119610815</v>
      </c>
      <c r="D163" s="267">
        <v>448.12</v>
      </c>
      <c r="E163" s="265">
        <f t="shared" si="50"/>
        <v>-0.24591929458486184</v>
      </c>
      <c r="F163" s="267">
        <v>594.26</v>
      </c>
      <c r="G163" s="265">
        <f t="shared" si="51"/>
        <v>9.1827735724259618E-2</v>
      </c>
      <c r="H163" s="267">
        <v>544.28</v>
      </c>
      <c r="I163" s="265">
        <f t="shared" si="51"/>
        <v>9.7471468322780863E-2</v>
      </c>
      <c r="J163" s="433">
        <v>495.94</v>
      </c>
    </row>
    <row r="164" spans="1:14">
      <c r="A164" s="13" t="s">
        <v>147</v>
      </c>
      <c r="B164" s="267">
        <v>143.11000000000001</v>
      </c>
      <c r="C164" s="258">
        <f t="shared" si="49"/>
        <v>3.0606366124153794E-2</v>
      </c>
      <c r="D164" s="267">
        <v>138.86000000000001</v>
      </c>
      <c r="E164" s="265">
        <f t="shared" si="50"/>
        <v>-0.39728286818004244</v>
      </c>
      <c r="F164" s="267">
        <v>230.39</v>
      </c>
      <c r="G164" s="265">
        <f t="shared" si="51"/>
        <v>-0.23729599099546461</v>
      </c>
      <c r="H164" s="267">
        <v>302.07</v>
      </c>
      <c r="I164" s="265">
        <f t="shared" si="51"/>
        <v>-0.46183858898984509</v>
      </c>
      <c r="J164" s="433">
        <v>561.30000000000007</v>
      </c>
    </row>
    <row r="165" spans="1:14">
      <c r="A165" s="13" t="s">
        <v>104</v>
      </c>
      <c r="B165" s="267">
        <v>527.85</v>
      </c>
      <c r="C165" s="258">
        <f t="shared" si="49"/>
        <v>0.14461358313817319</v>
      </c>
      <c r="D165" s="267">
        <v>461.16</v>
      </c>
      <c r="E165" s="265">
        <f t="shared" si="50"/>
        <v>-0.35622748973950913</v>
      </c>
      <c r="F165" s="267">
        <v>716.34</v>
      </c>
      <c r="G165" s="265">
        <f t="shared" si="51"/>
        <v>0.67710064851450391</v>
      </c>
      <c r="H165" s="267">
        <v>427.13</v>
      </c>
      <c r="I165" s="265">
        <f t="shared" si="51"/>
        <v>0.25471476411491678</v>
      </c>
      <c r="J165" s="433">
        <v>340.42</v>
      </c>
    </row>
    <row r="166" spans="1:14">
      <c r="A166" s="13" t="s">
        <v>105</v>
      </c>
      <c r="B166" s="267">
        <v>182.81</v>
      </c>
      <c r="C166" s="258">
        <f t="shared" si="49"/>
        <v>-0.27945291868668953</v>
      </c>
      <c r="D166" s="267">
        <v>253.71</v>
      </c>
      <c r="E166" s="265">
        <f t="shared" si="50"/>
        <v>5.1734858848402121E-2</v>
      </c>
      <c r="F166" s="267">
        <v>241.23</v>
      </c>
      <c r="G166" s="265">
        <f t="shared" si="51"/>
        <v>0.33026359325024801</v>
      </c>
      <c r="H166" s="267">
        <v>181.34</v>
      </c>
      <c r="I166" s="265">
        <f t="shared" si="51"/>
        <v>-0.43653481651803749</v>
      </c>
      <c r="J166" s="433">
        <v>321.83000000000004</v>
      </c>
    </row>
    <row r="167" spans="1:14">
      <c r="A167" s="13" t="s">
        <v>106</v>
      </c>
      <c r="B167" s="267">
        <v>120.04</v>
      </c>
      <c r="C167" s="258">
        <f t="shared" si="49"/>
        <v>0.537594466504419</v>
      </c>
      <c r="D167" s="267">
        <v>78.070000000000007</v>
      </c>
      <c r="E167" s="265">
        <f t="shared" si="50"/>
        <v>0.14741328630217509</v>
      </c>
      <c r="F167" s="267">
        <v>68.040000000000006</v>
      </c>
      <c r="G167" s="265">
        <f t="shared" si="51"/>
        <v>-0.43647507039920486</v>
      </c>
      <c r="H167" s="267">
        <v>120.74</v>
      </c>
      <c r="I167" s="265">
        <f t="shared" si="51"/>
        <v>-9.524166354439878E-2</v>
      </c>
      <c r="J167" s="433">
        <v>133.45000000000002</v>
      </c>
    </row>
    <row r="168" spans="1:14">
      <c r="A168" s="13" t="s">
        <v>107</v>
      </c>
      <c r="B168" s="267">
        <v>53.1</v>
      </c>
      <c r="C168" s="258">
        <f t="shared" si="49"/>
        <v>-0.18483266809947807</v>
      </c>
      <c r="D168" s="267">
        <v>65.14</v>
      </c>
      <c r="E168" s="265">
        <f t="shared" si="50"/>
        <v>-0.33814265393212761</v>
      </c>
      <c r="F168" s="267">
        <v>98.42</v>
      </c>
      <c r="G168" s="265">
        <f t="shared" si="51"/>
        <v>0.44374358222091836</v>
      </c>
      <c r="H168" s="267">
        <v>68.17</v>
      </c>
      <c r="I168" s="265">
        <f t="shared" si="51"/>
        <v>1.1424332344213584E-2</v>
      </c>
      <c r="J168" s="433">
        <v>67.400000000000006</v>
      </c>
    </row>
    <row r="169" spans="1:14">
      <c r="A169" s="13" t="s">
        <v>108</v>
      </c>
      <c r="B169" s="267">
        <v>112.85000000000001</v>
      </c>
      <c r="C169" s="258">
        <f t="shared" si="49"/>
        <v>0.26400089605734767</v>
      </c>
      <c r="D169" s="267">
        <v>89.28</v>
      </c>
      <c r="E169" s="265">
        <f t="shared" si="50"/>
        <v>0.93163132842925145</v>
      </c>
      <c r="F169" s="267">
        <v>46.22</v>
      </c>
      <c r="G169" s="265">
        <f t="shared" si="51"/>
        <v>0.21759747102212845</v>
      </c>
      <c r="H169" s="267">
        <v>37.96</v>
      </c>
      <c r="I169" s="265">
        <f t="shared" si="51"/>
        <v>0.21433141394753696</v>
      </c>
      <c r="J169" s="433">
        <v>31.259999999999998</v>
      </c>
    </row>
    <row r="170" spans="1:14">
      <c r="A170" s="13" t="s">
        <v>109</v>
      </c>
      <c r="B170" s="267">
        <v>45.17</v>
      </c>
      <c r="C170" s="258">
        <f t="shared" si="49"/>
        <v>0.67918215613382937</v>
      </c>
      <c r="D170" s="267">
        <v>26.899999999999995</v>
      </c>
      <c r="E170" s="265">
        <f t="shared" si="50"/>
        <v>-0.23601249644987232</v>
      </c>
      <c r="F170" s="267">
        <v>35.21</v>
      </c>
      <c r="G170" s="265">
        <f t="shared" si="51"/>
        <v>-0.10452695829094605</v>
      </c>
      <c r="H170" s="267">
        <v>39.32</v>
      </c>
      <c r="I170" s="265">
        <f t="shared" si="51"/>
        <v>0.98887202832574572</v>
      </c>
      <c r="J170" s="433">
        <v>19.770000000000003</v>
      </c>
    </row>
    <row r="171" spans="1:14">
      <c r="A171" s="13" t="s">
        <v>110</v>
      </c>
      <c r="B171" s="267">
        <v>320.31999999999994</v>
      </c>
      <c r="C171" s="258">
        <f t="shared" si="49"/>
        <v>-0.15335412591848618</v>
      </c>
      <c r="D171" s="267">
        <v>378.34</v>
      </c>
      <c r="E171" s="265">
        <f t="shared" si="50"/>
        <v>0.10396545183974792</v>
      </c>
      <c r="F171" s="267">
        <v>342.71</v>
      </c>
      <c r="G171" s="265">
        <f t="shared" si="51"/>
        <v>-4.4444444444444398E-2</v>
      </c>
      <c r="H171" s="267">
        <v>358.65</v>
      </c>
      <c r="I171" s="265">
        <f t="shared" si="51"/>
        <v>-7.138418517943157E-2</v>
      </c>
      <c r="J171" s="433">
        <v>386.22</v>
      </c>
    </row>
    <row r="172" spans="1:14">
      <c r="A172" s="8" t="s">
        <v>111</v>
      </c>
      <c r="B172" s="434">
        <v>294.48</v>
      </c>
      <c r="C172" s="258">
        <f t="shared" si="49"/>
        <v>-4.6774350176415291E-2</v>
      </c>
      <c r="D172" s="434">
        <v>308.93</v>
      </c>
      <c r="E172" s="265">
        <f t="shared" si="50"/>
        <v>2.4066032419531203E-2</v>
      </c>
      <c r="F172" s="434">
        <v>301.67</v>
      </c>
      <c r="G172" s="265">
        <f t="shared" si="51"/>
        <v>-6.9120868948066683E-2</v>
      </c>
      <c r="H172" s="434">
        <v>324.07</v>
      </c>
      <c r="I172" s="265">
        <f t="shared" si="51"/>
        <v>-0.18913576540059052</v>
      </c>
      <c r="J172" s="434">
        <v>399.66</v>
      </c>
    </row>
    <row r="173" spans="1:14">
      <c r="A173" s="8" t="s">
        <v>112</v>
      </c>
      <c r="B173" s="267">
        <v>161.97</v>
      </c>
      <c r="C173" s="258">
        <f t="shared" si="49"/>
        <v>-9.5493382476126598E-2</v>
      </c>
      <c r="D173" s="267">
        <v>179.07</v>
      </c>
      <c r="E173" s="265">
        <f t="shared" si="50"/>
        <v>-0.25294117647058822</v>
      </c>
      <c r="F173" s="267">
        <v>239.7</v>
      </c>
      <c r="G173" s="265">
        <f t="shared" si="51"/>
        <v>-0.11491027250572339</v>
      </c>
      <c r="H173" s="267">
        <v>270.82</v>
      </c>
      <c r="I173" s="265">
        <f t="shared" si="51"/>
        <v>-0.14085400672546156</v>
      </c>
      <c r="J173" s="433">
        <v>315.21999999999997</v>
      </c>
    </row>
    <row r="174" spans="1:14" s="3" customFormat="1">
      <c r="A174" s="8" t="s">
        <v>113</v>
      </c>
      <c r="B174" s="267">
        <v>66.56</v>
      </c>
      <c r="C174" s="258">
        <f t="shared" si="49"/>
        <v>-0.18441367479475568</v>
      </c>
      <c r="D174" s="267">
        <v>81.610000000000014</v>
      </c>
      <c r="E174" s="265">
        <f t="shared" si="50"/>
        <v>-0.5654419595314164</v>
      </c>
      <c r="F174" s="267">
        <v>187.8</v>
      </c>
      <c r="G174" s="265">
        <f t="shared" si="51"/>
        <v>4.8576214405360307E-2</v>
      </c>
      <c r="H174" s="267">
        <v>179.1</v>
      </c>
      <c r="I174" s="265">
        <f t="shared" si="51"/>
        <v>6.4044676806083611E-2</v>
      </c>
      <c r="J174" s="433">
        <v>168.32</v>
      </c>
      <c r="K174" s="5"/>
      <c r="L174" s="5"/>
      <c r="M174" s="5"/>
      <c r="N174" s="5"/>
    </row>
    <row r="175" spans="1:14">
      <c r="A175" s="8" t="s">
        <v>114</v>
      </c>
      <c r="B175" s="267">
        <v>159.44999999999999</v>
      </c>
      <c r="C175" s="258">
        <f t="shared" si="49"/>
        <v>-0.31972353769358774</v>
      </c>
      <c r="D175" s="267">
        <v>234.39000000000001</v>
      </c>
      <c r="E175" s="265">
        <f t="shared" si="50"/>
        <v>6.8907333090113099E-2</v>
      </c>
      <c r="F175" s="267">
        <v>219.28</v>
      </c>
      <c r="G175" s="265">
        <f t="shared" si="51"/>
        <v>0.11445415734905473</v>
      </c>
      <c r="H175" s="267">
        <v>196.76</v>
      </c>
      <c r="I175" s="265">
        <f t="shared" si="51"/>
        <v>0.29806043013590178</v>
      </c>
      <c r="J175" s="433">
        <v>151.58000000000001</v>
      </c>
    </row>
    <row r="176" spans="1:14">
      <c r="A176" s="8" t="s">
        <v>115</v>
      </c>
      <c r="B176" s="267">
        <v>277.15000000000003</v>
      </c>
      <c r="C176" s="258">
        <f t="shared" si="49"/>
        <v>0.84189539443078387</v>
      </c>
      <c r="D176" s="267">
        <v>150.47</v>
      </c>
      <c r="E176" s="265">
        <f t="shared" si="50"/>
        <v>-0.1014034040011943</v>
      </c>
      <c r="F176" s="267">
        <v>167.45</v>
      </c>
      <c r="G176" s="265">
        <f t="shared" si="51"/>
        <v>-1.5057937768366614E-2</v>
      </c>
      <c r="H176" s="267">
        <v>170.01</v>
      </c>
      <c r="I176" s="265">
        <f t="shared" si="51"/>
        <v>0.36302413212539064</v>
      </c>
      <c r="J176" s="433">
        <v>124.73</v>
      </c>
    </row>
    <row r="177" spans="1:14">
      <c r="A177" s="8" t="s">
        <v>116</v>
      </c>
      <c r="B177" s="267">
        <v>302.63</v>
      </c>
      <c r="C177" s="258">
        <f t="shared" si="49"/>
        <v>0.13493343333958374</v>
      </c>
      <c r="D177" s="267">
        <v>266.64999999999998</v>
      </c>
      <c r="E177" s="265">
        <f t="shared" si="50"/>
        <v>-0.1521193042704061</v>
      </c>
      <c r="F177" s="267">
        <v>314.49</v>
      </c>
      <c r="G177" s="265">
        <f t="shared" si="51"/>
        <v>0.15778816772815962</v>
      </c>
      <c r="H177" s="267">
        <v>271.63</v>
      </c>
      <c r="I177" s="265">
        <f t="shared" si="51"/>
        <v>-0.15940459243671468</v>
      </c>
      <c r="J177" s="433">
        <v>323.14</v>
      </c>
    </row>
    <row r="178" spans="1:14">
      <c r="A178" s="8" t="s">
        <v>117</v>
      </c>
      <c r="B178" s="267">
        <v>385.46</v>
      </c>
      <c r="C178" s="258">
        <f t="shared" si="49"/>
        <v>0.10653078800057392</v>
      </c>
      <c r="D178" s="267">
        <v>348.35</v>
      </c>
      <c r="E178" s="265">
        <f t="shared" si="50"/>
        <v>0.12396347562352794</v>
      </c>
      <c r="F178" s="267">
        <v>309.93</v>
      </c>
      <c r="G178" s="265">
        <f t="shared" si="51"/>
        <v>0.21655675930287344</v>
      </c>
      <c r="H178" s="267">
        <v>254.76</v>
      </c>
      <c r="I178" s="265">
        <f t="shared" si="51"/>
        <v>-2.9818347994973071E-2</v>
      </c>
      <c r="J178" s="433">
        <v>262.58999999999997</v>
      </c>
    </row>
    <row r="179" spans="1:14">
      <c r="A179" s="8" t="s">
        <v>118</v>
      </c>
      <c r="B179" s="268">
        <v>47.640000000000008</v>
      </c>
      <c r="C179" s="258">
        <f t="shared" si="49"/>
        <v>-0.38938733658036384</v>
      </c>
      <c r="D179" s="268">
        <v>78.02</v>
      </c>
      <c r="E179" s="265">
        <f t="shared" si="50"/>
        <v>-0.35183185179031329</v>
      </c>
      <c r="F179" s="268">
        <v>120.37</v>
      </c>
      <c r="G179" s="265">
        <f t="shared" si="51"/>
        <v>-0.23816455696202532</v>
      </c>
      <c r="H179" s="268">
        <v>158</v>
      </c>
      <c r="I179" s="265">
        <f t="shared" si="51"/>
        <v>-4.1552926903245302E-2</v>
      </c>
      <c r="J179" s="268">
        <v>164.85</v>
      </c>
    </row>
    <row r="180" spans="1:14">
      <c r="A180" s="8" t="s">
        <v>119</v>
      </c>
      <c r="B180" s="268">
        <v>99.25</v>
      </c>
      <c r="C180" s="258">
        <f t="shared" si="49"/>
        <v>-0.24288656648104356</v>
      </c>
      <c r="D180" s="268">
        <v>131.09</v>
      </c>
      <c r="E180" s="265">
        <f t="shared" si="50"/>
        <v>0.42799564270152524</v>
      </c>
      <c r="F180" s="268">
        <v>91.8</v>
      </c>
      <c r="G180" s="265">
        <f t="shared" si="51"/>
        <v>5.6265101829478859E-2</v>
      </c>
      <c r="H180" s="268">
        <v>86.91</v>
      </c>
      <c r="I180" s="265">
        <f t="shared" si="51"/>
        <v>-0.15719550038789765</v>
      </c>
      <c r="J180" s="268">
        <v>103.12</v>
      </c>
    </row>
    <row r="181" spans="1:14">
      <c r="A181" s="179" t="s">
        <v>99</v>
      </c>
      <c r="B181" s="435">
        <f>B159</f>
        <v>6959.63</v>
      </c>
      <c r="C181" s="258">
        <f t="shared" si="49"/>
        <v>0.10999768738187732</v>
      </c>
      <c r="D181" s="436">
        <f>D159</f>
        <v>6269.9499999999989</v>
      </c>
      <c r="E181" s="265">
        <f t="shared" si="50"/>
        <v>2.2122373167989817E-3</v>
      </c>
      <c r="F181" s="436">
        <f>F159</f>
        <v>6256.11</v>
      </c>
      <c r="G181" s="265">
        <f t="shared" ref="G181:I186" si="52">IF((+F181/H181)&lt;0,"n.m.",IF(F181&lt;0,(+F181/H181-1)*-1,(+F181/H181-1)))</f>
        <v>2.8916383922477307E-2</v>
      </c>
      <c r="H181" s="435">
        <f>H159</f>
        <v>6080.29</v>
      </c>
      <c r="I181" s="265">
        <f t="shared" si="52"/>
        <v>5.0352317661142676E-2</v>
      </c>
      <c r="J181" s="435">
        <v>5788.81</v>
      </c>
    </row>
    <row r="182" spans="1:14">
      <c r="A182" s="179" t="s">
        <v>100</v>
      </c>
      <c r="B182" s="435">
        <f>B160</f>
        <v>2333.3200000000002</v>
      </c>
      <c r="C182" s="258">
        <f t="shared" si="49"/>
        <v>0.11183539659395203</v>
      </c>
      <c r="D182" s="436">
        <f>D160</f>
        <v>2098.6200000000003</v>
      </c>
      <c r="E182" s="265">
        <f t="shared" si="50"/>
        <v>4.7748854207231295E-2</v>
      </c>
      <c r="F182" s="436">
        <f>F160</f>
        <v>2002.98</v>
      </c>
      <c r="G182" s="265">
        <f t="shared" si="52"/>
        <v>-2.654075884894469E-2</v>
      </c>
      <c r="H182" s="435">
        <f>H160</f>
        <v>2057.59</v>
      </c>
      <c r="I182" s="265">
        <f t="shared" si="52"/>
        <v>3.8400201867272443E-2</v>
      </c>
      <c r="J182" s="435">
        <v>1981.5</v>
      </c>
    </row>
    <row r="183" spans="1:14" s="3" customFormat="1">
      <c r="A183" s="179" t="s">
        <v>120</v>
      </c>
      <c r="B183" s="434">
        <f>B161+B162+B163+B164+B165+B166+B167+B168+B169+B170</f>
        <v>3213.0299999999997</v>
      </c>
      <c r="C183" s="258">
        <f t="shared" si="49"/>
        <v>8.3455289761729556E-2</v>
      </c>
      <c r="D183" s="437">
        <f>D161+D162+D163+D164+D165+D166+D167+D168+D169+D170</f>
        <v>2965.5400000000004</v>
      </c>
      <c r="E183" s="265">
        <f t="shared" si="50"/>
        <v>-0.20611328694916553</v>
      </c>
      <c r="F183" s="437">
        <f>F161+F162+F163+F164+F165+F166+F167+F168+F169+F170</f>
        <v>3735.47</v>
      </c>
      <c r="G183" s="265">
        <f t="shared" si="52"/>
        <v>0.18308043618028691</v>
      </c>
      <c r="H183" s="434">
        <f>H161+H162+H163+H164+H165+H166+H167+H168+H169+H170</f>
        <v>3157.4100000000003</v>
      </c>
      <c r="I183" s="265">
        <f t="shared" si="52"/>
        <v>-7.2258640801802998E-2</v>
      </c>
      <c r="J183" s="434">
        <v>3403.3300000000004</v>
      </c>
      <c r="K183" s="5"/>
      <c r="L183" s="5"/>
      <c r="M183" s="5"/>
      <c r="N183" s="5"/>
    </row>
    <row r="184" spans="1:14" s="3" customFormat="1">
      <c r="A184" s="179" t="s">
        <v>121</v>
      </c>
      <c r="B184" s="434">
        <f>B171+B172+B173+B174+B175+B176</f>
        <v>1279.93</v>
      </c>
      <c r="C184" s="258">
        <f t="shared" si="49"/>
        <v>-3.9675572662269842E-2</v>
      </c>
      <c r="D184" s="437">
        <f>D171+D172+D173+D174+D175+D176</f>
        <v>1332.81</v>
      </c>
      <c r="E184" s="265">
        <f t="shared" si="50"/>
        <v>-8.6246494950672159E-2</v>
      </c>
      <c r="F184" s="437">
        <f>F171+F172+F173+F174+F175+F176</f>
        <v>1458.61</v>
      </c>
      <c r="G184" s="265">
        <f t="shared" si="52"/>
        <v>-2.7210702876464765E-2</v>
      </c>
      <c r="H184" s="434">
        <f>H171+H172+H173+H174+H175+H176</f>
        <v>1499.4099999999999</v>
      </c>
      <c r="I184" s="265">
        <f t="shared" si="52"/>
        <v>-2.9966423631552885E-2</v>
      </c>
      <c r="J184" s="434">
        <v>1545.73</v>
      </c>
      <c r="K184" s="5"/>
      <c r="L184" s="5"/>
      <c r="M184" s="5"/>
      <c r="N184" s="5"/>
    </row>
    <row r="185" spans="1:14">
      <c r="A185" s="179" t="s">
        <v>122</v>
      </c>
      <c r="B185" s="434">
        <f>B177+B178+B179+B180</f>
        <v>834.9799999999999</v>
      </c>
      <c r="C185" s="258">
        <f t="shared" si="49"/>
        <v>1.3189986773610274E-2</v>
      </c>
      <c r="D185" s="437">
        <f>D177+D178+D179+D180</f>
        <v>824.11</v>
      </c>
      <c r="E185" s="265">
        <f t="shared" si="50"/>
        <v>-1.4917701622060964E-2</v>
      </c>
      <c r="F185" s="437">
        <f>F177+F178+F179+F180</f>
        <v>836.59</v>
      </c>
      <c r="G185" s="265">
        <f t="shared" si="52"/>
        <v>8.4649293400752113E-2</v>
      </c>
      <c r="H185" s="434">
        <f>H177+H178+H179+H180</f>
        <v>771.3</v>
      </c>
      <c r="I185" s="265">
        <f t="shared" si="52"/>
        <v>-9.6521026121588527E-2</v>
      </c>
      <c r="J185" s="434">
        <v>853.7</v>
      </c>
    </row>
    <row r="186" spans="1:14" s="3" customFormat="1">
      <c r="A186" s="3" t="s">
        <v>126</v>
      </c>
      <c r="B186" s="7">
        <f>SUM(B181:B185)</f>
        <v>14620.89</v>
      </c>
      <c r="C186" s="203">
        <f t="shared" si="49"/>
        <v>8.3748979877740881E-2</v>
      </c>
      <c r="D186" s="266">
        <f>SUM(D181:D185)</f>
        <v>13491.03</v>
      </c>
      <c r="E186" s="264">
        <f t="shared" si="50"/>
        <v>-5.5895270459405899E-2</v>
      </c>
      <c r="F186" s="266">
        <f>SUM(F181:F185)</f>
        <v>14289.76</v>
      </c>
      <c r="G186" s="264">
        <f t="shared" si="52"/>
        <v>5.3351024620374554E-2</v>
      </c>
      <c r="H186" s="7">
        <f>SUM(H181:H185)</f>
        <v>13566</v>
      </c>
      <c r="I186" s="264">
        <f t="shared" si="52"/>
        <v>-5.208843688274678E-4</v>
      </c>
      <c r="J186" s="7">
        <v>13573.070000000002</v>
      </c>
      <c r="K186" s="5"/>
      <c r="L186" s="5"/>
      <c r="M186" s="5"/>
      <c r="N186" s="5"/>
    </row>
    <row r="187" spans="1:14">
      <c r="C187" s="258"/>
      <c r="G187" s="9"/>
      <c r="I187" s="9"/>
    </row>
    <row r="188" spans="1:14">
      <c r="A188" s="7" t="s">
        <v>3</v>
      </c>
      <c r="B188" s="4"/>
      <c r="C188" s="258"/>
      <c r="D188" s="4"/>
      <c r="E188" s="4"/>
      <c r="F188" s="4"/>
      <c r="G188" s="9"/>
      <c r="H188" s="4"/>
      <c r="I188" s="9"/>
      <c r="J188" s="4"/>
    </row>
    <row r="189" spans="1:14" s="3" customFormat="1">
      <c r="A189" s="8" t="s">
        <v>99</v>
      </c>
      <c r="B189" s="267">
        <v>6929</v>
      </c>
      <c r="C189" s="258">
        <f t="shared" si="49"/>
        <v>6.7183753055312101E-2</v>
      </c>
      <c r="D189" s="267">
        <v>6492.79</v>
      </c>
      <c r="E189" s="273">
        <f t="shared" ref="E189:E216" si="53">IF((+D189/F189)&lt;0,"n.m.",IF(D189&lt;0,(+D189/F189-1)*-1,(+D189/F189-1)))</f>
        <v>0.33153752132825831</v>
      </c>
      <c r="F189" s="267">
        <v>4876.16</v>
      </c>
      <c r="G189" s="273">
        <f t="shared" ref="G189:I216" si="54">IF((+F189/H189)&lt;0,"n.m.",IF(F189&lt;0,(+F189/H189-1)*-1,(+F189/H189-1)))</f>
        <v>-1.2519289264031008E-2</v>
      </c>
      <c r="H189" s="267">
        <v>4937.9799999999996</v>
      </c>
      <c r="I189" s="265">
        <f t="shared" si="54"/>
        <v>-2.2642794089122509E-2</v>
      </c>
      <c r="J189" s="433">
        <v>5052.38</v>
      </c>
      <c r="K189" s="5"/>
      <c r="L189" s="5"/>
      <c r="M189" s="5"/>
      <c r="N189" s="5"/>
    </row>
    <row r="190" spans="1:14" s="3" customFormat="1">
      <c r="A190" s="8" t="s">
        <v>100</v>
      </c>
      <c r="B190" s="267">
        <v>1986.1299999999997</v>
      </c>
      <c r="C190" s="258">
        <f t="shared" si="49"/>
        <v>6.9899858325656927E-2</v>
      </c>
      <c r="D190" s="267">
        <v>1856.37</v>
      </c>
      <c r="E190" s="273">
        <f t="shared" si="53"/>
        <v>7.113924342788569E-2</v>
      </c>
      <c r="F190" s="267">
        <v>1733.08</v>
      </c>
      <c r="G190" s="273">
        <f t="shared" si="54"/>
        <v>0.12413569436336513</v>
      </c>
      <c r="H190" s="267">
        <v>1541.7</v>
      </c>
      <c r="I190" s="265">
        <f t="shared" si="54"/>
        <v>2.5543803632009698E-2</v>
      </c>
      <c r="J190" s="433">
        <v>1503.3</v>
      </c>
      <c r="K190" s="5"/>
      <c r="L190" s="5"/>
      <c r="M190" s="5"/>
      <c r="N190" s="5"/>
    </row>
    <row r="191" spans="1:14" s="3" customFormat="1">
      <c r="A191" s="13" t="s">
        <v>101</v>
      </c>
      <c r="B191" s="267">
        <v>1415.56</v>
      </c>
      <c r="C191" s="258">
        <f t="shared" si="49"/>
        <v>0.6217306128060307</v>
      </c>
      <c r="D191" s="267">
        <v>872.87</v>
      </c>
      <c r="E191" s="273">
        <f t="shared" si="53"/>
        <v>2.8054884871326902E-2</v>
      </c>
      <c r="F191" s="267">
        <v>849.05</v>
      </c>
      <c r="G191" s="273">
        <f t="shared" si="54"/>
        <v>4.6502271866717404E-3</v>
      </c>
      <c r="H191" s="267">
        <v>845.12</v>
      </c>
      <c r="I191" s="265">
        <f t="shared" si="54"/>
        <v>0.39783985841644776</v>
      </c>
      <c r="J191" s="433">
        <v>604.58999999999992</v>
      </c>
      <c r="K191" s="5"/>
      <c r="L191" s="5"/>
      <c r="M191" s="5"/>
      <c r="N191" s="5"/>
    </row>
    <row r="192" spans="1:14" s="3" customFormat="1">
      <c r="A192" s="13" t="s">
        <v>102</v>
      </c>
      <c r="B192" s="267">
        <v>376.33000000000004</v>
      </c>
      <c r="C192" s="258">
        <f t="shared" si="49"/>
        <v>0.31111730481134403</v>
      </c>
      <c r="D192" s="267">
        <v>287.02999999999997</v>
      </c>
      <c r="E192" s="273">
        <f t="shared" si="53"/>
        <v>-0.11248879131752276</v>
      </c>
      <c r="F192" s="267">
        <v>323.41000000000003</v>
      </c>
      <c r="G192" s="273">
        <f t="shared" si="54"/>
        <v>-6.9618250338022492E-2</v>
      </c>
      <c r="H192" s="267">
        <v>347.61</v>
      </c>
      <c r="I192" s="265">
        <f t="shared" si="54"/>
        <v>-4.5787696615333995E-2</v>
      </c>
      <c r="J192" s="433">
        <v>364.29</v>
      </c>
      <c r="K192" s="5"/>
      <c r="L192" s="5"/>
      <c r="M192" s="5"/>
      <c r="N192" s="5"/>
    </row>
    <row r="193" spans="1:14">
      <c r="A193" s="13" t="s">
        <v>103</v>
      </c>
      <c r="B193" s="267">
        <v>1224.69</v>
      </c>
      <c r="C193" s="258">
        <f t="shared" si="49"/>
        <v>3.5670122315035799</v>
      </c>
      <c r="D193" s="267">
        <v>268.16000000000003</v>
      </c>
      <c r="E193" s="273">
        <f t="shared" si="53"/>
        <v>0.96195493122622189</v>
      </c>
      <c r="F193" s="267">
        <v>136.68</v>
      </c>
      <c r="G193" s="273">
        <f t="shared" si="54"/>
        <v>-0.7308972061979484</v>
      </c>
      <c r="H193" s="267">
        <v>507.91</v>
      </c>
      <c r="I193" s="265">
        <f t="shared" si="54"/>
        <v>-0.11357964362379791</v>
      </c>
      <c r="J193" s="433">
        <v>572.99</v>
      </c>
    </row>
    <row r="194" spans="1:14">
      <c r="A194" s="13" t="s">
        <v>147</v>
      </c>
      <c r="B194" s="267">
        <v>186.61999999999998</v>
      </c>
      <c r="C194" s="258">
        <f t="shared" si="49"/>
        <v>-0.22631731686082679</v>
      </c>
      <c r="D194" s="267">
        <v>241.21</v>
      </c>
      <c r="E194" s="273">
        <f t="shared" si="53"/>
        <v>-0.38121135938021089</v>
      </c>
      <c r="F194" s="267">
        <v>389.81</v>
      </c>
      <c r="G194" s="273">
        <f t="shared" si="54"/>
        <v>-0.46118652033284502</v>
      </c>
      <c r="H194" s="267">
        <v>723.46</v>
      </c>
      <c r="I194" s="265">
        <f t="shared" si="54"/>
        <v>1.2794757073539609</v>
      </c>
      <c r="J194" s="433">
        <v>317.38</v>
      </c>
    </row>
    <row r="195" spans="1:14">
      <c r="A195" s="13" t="s">
        <v>104</v>
      </c>
      <c r="B195" s="267">
        <v>476.2</v>
      </c>
      <c r="C195" s="258">
        <f t="shared" si="49"/>
        <v>-7.5411618515066725E-2</v>
      </c>
      <c r="D195" s="267">
        <v>515.04</v>
      </c>
      <c r="E195" s="273">
        <f t="shared" si="53"/>
        <v>0.4500408232213744</v>
      </c>
      <c r="F195" s="267">
        <v>355.19</v>
      </c>
      <c r="G195" s="273">
        <f t="shared" si="54"/>
        <v>-0.35805168986083491</v>
      </c>
      <c r="H195" s="267">
        <v>553.29999999999995</v>
      </c>
      <c r="I195" s="265">
        <f t="shared" si="54"/>
        <v>0.24292389253302171</v>
      </c>
      <c r="J195" s="433">
        <v>445.16</v>
      </c>
    </row>
    <row r="196" spans="1:14">
      <c r="A196" s="13" t="s">
        <v>105</v>
      </c>
      <c r="B196" s="267">
        <v>137.74</v>
      </c>
      <c r="C196" s="258">
        <f t="shared" si="49"/>
        <v>-0.49244601665561205</v>
      </c>
      <c r="D196" s="267">
        <v>271.38</v>
      </c>
      <c r="E196" s="273">
        <f t="shared" si="53"/>
        <v>-0.30939535830618892</v>
      </c>
      <c r="F196" s="267">
        <v>392.96</v>
      </c>
      <c r="G196" s="273">
        <f t="shared" si="54"/>
        <v>-0.21127212877845136</v>
      </c>
      <c r="H196" s="267">
        <v>498.22</v>
      </c>
      <c r="I196" s="265">
        <f t="shared" si="54"/>
        <v>0.61591852620653875</v>
      </c>
      <c r="J196" s="433">
        <v>308.32</v>
      </c>
    </row>
    <row r="197" spans="1:14">
      <c r="A197" s="13" t="s">
        <v>106</v>
      </c>
      <c r="B197" s="267">
        <v>152.64000000000001</v>
      </c>
      <c r="C197" s="258">
        <f t="shared" si="49"/>
        <v>0.44040766254600383</v>
      </c>
      <c r="D197" s="267">
        <v>105.97</v>
      </c>
      <c r="E197" s="273">
        <f t="shared" si="53"/>
        <v>0.934465133260314</v>
      </c>
      <c r="F197" s="267">
        <v>54.78</v>
      </c>
      <c r="G197" s="273">
        <f t="shared" si="54"/>
        <v>4.0851225536766123E-2</v>
      </c>
      <c r="H197" s="267">
        <v>52.63</v>
      </c>
      <c r="I197" s="265">
        <f t="shared" si="54"/>
        <v>-0.31265508684863519</v>
      </c>
      <c r="J197" s="433">
        <v>76.569999999999993</v>
      </c>
    </row>
    <row r="198" spans="1:14">
      <c r="A198" s="13" t="s">
        <v>107</v>
      </c>
      <c r="B198" s="267">
        <v>56.56</v>
      </c>
      <c r="C198" s="258">
        <f t="shared" si="49"/>
        <v>0.11602209944751385</v>
      </c>
      <c r="D198" s="267">
        <v>50.68</v>
      </c>
      <c r="E198" s="273">
        <f t="shared" si="53"/>
        <v>-0.10633045318286016</v>
      </c>
      <c r="F198" s="267">
        <v>56.71</v>
      </c>
      <c r="G198" s="273">
        <f t="shared" si="54"/>
        <v>-0.49765258215962438</v>
      </c>
      <c r="H198" s="267">
        <v>112.89</v>
      </c>
      <c r="I198" s="265">
        <f t="shared" si="54"/>
        <v>-0.24950139609094546</v>
      </c>
      <c r="J198" s="433">
        <v>150.42000000000002</v>
      </c>
    </row>
    <row r="199" spans="1:14">
      <c r="A199" s="13" t="s">
        <v>108</v>
      </c>
      <c r="B199" s="267">
        <v>73.680000000000007</v>
      </c>
      <c r="C199" s="258">
        <f t="shared" si="49"/>
        <v>-0.11303719754423969</v>
      </c>
      <c r="D199" s="267">
        <v>83.07</v>
      </c>
      <c r="E199" s="273">
        <f t="shared" si="53"/>
        <v>-0.11354177782520547</v>
      </c>
      <c r="F199" s="267">
        <v>93.71</v>
      </c>
      <c r="G199" s="273">
        <f t="shared" si="54"/>
        <v>2.909470171047142</v>
      </c>
      <c r="H199" s="267">
        <v>23.97</v>
      </c>
      <c r="I199" s="265">
        <f t="shared" si="54"/>
        <v>0.11957029425502097</v>
      </c>
      <c r="J199" s="433">
        <v>21.41</v>
      </c>
    </row>
    <row r="200" spans="1:14">
      <c r="A200" s="13" t="s">
        <v>109</v>
      </c>
      <c r="B200" s="267">
        <v>95.2</v>
      </c>
      <c r="C200" s="258">
        <f t="shared" si="49"/>
        <v>1.1849896717925179</v>
      </c>
      <c r="D200" s="267">
        <v>43.57</v>
      </c>
      <c r="E200" s="273">
        <f t="shared" si="53"/>
        <v>0.62756817332835269</v>
      </c>
      <c r="F200" s="267">
        <v>26.77</v>
      </c>
      <c r="G200" s="273">
        <f t="shared" si="54"/>
        <v>0.86550522648083628</v>
      </c>
      <c r="H200" s="267">
        <v>14.35</v>
      </c>
      <c r="I200" s="265">
        <f t="shared" si="54"/>
        <v>-0.58894299627613855</v>
      </c>
      <c r="J200" s="433">
        <v>34.909999999999997</v>
      </c>
    </row>
    <row r="201" spans="1:14">
      <c r="A201" s="13" t="s">
        <v>110</v>
      </c>
      <c r="B201" s="267">
        <v>197.09</v>
      </c>
      <c r="C201" s="258">
        <f t="shared" si="49"/>
        <v>-0.20222626998583282</v>
      </c>
      <c r="D201" s="267">
        <v>247.05</v>
      </c>
      <c r="E201" s="273">
        <f t="shared" si="53"/>
        <v>-0.19632400780741699</v>
      </c>
      <c r="F201" s="267">
        <v>307.39999999999998</v>
      </c>
      <c r="G201" s="273">
        <f t="shared" si="54"/>
        <v>0.81732190363582591</v>
      </c>
      <c r="H201" s="267">
        <v>169.15</v>
      </c>
      <c r="I201" s="265">
        <f t="shared" si="54"/>
        <v>-0.22140391254315306</v>
      </c>
      <c r="J201" s="433">
        <v>217.25</v>
      </c>
    </row>
    <row r="202" spans="1:14">
      <c r="A202" s="8" t="s">
        <v>111</v>
      </c>
      <c r="B202" s="434">
        <v>572.65</v>
      </c>
      <c r="C202" s="258">
        <f t="shared" si="49"/>
        <v>0.39104136808608825</v>
      </c>
      <c r="D202" s="434">
        <v>411.67</v>
      </c>
      <c r="E202" s="273">
        <f t="shared" si="53"/>
        <v>0.18496876888978431</v>
      </c>
      <c r="F202" s="434">
        <v>347.41</v>
      </c>
      <c r="G202" s="273">
        <f t="shared" si="54"/>
        <v>-0.12761469502548772</v>
      </c>
      <c r="H202" s="434">
        <v>398.23</v>
      </c>
      <c r="I202" s="265">
        <f t="shared" si="54"/>
        <v>0.13491407563623925</v>
      </c>
      <c r="J202" s="434">
        <v>350.89000000000004</v>
      </c>
    </row>
    <row r="203" spans="1:14">
      <c r="A203" s="8" t="s">
        <v>112</v>
      </c>
      <c r="B203" s="267">
        <v>382.77000000000004</v>
      </c>
      <c r="C203" s="258">
        <f t="shared" si="49"/>
        <v>1.7437069721698117E-2</v>
      </c>
      <c r="D203" s="267">
        <v>376.21</v>
      </c>
      <c r="E203" s="273">
        <f t="shared" si="53"/>
        <v>0.35507690091128485</v>
      </c>
      <c r="F203" s="267">
        <v>277.63</v>
      </c>
      <c r="G203" s="273">
        <f t="shared" si="54"/>
        <v>-0.10747122741593262</v>
      </c>
      <c r="H203" s="267">
        <v>311.06</v>
      </c>
      <c r="I203" s="265">
        <f t="shared" si="54"/>
        <v>0.15682993045483284</v>
      </c>
      <c r="J203" s="433">
        <v>268.89</v>
      </c>
    </row>
    <row r="204" spans="1:14" s="3" customFormat="1">
      <c r="A204" s="8" t="s">
        <v>113</v>
      </c>
      <c r="B204" s="267">
        <v>273.12</v>
      </c>
      <c r="C204" s="258">
        <f t="shared" si="49"/>
        <v>-0.71645990137555149</v>
      </c>
      <c r="D204" s="267">
        <v>963.25</v>
      </c>
      <c r="E204" s="273">
        <f t="shared" si="53"/>
        <v>-4.7663773159591138E-2</v>
      </c>
      <c r="F204" s="267">
        <v>1011.46</v>
      </c>
      <c r="G204" s="273">
        <f t="shared" si="54"/>
        <v>-0.1823282134195634</v>
      </c>
      <c r="H204" s="267">
        <v>1237</v>
      </c>
      <c r="I204" s="265">
        <f t="shared" si="54"/>
        <v>-1.4907781989615509E-2</v>
      </c>
      <c r="J204" s="433">
        <v>1255.72</v>
      </c>
      <c r="K204" s="5"/>
      <c r="L204" s="5"/>
      <c r="M204" s="5"/>
      <c r="N204" s="5"/>
    </row>
    <row r="205" spans="1:14">
      <c r="A205" s="8" t="s">
        <v>114</v>
      </c>
      <c r="B205" s="267">
        <v>62.870000000000005</v>
      </c>
      <c r="C205" s="258">
        <f t="shared" si="49"/>
        <v>-0.60679216961661142</v>
      </c>
      <c r="D205" s="267">
        <v>159.88999999999999</v>
      </c>
      <c r="E205" s="273">
        <f t="shared" si="53"/>
        <v>-0.50335466235944593</v>
      </c>
      <c r="F205" s="267">
        <v>321.94</v>
      </c>
      <c r="G205" s="273">
        <f t="shared" si="54"/>
        <v>-0.29391380633841424</v>
      </c>
      <c r="H205" s="267">
        <v>455.95</v>
      </c>
      <c r="I205" s="265">
        <f t="shared" si="54"/>
        <v>0.61033411033411045</v>
      </c>
      <c r="J205" s="433">
        <v>283.14</v>
      </c>
    </row>
    <row r="206" spans="1:14">
      <c r="A206" s="8" t="s">
        <v>115</v>
      </c>
      <c r="B206" s="267">
        <v>218.23999999999998</v>
      </c>
      <c r="C206" s="258">
        <f t="shared" si="49"/>
        <v>-0.13259141494435622</v>
      </c>
      <c r="D206" s="267">
        <v>251.6</v>
      </c>
      <c r="E206" s="273">
        <f t="shared" si="53"/>
        <v>-4.8447486857531974E-2</v>
      </c>
      <c r="F206" s="267">
        <v>264.41000000000003</v>
      </c>
      <c r="G206" s="273">
        <f t="shared" si="54"/>
        <v>5.2465498232143748E-3</v>
      </c>
      <c r="H206" s="267">
        <v>263.02999999999997</v>
      </c>
      <c r="I206" s="265">
        <f t="shared" si="54"/>
        <v>0.52675876480148576</v>
      </c>
      <c r="J206" s="433">
        <v>172.28</v>
      </c>
    </row>
    <row r="207" spans="1:14">
      <c r="A207" s="8" t="s">
        <v>116</v>
      </c>
      <c r="B207" s="267">
        <v>327.54000000000002</v>
      </c>
      <c r="C207" s="258">
        <f t="shared" si="49"/>
        <v>-0.18795091111937523</v>
      </c>
      <c r="D207" s="267">
        <v>403.35</v>
      </c>
      <c r="E207" s="273">
        <f t="shared" si="53"/>
        <v>-0.19444388967665904</v>
      </c>
      <c r="F207" s="267">
        <v>500.71</v>
      </c>
      <c r="G207" s="273">
        <f t="shared" si="54"/>
        <v>-4.6575394634118417E-2</v>
      </c>
      <c r="H207" s="267">
        <v>525.16999999999996</v>
      </c>
      <c r="I207" s="265">
        <f t="shared" si="54"/>
        <v>-0.10181289550196693</v>
      </c>
      <c r="J207" s="433">
        <v>584.70000000000005</v>
      </c>
    </row>
    <row r="208" spans="1:14">
      <c r="A208" s="8" t="s">
        <v>117</v>
      </c>
      <c r="B208" s="267">
        <v>786.04000000000008</v>
      </c>
      <c r="C208" s="258">
        <f t="shared" si="49"/>
        <v>0.14168687998373253</v>
      </c>
      <c r="D208" s="267">
        <v>688.49</v>
      </c>
      <c r="E208" s="273">
        <f t="shared" si="53"/>
        <v>0.50832493537221235</v>
      </c>
      <c r="F208" s="267">
        <v>456.46</v>
      </c>
      <c r="G208" s="273">
        <f t="shared" si="54"/>
        <v>-0.21758656153582445</v>
      </c>
      <c r="H208" s="267">
        <v>583.4</v>
      </c>
      <c r="I208" s="265">
        <f t="shared" si="54"/>
        <v>-8.7981490745372648E-2</v>
      </c>
      <c r="J208" s="433">
        <v>639.67999999999995</v>
      </c>
    </row>
    <row r="209" spans="1:14">
      <c r="A209" s="8" t="s">
        <v>118</v>
      </c>
      <c r="B209" s="268">
        <v>148.52000000000001</v>
      </c>
      <c r="C209" s="258">
        <f t="shared" si="49"/>
        <v>1.7092302079533019</v>
      </c>
      <c r="D209" s="268">
        <v>54.82</v>
      </c>
      <c r="E209" s="273">
        <f t="shared" si="53"/>
        <v>-0.40309233449477355</v>
      </c>
      <c r="F209" s="268">
        <v>91.84</v>
      </c>
      <c r="G209" s="273">
        <f t="shared" si="54"/>
        <v>-0.1461509854964671</v>
      </c>
      <c r="H209" s="268">
        <v>107.56</v>
      </c>
      <c r="I209" s="265">
        <f t="shared" si="54"/>
        <v>-0.19545216545740141</v>
      </c>
      <c r="J209" s="268">
        <v>133.69</v>
      </c>
    </row>
    <row r="210" spans="1:14">
      <c r="A210" s="8" t="s">
        <v>119</v>
      </c>
      <c r="B210" s="268">
        <v>512.67999999999995</v>
      </c>
      <c r="C210" s="258">
        <f t="shared" si="49"/>
        <v>1.9925286014475834</v>
      </c>
      <c r="D210" s="268">
        <v>171.32</v>
      </c>
      <c r="E210" s="273">
        <f t="shared" si="53"/>
        <v>-0.35837609078311672</v>
      </c>
      <c r="F210" s="268">
        <v>267.01</v>
      </c>
      <c r="G210" s="273">
        <f t="shared" si="54"/>
        <v>0.37811612903225811</v>
      </c>
      <c r="H210" s="268">
        <v>193.75</v>
      </c>
      <c r="I210" s="265">
        <f t="shared" si="54"/>
        <v>0.73424633011099161</v>
      </c>
      <c r="J210" s="268">
        <v>111.72000000000001</v>
      </c>
    </row>
    <row r="211" spans="1:14">
      <c r="A211" s="18" t="s">
        <v>99</v>
      </c>
      <c r="B211" s="435">
        <f>B189</f>
        <v>6929</v>
      </c>
      <c r="C211" s="258">
        <f t="shared" si="49"/>
        <v>6.7183753055312101E-2</v>
      </c>
      <c r="D211" s="435">
        <f>D189</f>
        <v>6492.79</v>
      </c>
      <c r="E211" s="273">
        <f t="shared" si="53"/>
        <v>0.33153752132825831</v>
      </c>
      <c r="F211" s="435">
        <f>F189</f>
        <v>4876.16</v>
      </c>
      <c r="G211" s="273">
        <f t="shared" si="54"/>
        <v>-1.2519289264031008E-2</v>
      </c>
      <c r="H211" s="435">
        <f>H189</f>
        <v>4937.9799999999996</v>
      </c>
      <c r="I211" s="265">
        <f t="shared" si="54"/>
        <v>-2.2642794089122509E-2</v>
      </c>
      <c r="J211" s="435">
        <v>5052.38</v>
      </c>
    </row>
    <row r="212" spans="1:14">
      <c r="A212" s="18" t="s">
        <v>100</v>
      </c>
      <c r="B212" s="435">
        <f>B190</f>
        <v>1986.1299999999997</v>
      </c>
      <c r="C212" s="258">
        <f t="shared" si="49"/>
        <v>6.9899858325656927E-2</v>
      </c>
      <c r="D212" s="435">
        <f>D190</f>
        <v>1856.37</v>
      </c>
      <c r="E212" s="273">
        <f t="shared" si="53"/>
        <v>7.113924342788569E-2</v>
      </c>
      <c r="F212" s="435">
        <f>F190</f>
        <v>1733.08</v>
      </c>
      <c r="G212" s="273">
        <f t="shared" si="54"/>
        <v>0.12413569436336513</v>
      </c>
      <c r="H212" s="435">
        <f>H190</f>
        <v>1541.7</v>
      </c>
      <c r="I212" s="265">
        <f t="shared" si="54"/>
        <v>2.5543803632009698E-2</v>
      </c>
      <c r="J212" s="435">
        <v>1503.3</v>
      </c>
    </row>
    <row r="213" spans="1:14" s="3" customFormat="1">
      <c r="A213" s="18" t="s">
        <v>120</v>
      </c>
      <c r="B213" s="434">
        <f>B191+B192+B193+B194+B195+B196+B197+B198+B199+B200</f>
        <v>4195.2199999999993</v>
      </c>
      <c r="C213" s="258">
        <f t="shared" si="49"/>
        <v>0.53167237438754533</v>
      </c>
      <c r="D213" s="434">
        <f>D191+D192+D193+D194+D195+D196+D197+D198+D199+D200</f>
        <v>2738.9800000000005</v>
      </c>
      <c r="E213" s="273">
        <f t="shared" si="53"/>
        <v>2.2362237642167049E-2</v>
      </c>
      <c r="F213" s="434">
        <f>F191+F192+F193+F194+F195+F196+F197+F198+F199+F200</f>
        <v>2679.07</v>
      </c>
      <c r="G213" s="273">
        <f t="shared" si="54"/>
        <v>-0.27188500486484435</v>
      </c>
      <c r="H213" s="434">
        <f>H191+H192+H193+H194+H195+H196+H197+H198+H199+H200</f>
        <v>3679.4600000000005</v>
      </c>
      <c r="I213" s="265">
        <f t="shared" si="54"/>
        <v>0.27051421941685905</v>
      </c>
      <c r="J213" s="434">
        <v>2896.04</v>
      </c>
      <c r="K213" s="5"/>
      <c r="L213" s="5"/>
      <c r="M213" s="5"/>
      <c r="N213" s="5"/>
    </row>
    <row r="214" spans="1:14" s="3" customFormat="1">
      <c r="A214" s="18" t="s">
        <v>121</v>
      </c>
      <c r="B214" s="434">
        <f>B201+B202+B203+B204+B205+B206</f>
        <v>1706.74</v>
      </c>
      <c r="C214" s="258">
        <f t="shared" si="49"/>
        <v>-0.29171214315653182</v>
      </c>
      <c r="D214" s="434">
        <f>D201+D202+D203+D204+D205+D206</f>
        <v>2409.67</v>
      </c>
      <c r="E214" s="273">
        <f t="shared" si="53"/>
        <v>-4.7655370022725019E-2</v>
      </c>
      <c r="F214" s="434">
        <f>F201+F202+F203+F204+F205+F206</f>
        <v>2530.25</v>
      </c>
      <c r="G214" s="273">
        <f t="shared" si="54"/>
        <v>-0.1073129599706466</v>
      </c>
      <c r="H214" s="434">
        <f>H201+H202+H203+H204+H205+H206</f>
        <v>2834.42</v>
      </c>
      <c r="I214" s="265">
        <f t="shared" si="54"/>
        <v>0.11233551921575091</v>
      </c>
      <c r="J214" s="434">
        <v>2548.17</v>
      </c>
      <c r="K214" s="5"/>
      <c r="L214" s="5"/>
      <c r="M214" s="5"/>
      <c r="N214" s="5"/>
    </row>
    <row r="215" spans="1:14">
      <c r="A215" s="18" t="s">
        <v>122</v>
      </c>
      <c r="B215" s="434">
        <f>B207+B208+B209+B210</f>
        <v>1774.7800000000002</v>
      </c>
      <c r="C215" s="258">
        <f t="shared" si="49"/>
        <v>0.34659099531100646</v>
      </c>
      <c r="D215" s="434">
        <f>D207+D208+D209+D210</f>
        <v>1317.98</v>
      </c>
      <c r="E215" s="273">
        <f t="shared" si="53"/>
        <v>1.4893390677952478E-3</v>
      </c>
      <c r="F215" s="434">
        <f>F207+F208+F209+F210</f>
        <v>1316.02</v>
      </c>
      <c r="G215" s="273">
        <f t="shared" si="54"/>
        <v>-6.6573041677305822E-2</v>
      </c>
      <c r="H215" s="180">
        <f>H207+H208+H209+H210</f>
        <v>1409.8799999999999</v>
      </c>
      <c r="I215" s="265">
        <f t="shared" si="54"/>
        <v>-4.0760925030106532E-2</v>
      </c>
      <c r="J215" s="180">
        <v>1469.7900000000002</v>
      </c>
    </row>
    <row r="216" spans="1:14" s="3" customFormat="1">
      <c r="A216" s="28" t="s">
        <v>127</v>
      </c>
      <c r="B216" s="269">
        <f>SUM(B211:B215)</f>
        <v>16591.87</v>
      </c>
      <c r="C216" s="203">
        <f t="shared" si="49"/>
        <v>0.11987750906296601</v>
      </c>
      <c r="D216" s="269">
        <f>SUM(D211:D215)</f>
        <v>14815.789999999999</v>
      </c>
      <c r="E216" s="274">
        <f t="shared" si="53"/>
        <v>0.1279987635691433</v>
      </c>
      <c r="F216" s="269">
        <f>SUM(F211:F215)</f>
        <v>13134.58</v>
      </c>
      <c r="G216" s="274">
        <f t="shared" si="54"/>
        <v>-8.8094233044328174E-2</v>
      </c>
      <c r="H216" s="269">
        <f>SUM(H211:H215)</f>
        <v>14403.439999999999</v>
      </c>
      <c r="I216" s="183">
        <f t="shared" si="54"/>
        <v>6.9323101959363198E-2</v>
      </c>
      <c r="J216" s="269">
        <v>13469.680000000002</v>
      </c>
      <c r="K216" s="5"/>
      <c r="L216" s="5"/>
      <c r="M216" s="5"/>
      <c r="N216" s="5"/>
    </row>
    <row r="217" spans="1:14" s="11" customFormat="1">
      <c r="B217" s="29"/>
      <c r="C217" s="29"/>
      <c r="D217" s="181"/>
      <c r="E217" s="181"/>
      <c r="F217" s="181"/>
      <c r="G217" s="181"/>
      <c r="H217" s="181"/>
      <c r="I217" s="182"/>
      <c r="J217" s="181"/>
    </row>
    <row r="218" spans="1:14" s="11" customForma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1:14" s="11" customForma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1:14" s="11" customForma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1:14" s="11" customForma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1:14" s="11" customForma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1:14" s="11" customForma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1:14" s="11" customForma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s="11" customForma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s="11" customForma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s="11" customForma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s="11" customForma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s="11" customForma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s="11" customForma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s="11" customForma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s="11" customForma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s="11" customForma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s="11" customForma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s="11" customForma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s="11" customForma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s="11" customForma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s="11" customForma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s="11" customForma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s="11" customForma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s="11" customForma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s="11" customForma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s="11" customForma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s="11" customForma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s="11" customForma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s="11" customForma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s="11" customForma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s="11" customForma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s="11" customForma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s="11" customForma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s="11" customForma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s="11" customForma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s="11" customForma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s="11" customForma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s="11" customForma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s="11" customForma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s="11" customForma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s="11" customForma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s="11" customForma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s="11" customForma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s="11" customForma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s="11" customForma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s="11" customForma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s="11" customForma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s="11" customForma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s="11" customForma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s="11" customForma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s="11" customForma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s="11" customForma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s="11" customForma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s="11" customForma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s="11" customForma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s="11" customForma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s="11" customForma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s="11" customForma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s="11" customForma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s="11" customForma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s="11" customForma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s="11" customForma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s="11" customForma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s="11" customForma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s="11" customForma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s="11" customForma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s="11" customForma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s="11" customForma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s="11" customForma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s="11" customForma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s="11" customForma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s="11" customForma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s="11" customForma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s="11" customForma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s="11" customForma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s="11" customForma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s="11" customForma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s="11" customForma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s="11" customForma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s="11" customForma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s="11" customForma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s="11" customForma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s="11" customForma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s="11" customForma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s="11" customForma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s="11" customForma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s="11" customForma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s="11" customForma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s="11" customForma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s="11" customForma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s="11" customForma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s="11" customForma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s="11" customForma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s="11" customForma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s="11" customForma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s="11" customForma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s="11" customForma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s="11" customForma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s="11" customForma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s="11" customForma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s="11" customForma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s="11" customForma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s="11" customForma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s="11" customForma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s="11" customForma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s="11" customForma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s="11" customForma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s="11" customForma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s="11" customForma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s="11" customForma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s="11" customForma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s="11" customForma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s="11" customForma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s="11" customForma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s="11" customForma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s="11" customForma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s="11" customForma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s="11" customForma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s="11" customForma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s="11" customForma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s="11" customForma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s="11" customForma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s="11" customForma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s="11" customForma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s="11" customForma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s="11" customForma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s="11" customForma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s="11" customForma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s="11" customForma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s="11" customForma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s="11" customForma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s="11" customForma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s="11" customForma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s="11" customForma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s="11" customForma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s="11" customForma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s="11" customForma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s="11" customForma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s="11" customForma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s="11" customForma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s="11" customForma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s="11" customForma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s="11" customForma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s="11" customForma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s="11" customForma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s="11" customForma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s="11" customForma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s="11" customForma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s="11" customForma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s="11" customForma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s="11" customForma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s="11" customForma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s="11" customForma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s="11" customForma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s="11" customForma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s="11" customForma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s="11" customForma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s="11" customForma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s="11" customForma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s="11" customForma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s="11" customForma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s="11" customForma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s="11" customForma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s="11" customForma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s="11" customForma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s="11" customForma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s="11" customForma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s="11" customForma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s="11" customForma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s="11" customForma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s="11" customForma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s="11" customForma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s="11" customForma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s="11" customForma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s="11" customForma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s="11" customForma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s="11" customForma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s="11" customForma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s="11" customForma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s="11" customForma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s="11" customForma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s="11" customForma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s="11" customForma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s="11" customForma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s="11" customForma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s="11" customForma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s="11" customForma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s="11" customForma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s="11" customForma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s="11" customForma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s="11" customForma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s="11" customForma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s="11" customForma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s="11" customForma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s="11" customForma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s="11" customForma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s="11" customForma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s="11" customForma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s="11" customForma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s="11" customForma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s="11" customForma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s="11" customForma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s="11" customForma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s="11" customForma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s="11" customForma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s="11" customForma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s="11" customForma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s="11" customForma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s="11" customForma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s="11" customForma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s="11" customForma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s="11" customForma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s="11" customForma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s="11" customForma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s="11" customForma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s="11" customForma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s="11" customForma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s="11" customForma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s="11" customForma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s="11" customForma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s="11" customForma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s="11" customForma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s="11" customForma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s="11" customForma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s="11" customForma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s="11" customForma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s="11" customForma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s="11" customForma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s="11" customForma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s="11" customForma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s="11" customForma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s="11" customForma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s="11" customForma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s="11" customForma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s="11" customForma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s="11" customForma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s="11" customForma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s="11" customForma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s="11" customForma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s="11" customForma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s="11" customForma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s="11" customForma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s="11" customForma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s="11" customForma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s="11" customForma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s="11" customForma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s="11" customForma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s="11" customForma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s="11" customForma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s="11" customForma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s="11" customForma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s="11" customForma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s="11" customForma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s="11" customForma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s="11" customForma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s="11" customForma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s="11" customForma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s="11" customForma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s="11" customForma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s="11" customForma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s="11" customForma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s="11" customForma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s="11" customForma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s="11" customForma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s="11" customForma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s="11" customForma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s="11" customForma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s="11" customForma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s="11" customForma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s="11" customForma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s="11" customForma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s="11" customForma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s="11" customForma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s="11" customForma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s="11" customForma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s="11" customForma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s="11" customForma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s="11" customForma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s="11" customForma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s="11" customForma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s="11" customForma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s="11" customForma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s="11" customForma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s="11" customForma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s="11" customForma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s="11" customForma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s="11" customForma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s="11" customForma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s="11" customForma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s="11" customForma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s="11" customForma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s="11" customForma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s="11" customForma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s="11" customForma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s="11" customForma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s="11" customForma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s="11" customForma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s="11" customForma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s="11" customForma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s="11" customForma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s="11" customForma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s="11" customForma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s="11" customForma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s="11" customForma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s="11" customForma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s="11" customForma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s="11" customForma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s="11" customForma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s="11" customForma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s="11" customForma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s="11" customForma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s="11" customForma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s="11" customForma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s="11" customForma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s="11" customForma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s="11" customForma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s="11" customForma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s="11" customForma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s="11" customForma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s="11" customForma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s="11" customForma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s="11" customForma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s="11" customForma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s="11" customForma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s="11" customForma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s="11" customForma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s="11" customForma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s="11" customForma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s="11" customForma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s="11" customForma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s="11" customForma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s="11" customForma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s="11" customForma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s="11" customForma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s="11" customForma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s="11" customForma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s="11" customForma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s="11" customForma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s="11" customForma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s="11" customForma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s="11" customForma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s="11" customForma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s="11" customForma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s="11" customForma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s="11" customForma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s="11" customForma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s="11" customForma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s="11" customForma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s="11" customForma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s="11" customForma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s="11" customForma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s="11" customForma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s="11" customForma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s="11" customForma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s="11" customForma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s="11" customForma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s="11" customForma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s="11" customForma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s="11" customForma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s="11" customForma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s="11" customForma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s="11" customForma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s="11" customForma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s="11" customForma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s="11" customForma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s="11" customForma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s="11" customForma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s="11" customForma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s="11" customForma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s="11" customForma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s="11" customForma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s="11" customForma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s="11" customForma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s="11" customForma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s="11" customForma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s="11" customForma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s="11" customForma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s="11" customForma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s="11" customForma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s="11" customForma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s="11" customForma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s="11" customForma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s="11" customForma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s="11" customForma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s="11" customForma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s="11" customForma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s="11" customForma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s="11" customForma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s="11" customForma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s="11" customForma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s="11" customForma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s="11" customForma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s="11" customForma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s="11" customForma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s="11" customForma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s="11" customForma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s="11" customForma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s="11" customForma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s="11" customForma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s="11" customForma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s="11" customForma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s="11" customForma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s="11" customForma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s="11" customForma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s="11" customForma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s="11" customForma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s="11" customForma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s="11" customForma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s="11" customForma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s="11" customForma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s="11" customForma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s="11" customForma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s="11" customForma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s="11" customForma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s="11" customForma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s="11" customForma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s="11" customForma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s="11" customForma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s="11" customForma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s="11" customForma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s="11" customForma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s="11" customForma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s="11" customForma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s="11" customForma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s="11" customForma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s="11" customForma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s="11" customForma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s="11" customForma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s="11" customForma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s="11" customForma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s="11" customForma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s="11" customForma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s="11" customForma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s="11" customForma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s="11" customForma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s="11" customForma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s="11" customForma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s="11" customForma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s="11" customForma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s="11" customForma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s="11" customForma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s="11" customForma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s="11" customForma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s="11" customForma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s="11" customForma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s="11" customForma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s="11" customForma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s="11" customForma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s="11" customForma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s="11" customForma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s="11" customForma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s="11" customForma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s="11" customForma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s="11" customForma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s="11" customForma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s="11" customForma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s="11" customForma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s="11" customForma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s="11" customForma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s="11" customForma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s="11" customForma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s="11" customForma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s="11" customForma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s="11" customForma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s="11" customForma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s="11" customForma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s="11" customForma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s="11" customForma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s="11" customForma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s="11" customForma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s="11" customForma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s="11" customForma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s="11" customForma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s="11" customForma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s="11" customForma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s="11" customForma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s="11" customForma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s="11" customForma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s="11" customForma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s="11" customForma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s="11" customForma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s="11" customForma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s="11" customForma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s="11" customForma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s="11" customForma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s="11" customForma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s="11" customForma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s="11" customForma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s="11" customForma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s="11" customForma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s="11" customForma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s="11" customForma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s="11" customForma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s="11" customForma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s="11" customForma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s="11" customForma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s="11" customForma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s="11" customForma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s="11" customForma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s="11" customForma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s="11" customForma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s="11" customForma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s="11" customForma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s="11" customForma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s="11" customForma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s="11" customForma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s="11" customForma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s="11" customForma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s="11" customForma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s="11" customForma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s="11" customForma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s="11" customForma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s="11" customForma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s="11" customForma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s="11" customForma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s="11" customForma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s="11" customForma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s="11" customForma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s="11" customForma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s="11" customForma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s="11" customForma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s="11" customForma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s="11" customForma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s="11" customForma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s="11" customForma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s="11" customForma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s="11" customForma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s="11" customForma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s="11" customForma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s="11" customForma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s="11" customForma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s="11" customForma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s="11" customForma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s="11" customForma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s="11" customForma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s="11" customForma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s="11" customForma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s="11" customForma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s="11" customForma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s="11" customForma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s="11" customForma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s="11" customForma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s="11" customForma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s="11" customForma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s="11" customForma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s="11" customForma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s="11" customForma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s="11" customForma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s="11" customForma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s="11" customForma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s="11" customForma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s="11" customForma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s="11" customForma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s="11" customForma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s="11" customForma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s="11" customForma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s="11" customForma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s="11" customForma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s="11" customForma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s="11" customForma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s="11" customForma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s="11" customForma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s="11" customForma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s="11" customForma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s="11" customForma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s="11" customForma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s="11" customForma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s="11" customForma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s="11" customForma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s="11" customForma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s="11" customForma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s="11" customForma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s="11" customForma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s="11" customForma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s="11" customForma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s="11" customForma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s="11" customForma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s="11" customForma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s="11" customForma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s="11" customForma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s="11" customForma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s="11" customForma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s="11" customForma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s="11" customForma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s="11" customForma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s="11" customForma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s="11" customForma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s="11" customForma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s="11" customForma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s="11" customForma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s="11" customForma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s="11" customForma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s="11" customForma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s="11" customForma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s="11" customForma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s="11" customForma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s="11" customForma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s="11" customForma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s="11" customForma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s="11" customForma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s="11" customForma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s="11" customForma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s="11" customForma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s="11" customForma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s="11" customForma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s="11" customForma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s="11" customForma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s="11" customForma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s="11" customForma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s="11" customForma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s="11" customForma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s="11" customForma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s="11" customForma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s="11" customForma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s="11" customForma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s="11" customForma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s="11" customForma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s="11" customForma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s="11" customForma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s="11" customForma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s="11" customForma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s="11" customForma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s="11" customForma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s="11" customForma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s="11" customForma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s="11" customForma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s="11" customForma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s="11" customForma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s="11" customForma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s="11" customForma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s="11" customForma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s="11" customForma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s="11" customForma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s="11" customForma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s="11" customForma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s="11" customForma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s="11" customForma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s="11" customForma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s="11" customForma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s="11" customForma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s="11" customForma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s="11" customForma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s="11" customForma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s="11" customForma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s="11" customForma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s="11" customForma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s="11" customForma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s="11" customForma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s="11" customForma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s="11" customForma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s="11" customForma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s="11" customForma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s="11" customForma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s="11" customForma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s="11" customForma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s="11" customForma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s="11" customForma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s="11" customForma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s="11" customForma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s="11" customForma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s="11" customForma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s="11" customForma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s="11" customForma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s="11" customForma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s="11" customForma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s="11" customForma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s="11" customForma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s="11" customForma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s="11" customForma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s="11" customForma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s="11" customForma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s="11" customForma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s="11" customForma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s="11" customForma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s="11" customForma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s="11" customForma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s="11" customForma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s="11" customForma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s="11" customForma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s="11" customForma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s="11" customForma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s="11" customForma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s="11" customForma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s="11" customForma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s="11" customForma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s="11" customForma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s="11" customForma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s="11" customForma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s="11" customForma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s="11" customForma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s="11" customForma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s="11" customForma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s="11" customForma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s="11" customForma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s="11" customForma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s="11" customForma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s="11" customForma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s="11" customForma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s="11" customForma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s="11" customForma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s="11" customForma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s="11" customForma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s="11" customForma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s="11" customForma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s="11" customForma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s="11" customForma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s="11" customForma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s="11" customForma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s="11" customForma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s="11" customForma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s="11" customForma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s="11" customForma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s="11" customForma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s="11" customForma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s="11" customForma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s="11" customForma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s="11" customForma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s="11" customForma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s="11" customForma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s="11" customForma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s="11" customForma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s="11" customForma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s="11" customForma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s="11" customForma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s="11" customForma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s="11" customForma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s="11" customForma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s="11" customForma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s="11" customForma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s="11" customForma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s="11" customForma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s="11" customForma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s="11" customForma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s="11" customForma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s="11" customForma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s="11" customForma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s="11" customForma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s="11" customForma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s="11" customForma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s="11" customForma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s="11" customForma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s="11" customForma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s="11" customForma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s="11" customForma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s="11" customForma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s="11" customForma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s="11" customForma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s="11" customForma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s="11" customForma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s="11" customForma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s="11" customForma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s="11" customForma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s="11" customForma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s="11" customForma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s="11" customForma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s="11" customForma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s="11" customForma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s="11" customForma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s="11" customForma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s="11" customForma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s="11" customForma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s="11" customForma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s="11" customForma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s="11" customForma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s="11" customForma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s="11" customForma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s="11" customForma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s="11" customForma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s="11" customForma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s="11" customForma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s="11" customForma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s="11" customForma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s="11" customForma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s="11" customForma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s="11" customForma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s="11" customForma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s="11" customForma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s="11" customForma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s="11" customForma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s="11" customForma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s="11" customForma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s="11" customForma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s="11" customForma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s="11" customForma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s="11" customForma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s="11" customForma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s="11" customForma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s="11" customForma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s="11" customForma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s="11" customForma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s="11" customForma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s="11" customForma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s="11" customForma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s="11" customForma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s="11" customForma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s="11" customForma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s="11" customForma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s="11" customForma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s="11" customForma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s="11" customForma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s="11" customForma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s="11" customForma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s="11" customForma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s="11" customForma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s="11" customForma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s="11" customForma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s="11" customForma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s="11" customForma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s="11" customForma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s="11" customForma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s="11" customForma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s="11" customForma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s="11" customForma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s="11" customForma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s="11" customForma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s="11" customForma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s="11" customForma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s="11" customForma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s="11" customForma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s="11" customForma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s="11" customForma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s="11" customForma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s="11" customForma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s="11" customForma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s="11" customForma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s="11" customForma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s="11" customForma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s="11" customForma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s="11" customForma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s="11" customForma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s="11" customForma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s="11" customForma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s="11" customForma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s="11" customForma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s="11" customForma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s="11" customForma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s="11" customForma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s="11" customForma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s="11" customForma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s="11" customForma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s="11" customForma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s="11" customForma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s="11" customForma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s="11" customForma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s="11" customForma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s="11" customForma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s="11" customForma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s="11" customForma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s="11" customForma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s="11" customForma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s="11" customForma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s="11" customForma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s="11" customForma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s="11" customForma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s="11" customForma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s="11" customForma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s="11" customForma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s="11" customForma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s="11" customForma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s="11" customForma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s="11" customForma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s="11" customForma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s="11" customForma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s="11" customForma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s="11" customForma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s="11" customForma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s="11" customForma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s="11" customForma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s="11" customForma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s="11" customForma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s="11" customForma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s="11" customForma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s="11" customForma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s="11" customForma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s="11" customForma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s="11" customForma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s="11" customForma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s="11" customForma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s="11" customForma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s="11" customForma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s="11" customForma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s="11" customForma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s="11" customForma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s="11" customForma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s="11" customForma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s="11" customForma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s="11" customForma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s="11" customForma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s="11" customForma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s="11" customForma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s="11" customForma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s="11" customFormat="1">
      <c r="B1109" s="29"/>
      <c r="C1109" s="29"/>
      <c r="D1109" s="29"/>
      <c r="E1109" s="29"/>
      <c r="F1109" s="29"/>
      <c r="G1109" s="29"/>
      <c r="H1109" s="29"/>
      <c r="I1109" s="29"/>
      <c r="J1109" s="29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orientation="landscape" r:id="rId1"/>
  <headerFooter alignWithMargins="0">
    <oddHeader xml:space="preserve">&amp;C&amp;"Arial,Fett"STRABAG Group
</oddHeader>
  </headerFooter>
  <rowBreaks count="6" manualBreakCount="6">
    <brk id="36" max="9" man="1"/>
    <brk id="78" max="9" man="1"/>
    <brk id="103" max="9" man="1"/>
    <brk id="124" max="9" man="1"/>
    <brk id="157" max="9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Normal="100" zoomScaleSheetLayoutView="100" workbookViewId="0">
      <pane xSplit="1" ySplit="1" topLeftCell="B2" activePane="bottomRight" state="frozen"/>
      <selection activeCell="K4" sqref="K4"/>
      <selection pane="topRight" activeCell="K4" sqref="K4"/>
      <selection pane="bottomLeft" activeCell="K4" sqref="K4"/>
      <selection pane="bottomRight"/>
    </sheetView>
  </sheetViews>
  <sheetFormatPr baseColWidth="10" defaultColWidth="20.6640625" defaultRowHeight="12" customHeight="1" outlineLevelRow="1"/>
  <cols>
    <col min="1" max="1" width="20.6640625" style="32" customWidth="1"/>
    <col min="2" max="10" width="10.88671875" style="33" customWidth="1"/>
    <col min="11" max="16384" width="20.6640625" style="32"/>
  </cols>
  <sheetData>
    <row r="1" spans="1:18" s="31" customFormat="1" ht="24.75" customHeight="1">
      <c r="A1" s="30" t="s">
        <v>128</v>
      </c>
      <c r="B1" s="201">
        <v>2017</v>
      </c>
      <c r="C1" s="201" t="s">
        <v>150</v>
      </c>
      <c r="D1" s="201">
        <v>2016</v>
      </c>
      <c r="E1" s="201" t="s">
        <v>145</v>
      </c>
      <c r="F1" s="1">
        <v>2015</v>
      </c>
      <c r="G1" s="1" t="s">
        <v>142</v>
      </c>
      <c r="H1" s="1">
        <v>2014</v>
      </c>
      <c r="I1" s="1" t="s">
        <v>1</v>
      </c>
      <c r="J1" s="1">
        <v>2013</v>
      </c>
    </row>
    <row r="2" spans="1:18" ht="3" hidden="1" customHeight="1" outlineLevel="1"/>
    <row r="3" spans="1:18" s="37" customFormat="1" ht="10.199999999999999" customHeight="1" collapsed="1">
      <c r="A3" s="34" t="s">
        <v>2</v>
      </c>
      <c r="B3" s="329">
        <f>B71</f>
        <v>6843.36</v>
      </c>
      <c r="C3" s="389">
        <f>IF((+B3/D3)&lt;0,"n.m.",IF(B3&lt;0,(+B3/D3-1)*-1,(+B3/D3-1)))</f>
        <v>0.10825258991629028</v>
      </c>
      <c r="D3" s="270">
        <f>D71</f>
        <v>6174.91</v>
      </c>
      <c r="E3" s="341">
        <f t="shared" ref="E3:I7" si="0">IF((+D3/F3)&lt;0,"n.m.",IF(D3&lt;0,(+D3/F3-1)*-1,(+D3/F3-1)))</f>
        <v>-3.0382827711827098E-2</v>
      </c>
      <c r="F3" s="35">
        <f>F71</f>
        <v>6368.4</v>
      </c>
      <c r="G3" s="174">
        <f t="shared" si="0"/>
        <v>1.2070020421298455E-2</v>
      </c>
      <c r="H3" s="35">
        <f>H71</f>
        <v>6292.4500000000007</v>
      </c>
      <c r="I3" s="174">
        <f t="shared" si="0"/>
        <v>4.5064780414242556E-2</v>
      </c>
      <c r="J3" s="35">
        <v>6021.1100000000006</v>
      </c>
    </row>
    <row r="4" spans="1:18" s="37" customFormat="1" ht="10.199999999999999" customHeight="1">
      <c r="A4" s="34" t="s">
        <v>3</v>
      </c>
      <c r="B4" s="329">
        <f>B101</f>
        <v>8138.06</v>
      </c>
      <c r="C4" s="389">
        <f t="shared" ref="C4:C67" si="1">IF((+B4/D4)&lt;0,"n.m.",IF(B4&lt;0,(+B4/D4-1)*-1,(+B4/D4-1)))</f>
        <v>0.15755126656909058</v>
      </c>
      <c r="D4" s="270">
        <f>D101</f>
        <v>7030.41</v>
      </c>
      <c r="E4" s="341">
        <f t="shared" si="0"/>
        <v>0.30254286746519199</v>
      </c>
      <c r="F4" s="35">
        <f>F101</f>
        <v>5397.45</v>
      </c>
      <c r="G4" s="174">
        <f t="shared" si="0"/>
        <v>-5.014272188765978E-2</v>
      </c>
      <c r="H4" s="35">
        <f>H101</f>
        <v>5682.38</v>
      </c>
      <c r="I4" s="174">
        <f t="shared" si="0"/>
        <v>4.2397537450057365E-2</v>
      </c>
      <c r="J4" s="35">
        <v>5451.26</v>
      </c>
      <c r="K4" s="402"/>
    </row>
    <row r="5" spans="1:18" s="37" customFormat="1" ht="10.199999999999999" customHeight="1">
      <c r="A5" s="34" t="s">
        <v>4</v>
      </c>
      <c r="B5" s="329">
        <v>6377.91</v>
      </c>
      <c r="C5" s="389">
        <f t="shared" si="1"/>
        <v>9.9177242677218613E-2</v>
      </c>
      <c r="D5" s="276">
        <v>5802.44</v>
      </c>
      <c r="E5" s="341">
        <f t="shared" si="0"/>
        <v>-1.5718138793235137E-2</v>
      </c>
      <c r="F5" s="35">
        <v>5895.1</v>
      </c>
      <c r="G5" s="174">
        <f t="shared" si="0"/>
        <v>3.0770107719331863E-2</v>
      </c>
      <c r="H5" s="35">
        <v>5719.1220000000003</v>
      </c>
      <c r="I5" s="174">
        <f t="shared" si="0"/>
        <v>3.9681575904770838E-2</v>
      </c>
      <c r="J5" s="35">
        <v>5500.84</v>
      </c>
    </row>
    <row r="6" spans="1:18" s="37" customFormat="1" ht="10.199999999999999" customHeight="1">
      <c r="A6" s="34" t="s">
        <v>129</v>
      </c>
      <c r="B6" s="329">
        <v>199.25</v>
      </c>
      <c r="C6" s="389">
        <f t="shared" si="1"/>
        <v>0.17281770557419507</v>
      </c>
      <c r="D6" s="276">
        <v>169.89</v>
      </c>
      <c r="E6" s="341">
        <f t="shared" si="0"/>
        <v>0.6153846153846152</v>
      </c>
      <c r="F6" s="35">
        <v>105.17</v>
      </c>
      <c r="G6" s="174">
        <f t="shared" si="0"/>
        <v>2.6681664399567508</v>
      </c>
      <c r="H6" s="35">
        <v>28.670999999999999</v>
      </c>
      <c r="I6" s="174">
        <f t="shared" si="0"/>
        <v>-0.60473965010959929</v>
      </c>
      <c r="J6" s="35">
        <v>72.537000000000006</v>
      </c>
    </row>
    <row r="7" spans="1:18" s="37" customFormat="1" ht="10.199999999999999" customHeight="1">
      <c r="A7" s="34" t="s">
        <v>139</v>
      </c>
      <c r="B7" s="329">
        <v>199.25</v>
      </c>
      <c r="C7" s="389">
        <f t="shared" si="1"/>
        <v>0.17281770557419507</v>
      </c>
      <c r="D7" s="276">
        <v>169.89</v>
      </c>
      <c r="E7" s="341">
        <f t="shared" si="0"/>
        <v>0.6153846153846152</v>
      </c>
      <c r="F7" s="35">
        <v>105.17</v>
      </c>
      <c r="G7" s="174">
        <f t="shared" si="0"/>
        <v>2.6681664399567508</v>
      </c>
      <c r="H7" s="35">
        <v>28.670999999999999</v>
      </c>
      <c r="I7" s="174">
        <f t="shared" si="0"/>
        <v>-0.60473965010959929</v>
      </c>
      <c r="J7" s="35">
        <v>72.537000000000006</v>
      </c>
    </row>
    <row r="8" spans="1:18" ht="10.199999999999999" customHeight="1">
      <c r="A8" s="38" t="s">
        <v>130</v>
      </c>
      <c r="B8" s="39">
        <f>B6/B5</f>
        <v>3.1240641526769742E-2</v>
      </c>
      <c r="C8" s="390"/>
      <c r="D8" s="271">
        <f>D6/D5</f>
        <v>2.9279061911885344E-2</v>
      </c>
      <c r="E8" s="39"/>
      <c r="F8" s="39">
        <f>F6/F5</f>
        <v>1.7840240199487708E-2</v>
      </c>
      <c r="G8" s="36"/>
      <c r="H8" s="39">
        <f>H6/H5</f>
        <v>5.0131820933353053E-3</v>
      </c>
      <c r="I8" s="39"/>
      <c r="J8" s="39">
        <v>1.3186531511550964E-2</v>
      </c>
    </row>
    <row r="9" spans="1:18" ht="10.199999999999999" customHeight="1">
      <c r="A9" s="38" t="s">
        <v>131</v>
      </c>
      <c r="B9" s="40">
        <f>B3/Group!B2</f>
        <v>0.46805358634118716</v>
      </c>
      <c r="C9" s="390"/>
      <c r="D9" s="272">
        <f>D3/Group!D2</f>
        <v>0.45770486019229067</v>
      </c>
      <c r="E9" s="40"/>
      <c r="F9" s="40">
        <f>F3/Group!F2</f>
        <v>0.44566178858147371</v>
      </c>
      <c r="G9" s="40"/>
      <c r="H9" s="40">
        <f>H3/Group!H2</f>
        <v>0.46383974642488579</v>
      </c>
      <c r="I9" s="40"/>
      <c r="J9" s="40">
        <v>0.44360708373271485</v>
      </c>
    </row>
    <row r="10" spans="1:18" ht="10.199999999999999" customHeight="1">
      <c r="A10" s="38" t="s">
        <v>132</v>
      </c>
      <c r="B10" s="40">
        <f>B4/Group!B3</f>
        <v>0.49048479767500597</v>
      </c>
      <c r="C10" s="390"/>
      <c r="D10" s="272">
        <f>D4/Group!D3</f>
        <v>0.47452143962623661</v>
      </c>
      <c r="E10" s="40"/>
      <c r="F10" s="40">
        <f>F4/Group!F3</f>
        <v>0.41093434278065988</v>
      </c>
      <c r="G10" s="40"/>
      <c r="H10" s="40">
        <f>H4/Group!H3</f>
        <v>0.39451547685830612</v>
      </c>
      <c r="I10" s="40"/>
      <c r="J10" s="40">
        <v>0.40470597668244529</v>
      </c>
    </row>
    <row r="11" spans="1:18" ht="10.199999999999999" customHeight="1">
      <c r="A11" s="38"/>
      <c r="B11" s="41"/>
      <c r="C11" s="390"/>
      <c r="D11" s="41"/>
      <c r="E11" s="41"/>
      <c r="F11" s="41"/>
      <c r="G11" s="41"/>
      <c r="H11" s="41"/>
      <c r="I11" s="41"/>
      <c r="J11" s="41"/>
    </row>
    <row r="12" spans="1:18" s="37" customFormat="1" ht="10.199999999999999" customHeight="1">
      <c r="A12" s="42" t="s">
        <v>98</v>
      </c>
      <c r="B12" s="43"/>
      <c r="C12" s="390"/>
      <c r="D12" s="43"/>
      <c r="E12" s="43"/>
      <c r="F12" s="43"/>
      <c r="G12" s="43"/>
      <c r="H12" s="43"/>
      <c r="I12" s="43"/>
      <c r="J12" s="43"/>
    </row>
    <row r="13" spans="1:18" s="3" customFormat="1" ht="10.199999999999999">
      <c r="A13" s="44" t="s">
        <v>99</v>
      </c>
      <c r="B13" s="45">
        <v>17731</v>
      </c>
      <c r="C13" s="390">
        <f t="shared" si="1"/>
        <v>6.3711080448737079E-2</v>
      </c>
      <c r="D13" s="277">
        <v>16669</v>
      </c>
      <c r="E13" s="330">
        <f>IF((+D13/F13)&lt;0,"n.m.",IF(D13&lt;0,(+D13/F13-1)*-1,(+D13/F13-1)))</f>
        <v>6.6034337855680469E-4</v>
      </c>
      <c r="F13" s="45">
        <v>16658</v>
      </c>
      <c r="G13" s="59">
        <f>IF((+F13/H13)&lt;0,"n.m.",IF(F13&lt;0,(+F13/H13-1)*-1,(+F13/H13-1)))</f>
        <v>-1.7111163559122011E-2</v>
      </c>
      <c r="H13" s="45">
        <v>16948</v>
      </c>
      <c r="I13" s="59">
        <f>IF((+H13/J13)&lt;0,"n.m.",IF(H13&lt;0,(+H13/J13-1)*-1,(+H13/J13-1)))</f>
        <v>5.3390515258872506E-2</v>
      </c>
      <c r="J13" s="45">
        <v>16089</v>
      </c>
      <c r="K13" s="5"/>
      <c r="L13" s="5"/>
      <c r="M13" s="5"/>
      <c r="N13" s="5"/>
      <c r="O13" s="5"/>
      <c r="P13" s="5"/>
      <c r="Q13" s="5"/>
      <c r="R13" s="5"/>
    </row>
    <row r="14" spans="1:18" s="3" customFormat="1" ht="10.199999999999999">
      <c r="A14" s="44" t="s">
        <v>100</v>
      </c>
      <c r="B14" s="45">
        <v>100</v>
      </c>
      <c r="C14" s="390">
        <f t="shared" si="1"/>
        <v>-9.9009900990099098E-3</v>
      </c>
      <c r="D14" s="277">
        <v>101</v>
      </c>
      <c r="E14" s="330">
        <f t="shared" ref="E14:E40" si="2">IF((+D14/F14)&lt;0,"n.m.",IF(D14&lt;0,(+D14/F14-1)*-1,(+D14/F14-1)))</f>
        <v>-0.12931034482758619</v>
      </c>
      <c r="F14" s="45">
        <v>116</v>
      </c>
      <c r="G14" s="59">
        <f t="shared" ref="G14:I39" si="3">IF((+F14/H14)&lt;0,"n.m.",IF(F14&lt;0,(+F14/H14-1)*-1,(+F14/H14-1)))</f>
        <v>4.5045045045045029E-2</v>
      </c>
      <c r="H14" s="45">
        <v>111</v>
      </c>
      <c r="I14" s="59">
        <f t="shared" si="3"/>
        <v>-1.7699115044247815E-2</v>
      </c>
      <c r="J14" s="45">
        <v>113</v>
      </c>
      <c r="K14" s="5"/>
      <c r="L14" s="5"/>
      <c r="M14" s="5"/>
      <c r="N14" s="5"/>
      <c r="O14" s="5"/>
      <c r="P14" s="5"/>
      <c r="Q14" s="5"/>
      <c r="R14" s="5"/>
    </row>
    <row r="15" spans="1:18" s="3" customFormat="1" ht="10.199999999999999">
      <c r="A15" s="44" t="s">
        <v>101</v>
      </c>
      <c r="B15" s="45">
        <v>3659</v>
      </c>
      <c r="C15" s="390">
        <f t="shared" si="1"/>
        <v>5.5379290452841179E-2</v>
      </c>
      <c r="D15" s="277">
        <v>3467</v>
      </c>
      <c r="E15" s="330">
        <f t="shared" si="2"/>
        <v>2.6650873556411048E-2</v>
      </c>
      <c r="F15" s="45">
        <v>3377</v>
      </c>
      <c r="G15" s="59">
        <f t="shared" si="3"/>
        <v>3.779963122310992E-2</v>
      </c>
      <c r="H15" s="45">
        <v>3254</v>
      </c>
      <c r="I15" s="59">
        <f t="shared" si="3"/>
        <v>-0.12784776199410341</v>
      </c>
      <c r="J15" s="45">
        <v>3731</v>
      </c>
      <c r="K15" s="5"/>
      <c r="L15" s="5"/>
      <c r="M15" s="5"/>
      <c r="N15" s="5"/>
      <c r="O15" s="5"/>
      <c r="P15" s="5"/>
      <c r="Q15" s="5"/>
      <c r="R15" s="5"/>
    </row>
    <row r="16" spans="1:18" s="3" customFormat="1" ht="10.199999999999999">
      <c r="A16" s="44" t="s">
        <v>102</v>
      </c>
      <c r="B16" s="45">
        <v>56</v>
      </c>
      <c r="C16" s="390">
        <f t="shared" si="1"/>
        <v>55</v>
      </c>
      <c r="D16" s="277">
        <v>1</v>
      </c>
      <c r="E16" s="330">
        <f t="shared" si="2"/>
        <v>0</v>
      </c>
      <c r="F16" s="45">
        <v>1</v>
      </c>
      <c r="G16" s="59"/>
      <c r="H16" s="45">
        <v>0</v>
      </c>
      <c r="I16" s="59"/>
      <c r="J16" s="45">
        <v>0</v>
      </c>
      <c r="K16" s="5"/>
      <c r="L16" s="5"/>
      <c r="M16" s="5"/>
      <c r="N16" s="5"/>
      <c r="O16" s="5"/>
      <c r="P16" s="5"/>
      <c r="Q16" s="5"/>
      <c r="R16" s="5"/>
    </row>
    <row r="17" spans="1:18" s="8" customFormat="1" ht="10.199999999999999">
      <c r="A17" s="44" t="s">
        <v>103</v>
      </c>
      <c r="B17" s="45">
        <v>11</v>
      </c>
      <c r="C17" s="390">
        <f t="shared" si="1"/>
        <v>1.2000000000000002</v>
      </c>
      <c r="D17" s="277">
        <v>5</v>
      </c>
      <c r="E17" s="330">
        <f t="shared" si="2"/>
        <v>4</v>
      </c>
      <c r="F17" s="45">
        <v>1</v>
      </c>
      <c r="G17" s="59">
        <f t="shared" si="3"/>
        <v>0</v>
      </c>
      <c r="H17" s="45">
        <v>1</v>
      </c>
      <c r="I17" s="59">
        <f t="shared" si="3"/>
        <v>-0.75</v>
      </c>
      <c r="J17" s="45">
        <v>4</v>
      </c>
      <c r="K17" s="11"/>
      <c r="L17" s="11"/>
      <c r="M17" s="11"/>
      <c r="N17" s="11"/>
      <c r="O17" s="11"/>
      <c r="P17" s="11"/>
      <c r="Q17" s="11"/>
      <c r="R17" s="11"/>
    </row>
    <row r="18" spans="1:18" s="8" customFormat="1" ht="10.199999999999999">
      <c r="A18" s="44" t="s">
        <v>147</v>
      </c>
      <c r="B18" s="45">
        <v>0</v>
      </c>
      <c r="C18" s="390">
        <f t="shared" si="1"/>
        <v>-1</v>
      </c>
      <c r="D18" s="277">
        <v>128</v>
      </c>
      <c r="E18" s="330">
        <f t="shared" si="2"/>
        <v>-0.19999999999999996</v>
      </c>
      <c r="F18" s="45">
        <v>160</v>
      </c>
      <c r="G18" s="59">
        <f t="shared" si="3"/>
        <v>-0.5107033639143731</v>
      </c>
      <c r="H18" s="45">
        <v>327</v>
      </c>
      <c r="I18" s="59">
        <f t="shared" si="3"/>
        <v>-7.1022727272727293E-2</v>
      </c>
      <c r="J18" s="45">
        <v>352</v>
      </c>
      <c r="K18" s="11"/>
      <c r="L18" s="11"/>
      <c r="M18" s="11"/>
      <c r="N18" s="11"/>
      <c r="O18" s="11"/>
      <c r="P18" s="11"/>
      <c r="Q18" s="11"/>
      <c r="R18" s="11"/>
    </row>
    <row r="19" spans="1:18" s="8" customFormat="1" ht="10.199999999999999">
      <c r="A19" s="44" t="s">
        <v>104</v>
      </c>
      <c r="B19" s="45">
        <v>0</v>
      </c>
      <c r="C19" s="390"/>
      <c r="D19" s="277">
        <v>0</v>
      </c>
      <c r="E19" s="330"/>
      <c r="F19" s="45">
        <v>0</v>
      </c>
      <c r="G19" s="59"/>
      <c r="H19" s="45">
        <v>0</v>
      </c>
      <c r="I19" s="59"/>
      <c r="J19" s="45">
        <v>0</v>
      </c>
      <c r="K19" s="11"/>
      <c r="L19" s="11"/>
      <c r="M19" s="11"/>
      <c r="N19" s="11"/>
      <c r="O19" s="11"/>
      <c r="P19" s="11"/>
      <c r="Q19" s="11"/>
      <c r="R19" s="11"/>
    </row>
    <row r="20" spans="1:18" s="8" customFormat="1" ht="10.199999999999999">
      <c r="A20" s="44" t="s">
        <v>105</v>
      </c>
      <c r="B20" s="45">
        <v>69</v>
      </c>
      <c r="C20" s="390">
        <f t="shared" si="1"/>
        <v>9.5238095238095344E-2</v>
      </c>
      <c r="D20" s="277">
        <v>63</v>
      </c>
      <c r="E20" s="330">
        <f t="shared" si="2"/>
        <v>-0.13698630136986301</v>
      </c>
      <c r="F20" s="45">
        <v>73</v>
      </c>
      <c r="G20" s="59">
        <f t="shared" si="3"/>
        <v>7.3529411764705843E-2</v>
      </c>
      <c r="H20" s="45">
        <v>68</v>
      </c>
      <c r="I20" s="59">
        <f t="shared" si="3"/>
        <v>-6.8493150684931559E-2</v>
      </c>
      <c r="J20" s="45">
        <v>73</v>
      </c>
      <c r="K20" s="11"/>
      <c r="L20" s="11"/>
      <c r="M20" s="11"/>
      <c r="N20" s="11"/>
      <c r="O20" s="11"/>
      <c r="P20" s="11"/>
      <c r="Q20" s="11"/>
      <c r="R20" s="11"/>
    </row>
    <row r="21" spans="1:18" s="8" customFormat="1" ht="10.199999999999999">
      <c r="A21" s="44" t="s">
        <v>106</v>
      </c>
      <c r="B21" s="45">
        <v>0</v>
      </c>
      <c r="C21" s="390"/>
      <c r="D21" s="277">
        <v>0</v>
      </c>
      <c r="E21" s="330"/>
      <c r="F21" s="45">
        <v>0</v>
      </c>
      <c r="G21" s="59"/>
      <c r="H21" s="45">
        <v>0</v>
      </c>
      <c r="I21" s="59">
        <f t="shared" si="3"/>
        <v>-1</v>
      </c>
      <c r="J21" s="45">
        <v>1</v>
      </c>
      <c r="K21" s="11"/>
      <c r="L21" s="11"/>
      <c r="M21" s="11"/>
      <c r="N21" s="11"/>
      <c r="O21" s="11"/>
      <c r="P21" s="11"/>
      <c r="Q21" s="11"/>
      <c r="R21" s="11"/>
    </row>
    <row r="22" spans="1:18" s="8" customFormat="1" ht="10.199999999999999">
      <c r="A22" s="44" t="s">
        <v>107</v>
      </c>
      <c r="B22" s="45">
        <v>0</v>
      </c>
      <c r="C22" s="390"/>
      <c r="D22" s="277">
        <v>0</v>
      </c>
      <c r="E22" s="330"/>
      <c r="F22" s="45">
        <v>0</v>
      </c>
      <c r="G22" s="59"/>
      <c r="H22" s="45">
        <v>0</v>
      </c>
      <c r="I22" s="59"/>
      <c r="J22" s="45">
        <v>0</v>
      </c>
      <c r="K22" s="11"/>
      <c r="L22" s="11"/>
      <c r="M22" s="11"/>
      <c r="N22" s="11"/>
      <c r="O22" s="11"/>
      <c r="P22" s="11"/>
      <c r="Q22" s="11"/>
      <c r="R22" s="11"/>
    </row>
    <row r="23" spans="1:18" s="8" customFormat="1" ht="10.199999999999999">
      <c r="A23" s="44" t="s">
        <v>108</v>
      </c>
      <c r="B23" s="45">
        <v>0</v>
      </c>
      <c r="C23" s="390"/>
      <c r="D23" s="277">
        <v>0</v>
      </c>
      <c r="E23" s="330"/>
      <c r="F23" s="45">
        <v>0</v>
      </c>
      <c r="G23" s="59"/>
      <c r="H23" s="45">
        <v>0</v>
      </c>
      <c r="I23" s="59"/>
      <c r="J23" s="45">
        <v>0</v>
      </c>
      <c r="K23" s="11"/>
      <c r="L23" s="11"/>
      <c r="M23" s="11"/>
      <c r="N23" s="11"/>
      <c r="O23" s="11"/>
      <c r="P23" s="11"/>
      <c r="Q23" s="11"/>
      <c r="R23" s="11"/>
    </row>
    <row r="24" spans="1:18" s="8" customFormat="1" ht="10.199999999999999">
      <c r="A24" s="44" t="s">
        <v>109</v>
      </c>
      <c r="B24" s="45">
        <v>0</v>
      </c>
      <c r="C24" s="390"/>
      <c r="D24" s="277">
        <v>0</v>
      </c>
      <c r="E24" s="330"/>
      <c r="F24" s="45">
        <v>0</v>
      </c>
      <c r="G24" s="59"/>
      <c r="H24" s="45">
        <v>0</v>
      </c>
      <c r="I24" s="59"/>
      <c r="J24" s="45">
        <v>0</v>
      </c>
      <c r="K24" s="11"/>
      <c r="L24" s="11"/>
      <c r="M24" s="11"/>
      <c r="N24" s="11"/>
      <c r="O24" s="11"/>
      <c r="P24" s="11"/>
      <c r="Q24" s="11"/>
      <c r="R24" s="11"/>
    </row>
    <row r="25" spans="1:18" s="8" customFormat="1" ht="10.199999999999999">
      <c r="A25" s="44" t="s">
        <v>110</v>
      </c>
      <c r="B25" s="45">
        <v>78</v>
      </c>
      <c r="C25" s="390">
        <f t="shared" si="1"/>
        <v>-3.703703703703709E-2</v>
      </c>
      <c r="D25" s="277">
        <v>81</v>
      </c>
      <c r="E25" s="330">
        <f t="shared" si="2"/>
        <v>-4.705882352941182E-2</v>
      </c>
      <c r="F25" s="45">
        <v>85</v>
      </c>
      <c r="G25" s="59">
        <f t="shared" si="3"/>
        <v>8.9743589743589647E-2</v>
      </c>
      <c r="H25" s="45">
        <v>78</v>
      </c>
      <c r="I25" s="59">
        <f t="shared" si="3"/>
        <v>-0.11363636363636365</v>
      </c>
      <c r="J25" s="45">
        <v>88</v>
      </c>
      <c r="K25" s="11"/>
      <c r="L25" s="11"/>
      <c r="M25" s="11"/>
      <c r="N25" s="11"/>
      <c r="O25" s="11"/>
      <c r="P25" s="11"/>
      <c r="Q25" s="11"/>
      <c r="R25" s="11"/>
    </row>
    <row r="26" spans="1:18" s="8" customFormat="1" ht="10.199999999999999">
      <c r="A26" s="44" t="s">
        <v>111</v>
      </c>
      <c r="B26" s="48">
        <v>516</v>
      </c>
      <c r="C26" s="390">
        <f t="shared" si="1"/>
        <v>1.9417475728156219E-3</v>
      </c>
      <c r="D26" s="278">
        <v>515</v>
      </c>
      <c r="E26" s="330">
        <f t="shared" si="2"/>
        <v>-0.11663807890222988</v>
      </c>
      <c r="F26" s="48">
        <v>583</v>
      </c>
      <c r="G26" s="59">
        <f t="shared" si="3"/>
        <v>-4.4262295081967218E-2</v>
      </c>
      <c r="H26" s="48">
        <v>610</v>
      </c>
      <c r="I26" s="59">
        <f t="shared" si="3"/>
        <v>-0.21391752577319589</v>
      </c>
      <c r="J26" s="48">
        <v>776</v>
      </c>
      <c r="K26" s="11"/>
      <c r="L26" s="11"/>
      <c r="M26" s="11"/>
      <c r="N26" s="11"/>
      <c r="O26" s="11"/>
      <c r="P26" s="11"/>
      <c r="Q26" s="11"/>
      <c r="R26" s="11"/>
    </row>
    <row r="27" spans="1:18" s="8" customFormat="1" ht="10.199999999999999">
      <c r="A27" s="44" t="s">
        <v>112</v>
      </c>
      <c r="B27" s="45">
        <v>365</v>
      </c>
      <c r="C27" s="390">
        <f t="shared" si="1"/>
        <v>-1.0840108401083959E-2</v>
      </c>
      <c r="D27" s="277">
        <v>369</v>
      </c>
      <c r="E27" s="330">
        <f t="shared" si="2"/>
        <v>-0.12142857142857144</v>
      </c>
      <c r="F27" s="45">
        <v>420</v>
      </c>
      <c r="G27" s="59">
        <f t="shared" si="3"/>
        <v>-0.19075144508670516</v>
      </c>
      <c r="H27" s="45">
        <v>519</v>
      </c>
      <c r="I27" s="59">
        <f t="shared" si="3"/>
        <v>-0.24563953488372092</v>
      </c>
      <c r="J27" s="45">
        <v>688</v>
      </c>
      <c r="K27" s="11"/>
      <c r="L27" s="11"/>
      <c r="M27" s="11"/>
      <c r="N27" s="11"/>
      <c r="O27" s="11"/>
      <c r="P27" s="11"/>
      <c r="Q27" s="11"/>
      <c r="R27" s="11"/>
    </row>
    <row r="28" spans="1:18" s="3" customFormat="1" ht="10.199999999999999">
      <c r="A28" s="44" t="s">
        <v>113</v>
      </c>
      <c r="B28" s="45">
        <v>3</v>
      </c>
      <c r="C28" s="390">
        <f t="shared" si="1"/>
        <v>0.5</v>
      </c>
      <c r="D28" s="277">
        <v>2</v>
      </c>
      <c r="E28" s="330">
        <f t="shared" si="2"/>
        <v>-0.5</v>
      </c>
      <c r="F28" s="45">
        <v>4</v>
      </c>
      <c r="G28" s="59">
        <f t="shared" si="3"/>
        <v>-0.66666666666666674</v>
      </c>
      <c r="H28" s="45">
        <v>12</v>
      </c>
      <c r="I28" s="59">
        <f t="shared" si="3"/>
        <v>0.33333333333333326</v>
      </c>
      <c r="J28" s="45">
        <v>9</v>
      </c>
      <c r="K28" s="5"/>
      <c r="L28" s="5"/>
      <c r="M28" s="5"/>
      <c r="N28" s="5"/>
      <c r="O28" s="5"/>
      <c r="P28" s="5"/>
      <c r="Q28" s="5"/>
      <c r="R28" s="5"/>
    </row>
    <row r="29" spans="1:18" s="8" customFormat="1" ht="10.199999999999999">
      <c r="A29" s="44" t="s">
        <v>114</v>
      </c>
      <c r="B29" s="45">
        <v>348</v>
      </c>
      <c r="C29" s="390">
        <f t="shared" si="1"/>
        <v>-0.27348643006263051</v>
      </c>
      <c r="D29" s="277">
        <v>479</v>
      </c>
      <c r="E29" s="330">
        <f t="shared" si="2"/>
        <v>-6.262230919765166E-2</v>
      </c>
      <c r="F29" s="45">
        <v>511</v>
      </c>
      <c r="G29" s="59">
        <f t="shared" si="3"/>
        <v>-9.2362344582593292E-2</v>
      </c>
      <c r="H29" s="45">
        <v>563</v>
      </c>
      <c r="I29" s="59">
        <f t="shared" si="3"/>
        <v>1.307377049180328</v>
      </c>
      <c r="J29" s="45">
        <v>244</v>
      </c>
      <c r="K29" s="11"/>
      <c r="L29" s="11"/>
      <c r="M29" s="11"/>
      <c r="N29" s="11"/>
      <c r="O29" s="11"/>
      <c r="P29" s="11"/>
      <c r="Q29" s="11"/>
      <c r="R29" s="11"/>
    </row>
    <row r="30" spans="1:18" s="8" customFormat="1" ht="10.199999999999999">
      <c r="A30" s="44" t="s">
        <v>115</v>
      </c>
      <c r="B30" s="45">
        <v>236</v>
      </c>
      <c r="C30" s="390">
        <f t="shared" si="1"/>
        <v>0.81538461538461537</v>
      </c>
      <c r="D30" s="277">
        <v>130</v>
      </c>
      <c r="E30" s="330">
        <f t="shared" si="2"/>
        <v>-0.19753086419753085</v>
      </c>
      <c r="F30" s="45">
        <v>162</v>
      </c>
      <c r="G30" s="59">
        <f t="shared" si="3"/>
        <v>-0.50458715596330272</v>
      </c>
      <c r="H30" s="45">
        <v>327</v>
      </c>
      <c r="I30" s="59">
        <f t="shared" si="3"/>
        <v>-3.2544378698224907E-2</v>
      </c>
      <c r="J30" s="45">
        <v>338</v>
      </c>
      <c r="K30" s="11"/>
      <c r="L30" s="11"/>
      <c r="M30" s="11"/>
      <c r="N30" s="11"/>
      <c r="O30" s="11"/>
      <c r="P30" s="11"/>
      <c r="Q30" s="11"/>
      <c r="R30" s="11"/>
    </row>
    <row r="31" spans="1:18" s="8" customFormat="1" ht="10.199999999999999">
      <c r="A31" s="44" t="s">
        <v>116</v>
      </c>
      <c r="B31" s="45">
        <v>87</v>
      </c>
      <c r="C31" s="390">
        <f t="shared" si="1"/>
        <v>-0.11224489795918369</v>
      </c>
      <c r="D31" s="277">
        <v>98</v>
      </c>
      <c r="E31" s="330">
        <f t="shared" si="2"/>
        <v>-0.48691099476439792</v>
      </c>
      <c r="F31" s="45">
        <v>191</v>
      </c>
      <c r="G31" s="59">
        <f t="shared" si="3"/>
        <v>-0.25968992248062017</v>
      </c>
      <c r="H31" s="45">
        <v>258</v>
      </c>
      <c r="I31" s="59">
        <f t="shared" si="3"/>
        <v>0.70860927152317887</v>
      </c>
      <c r="J31" s="45">
        <v>151</v>
      </c>
      <c r="K31" s="11"/>
      <c r="L31" s="11"/>
      <c r="M31" s="11"/>
      <c r="N31" s="11"/>
      <c r="O31" s="11"/>
      <c r="P31" s="11"/>
      <c r="Q31" s="11"/>
      <c r="R31" s="11"/>
    </row>
    <row r="32" spans="1:18" s="8" customFormat="1" ht="10.199999999999999">
      <c r="A32" s="44" t="s">
        <v>117</v>
      </c>
      <c r="B32" s="45">
        <v>46</v>
      </c>
      <c r="C32" s="390">
        <f t="shared" si="1"/>
        <v>-0.16363636363636369</v>
      </c>
      <c r="D32" s="277">
        <v>55</v>
      </c>
      <c r="E32" s="330">
        <f t="shared" si="2"/>
        <v>0.27906976744186052</v>
      </c>
      <c r="F32" s="45">
        <v>43</v>
      </c>
      <c r="G32" s="59">
        <f t="shared" si="3"/>
        <v>0.43333333333333335</v>
      </c>
      <c r="H32" s="45">
        <v>30</v>
      </c>
      <c r="I32" s="59">
        <f t="shared" si="3"/>
        <v>7.1428571428571397E-2</v>
      </c>
      <c r="J32" s="45">
        <v>28</v>
      </c>
      <c r="K32" s="11"/>
      <c r="L32" s="11"/>
      <c r="M32" s="11"/>
      <c r="N32" s="11"/>
      <c r="O32" s="11"/>
      <c r="P32" s="11"/>
      <c r="Q32" s="11"/>
      <c r="R32" s="11"/>
    </row>
    <row r="33" spans="1:18" s="8" customFormat="1" ht="10.199999999999999">
      <c r="A33" s="44" t="s">
        <v>118</v>
      </c>
      <c r="B33" s="50">
        <v>61</v>
      </c>
      <c r="C33" s="390">
        <f t="shared" si="1"/>
        <v>-0.12857142857142856</v>
      </c>
      <c r="D33" s="279">
        <v>70</v>
      </c>
      <c r="E33" s="330">
        <f t="shared" si="2"/>
        <v>1</v>
      </c>
      <c r="F33" s="50">
        <v>35</v>
      </c>
      <c r="G33" s="59">
        <f t="shared" si="3"/>
        <v>1.9166666666666665</v>
      </c>
      <c r="H33" s="50">
        <v>12</v>
      </c>
      <c r="I33" s="59">
        <f t="shared" si="3"/>
        <v>2</v>
      </c>
      <c r="J33" s="50">
        <v>4</v>
      </c>
      <c r="K33" s="11"/>
      <c r="L33" s="11"/>
      <c r="M33" s="11"/>
      <c r="N33" s="11"/>
      <c r="O33" s="11"/>
      <c r="P33" s="11"/>
      <c r="Q33" s="11"/>
      <c r="R33" s="11"/>
    </row>
    <row r="34" spans="1:18" s="8" customFormat="1" ht="10.199999999999999">
      <c r="A34" s="44" t="s">
        <v>119</v>
      </c>
      <c r="B34" s="50">
        <v>0</v>
      </c>
      <c r="C34" s="390"/>
      <c r="D34" s="50">
        <v>0</v>
      </c>
      <c r="E34" s="330">
        <f t="shared" si="2"/>
        <v>-1</v>
      </c>
      <c r="F34" s="50">
        <v>1</v>
      </c>
      <c r="G34" s="59">
        <f t="shared" si="3"/>
        <v>-0.8</v>
      </c>
      <c r="H34" s="50">
        <v>5</v>
      </c>
      <c r="I34" s="59">
        <f t="shared" si="3"/>
        <v>-0.16666666666666663</v>
      </c>
      <c r="J34" s="50">
        <v>6</v>
      </c>
      <c r="K34" s="11"/>
      <c r="L34" s="11"/>
      <c r="M34" s="11"/>
      <c r="N34" s="11"/>
      <c r="O34" s="11"/>
      <c r="P34" s="11"/>
      <c r="Q34" s="11"/>
      <c r="R34" s="11"/>
    </row>
    <row r="35" spans="1:18" s="8" customFormat="1" ht="10.199999999999999">
      <c r="A35" s="49" t="s">
        <v>99</v>
      </c>
      <c r="B35" s="51">
        <f>B13</f>
        <v>17731</v>
      </c>
      <c r="C35" s="390">
        <f t="shared" si="1"/>
        <v>6.3711080448737079E-2</v>
      </c>
      <c r="D35" s="228">
        <f>D13</f>
        <v>16669</v>
      </c>
      <c r="E35" s="330">
        <f t="shared" si="2"/>
        <v>6.6034337855680469E-4</v>
      </c>
      <c r="F35" s="51">
        <f>F13</f>
        <v>16658</v>
      </c>
      <c r="G35" s="59">
        <f t="shared" si="3"/>
        <v>-1.7111163559122011E-2</v>
      </c>
      <c r="H35" s="51">
        <f>H13</f>
        <v>16948</v>
      </c>
      <c r="I35" s="59">
        <f t="shared" si="3"/>
        <v>5.3390515258872506E-2</v>
      </c>
      <c r="J35" s="51">
        <v>16089</v>
      </c>
      <c r="K35" s="11"/>
      <c r="L35" s="11"/>
      <c r="M35" s="11"/>
      <c r="N35" s="11"/>
      <c r="O35" s="11"/>
      <c r="P35" s="11"/>
      <c r="Q35" s="11"/>
      <c r="R35" s="11"/>
    </row>
    <row r="36" spans="1:18" s="8" customFormat="1" ht="10.199999999999999">
      <c r="A36" s="49" t="s">
        <v>100</v>
      </c>
      <c r="B36" s="51">
        <f>B14</f>
        <v>100</v>
      </c>
      <c r="C36" s="390">
        <f t="shared" si="1"/>
        <v>-9.9009900990099098E-3</v>
      </c>
      <c r="D36" s="228">
        <f>D14</f>
        <v>101</v>
      </c>
      <c r="E36" s="330">
        <f t="shared" si="2"/>
        <v>-0.12931034482758619</v>
      </c>
      <c r="F36" s="51">
        <f>F14</f>
        <v>116</v>
      </c>
      <c r="G36" s="59">
        <f t="shared" si="3"/>
        <v>4.5045045045045029E-2</v>
      </c>
      <c r="H36" s="51">
        <f>H14</f>
        <v>111</v>
      </c>
      <c r="I36" s="59">
        <f t="shared" si="3"/>
        <v>-1.7699115044247815E-2</v>
      </c>
      <c r="J36" s="51">
        <v>113</v>
      </c>
      <c r="K36" s="11"/>
      <c r="L36" s="11"/>
      <c r="M36" s="11"/>
      <c r="N36" s="11"/>
      <c r="O36" s="11"/>
      <c r="P36" s="11"/>
      <c r="Q36" s="11"/>
      <c r="R36" s="11"/>
    </row>
    <row r="37" spans="1:18" s="3" customFormat="1" ht="10.199999999999999">
      <c r="A37" s="49" t="s">
        <v>120</v>
      </c>
      <c r="B37" s="48">
        <f>B15+B16+B17+B18+B19+B20+B21+B22+B23+B24</f>
        <v>3795</v>
      </c>
      <c r="C37" s="390">
        <f t="shared" si="1"/>
        <v>3.5753275109170257E-2</v>
      </c>
      <c r="D37" s="227">
        <f>D15+D16+D17+D18+D19+D20+D21+D22+D23+D24</f>
        <v>3664</v>
      </c>
      <c r="E37" s="330">
        <f t="shared" si="2"/>
        <v>1.439645625692143E-2</v>
      </c>
      <c r="F37" s="48">
        <f>F15+F16+F17+F18+F19+F20+F21+F22+F23+F24</f>
        <v>3612</v>
      </c>
      <c r="G37" s="59">
        <f t="shared" si="3"/>
        <v>-1.0410958904109591E-2</v>
      </c>
      <c r="H37" s="48">
        <f>H15+H16+H17+H18+H19+H20+H21+H22+H23+H24</f>
        <v>3650</v>
      </c>
      <c r="I37" s="59">
        <f t="shared" si="3"/>
        <v>-0.1228070175438597</v>
      </c>
      <c r="J37" s="48">
        <v>4161</v>
      </c>
      <c r="K37" s="5"/>
      <c r="L37" s="5"/>
      <c r="M37" s="5"/>
      <c r="N37" s="5"/>
      <c r="O37" s="5"/>
      <c r="P37" s="5"/>
      <c r="Q37" s="5"/>
      <c r="R37" s="5"/>
    </row>
    <row r="38" spans="1:18" s="3" customFormat="1" ht="10.199999999999999">
      <c r="A38" s="49" t="s">
        <v>121</v>
      </c>
      <c r="B38" s="48">
        <f>B25+B26+B27+B28+B29+B30</f>
        <v>1546</v>
      </c>
      <c r="C38" s="390">
        <f t="shared" si="1"/>
        <v>-1.9035532994923887E-2</v>
      </c>
      <c r="D38" s="227">
        <f>D25+D26+D27+D28+D29+D30</f>
        <v>1576</v>
      </c>
      <c r="E38" s="330">
        <f t="shared" si="2"/>
        <v>-0.1070821529745043</v>
      </c>
      <c r="F38" s="48">
        <f>F25+F26+F27+F28+F29+F30</f>
        <v>1765</v>
      </c>
      <c r="G38" s="59">
        <f t="shared" si="3"/>
        <v>-0.16311047889995256</v>
      </c>
      <c r="H38" s="48">
        <f>H25+H26+H27+H28+H29+H30</f>
        <v>2109</v>
      </c>
      <c r="I38" s="59">
        <f t="shared" si="3"/>
        <v>-1.5865608959402699E-2</v>
      </c>
      <c r="J38" s="48">
        <v>2143</v>
      </c>
      <c r="K38" s="5"/>
      <c r="L38" s="5"/>
      <c r="M38" s="5"/>
      <c r="N38" s="5"/>
      <c r="O38" s="5"/>
      <c r="P38" s="5"/>
      <c r="Q38" s="5"/>
      <c r="R38" s="5"/>
    </row>
    <row r="39" spans="1:18" s="8" customFormat="1" ht="10.199999999999999">
      <c r="A39" s="49" t="s">
        <v>122</v>
      </c>
      <c r="B39" s="48">
        <f>B31+B32+B33+B34</f>
        <v>194</v>
      </c>
      <c r="C39" s="390">
        <f t="shared" si="1"/>
        <v>-0.1300448430493274</v>
      </c>
      <c r="D39" s="227">
        <f>D31+D32+D33+D34</f>
        <v>223</v>
      </c>
      <c r="E39" s="330">
        <f t="shared" si="2"/>
        <v>-0.17407407407407405</v>
      </c>
      <c r="F39" s="48">
        <f>F31+F32+F33+F34</f>
        <v>270</v>
      </c>
      <c r="G39" s="59">
        <f t="shared" si="3"/>
        <v>-0.11475409836065575</v>
      </c>
      <c r="H39" s="48">
        <f>H31+H32+H33+H34</f>
        <v>305</v>
      </c>
      <c r="I39" s="59">
        <f t="shared" si="3"/>
        <v>0.61375661375661372</v>
      </c>
      <c r="J39" s="48">
        <v>189</v>
      </c>
      <c r="K39" s="11"/>
      <c r="L39" s="11"/>
      <c r="M39" s="11"/>
      <c r="N39" s="11"/>
      <c r="O39" s="11"/>
      <c r="P39" s="11"/>
      <c r="Q39" s="11"/>
      <c r="R39" s="11"/>
    </row>
    <row r="40" spans="1:18" s="3" customFormat="1" ht="10.199999999999999">
      <c r="A40" s="42" t="s">
        <v>123</v>
      </c>
      <c r="B40" s="52">
        <f>SUM(B35:B39)</f>
        <v>23366</v>
      </c>
      <c r="C40" s="389">
        <f t="shared" si="1"/>
        <v>5.0960284262132838E-2</v>
      </c>
      <c r="D40" s="229">
        <f>SUM(D35:D39)</f>
        <v>22233</v>
      </c>
      <c r="E40" s="341">
        <f t="shared" si="2"/>
        <v>-8.3849962089113106E-3</v>
      </c>
      <c r="F40" s="52">
        <f>SUM(F35:F39)</f>
        <v>22421</v>
      </c>
      <c r="G40" s="174">
        <f t="shared" ref="G40:I40" si="4">IF((+F40/H40)&lt;0,"n.m.",IF(F40&lt;0,(+F40/H40-1)*-1,(+F40/H40-1)))</f>
        <v>-3.0359382433075344E-2</v>
      </c>
      <c r="H40" s="52">
        <f>SUM(H35:H39)</f>
        <v>23123</v>
      </c>
      <c r="I40" s="174">
        <f t="shared" si="4"/>
        <v>1.885877946684289E-2</v>
      </c>
      <c r="J40" s="52">
        <v>22695</v>
      </c>
      <c r="K40" s="5"/>
      <c r="L40" s="5"/>
      <c r="M40" s="5"/>
      <c r="N40" s="5"/>
      <c r="O40" s="5"/>
      <c r="P40" s="5"/>
      <c r="Q40" s="5"/>
      <c r="R40" s="5"/>
    </row>
    <row r="41" spans="1:18" s="57" customFormat="1" ht="10.199999999999999">
      <c r="A41" s="53" t="s">
        <v>133</v>
      </c>
      <c r="B41" s="54">
        <f>B40/Group!B153</f>
        <v>0.3205036760671568</v>
      </c>
      <c r="C41" s="390"/>
      <c r="D41" s="230">
        <f>D40/Group!D153</f>
        <v>0.3094837066217514</v>
      </c>
      <c r="E41" s="230"/>
      <c r="F41" s="54">
        <f>F40/Group!F153</f>
        <v>0.30581736343176702</v>
      </c>
      <c r="G41" s="46"/>
      <c r="H41" s="54">
        <f>H40/Group!H153</f>
        <v>0.31716182481551586</v>
      </c>
      <c r="I41" s="55"/>
      <c r="J41" s="54">
        <v>0.31046511627906975</v>
      </c>
      <c r="K41" s="56"/>
      <c r="L41" s="56"/>
      <c r="M41" s="56"/>
      <c r="N41" s="56"/>
      <c r="O41" s="56"/>
      <c r="P41" s="56"/>
      <c r="Q41" s="56"/>
      <c r="R41" s="56"/>
    </row>
    <row r="42" spans="1:18" ht="12" customHeight="1">
      <c r="A42" s="38"/>
      <c r="B42" s="41"/>
      <c r="C42" s="390"/>
      <c r="D42" s="41"/>
      <c r="E42" s="41"/>
      <c r="F42" s="41"/>
      <c r="G42" s="40"/>
      <c r="H42" s="41"/>
      <c r="I42" s="40"/>
      <c r="J42" s="41"/>
    </row>
    <row r="43" spans="1:18" s="37" customFormat="1" ht="12" customHeight="1">
      <c r="A43" s="42" t="s">
        <v>2</v>
      </c>
      <c r="B43" s="43"/>
      <c r="C43" s="390"/>
      <c r="D43" s="43"/>
      <c r="E43" s="43"/>
      <c r="F43" s="43"/>
      <c r="G43" s="40"/>
      <c r="H43" s="43"/>
      <c r="I43" s="40"/>
      <c r="J43" s="43"/>
    </row>
    <row r="44" spans="1:18" s="3" customFormat="1" ht="10.199999999999999">
      <c r="A44" s="44" t="s">
        <v>99</v>
      </c>
      <c r="B44" s="58">
        <v>5314.79</v>
      </c>
      <c r="C44" s="390">
        <f t="shared" si="1"/>
        <v>0.14193416698895622</v>
      </c>
      <c r="D44" s="280">
        <v>4654.2</v>
      </c>
      <c r="E44" s="330">
        <f t="shared" ref="E44:I70" si="5">IF((+D44/F44)&lt;0,"n.m.",IF(D44&lt;0,(+D44/F44-1)*-1,(+D44/F44-1)))</f>
        <v>-2.3685761749102641E-3</v>
      </c>
      <c r="F44" s="58">
        <v>4665.25</v>
      </c>
      <c r="G44" s="59">
        <f t="shared" si="5"/>
        <v>3.1113060604888165E-3</v>
      </c>
      <c r="H44" s="58">
        <v>4650.78</v>
      </c>
      <c r="I44" s="59">
        <f t="shared" si="5"/>
        <v>8.9494582723279592E-2</v>
      </c>
      <c r="J44" s="58">
        <v>4268.75</v>
      </c>
      <c r="K44" s="5"/>
      <c r="L44" s="5"/>
      <c r="M44" s="5"/>
      <c r="N44" s="5"/>
      <c r="O44" s="5"/>
      <c r="P44" s="5"/>
      <c r="Q44" s="5"/>
      <c r="R44" s="5"/>
    </row>
    <row r="45" spans="1:18" s="3" customFormat="1" ht="10.199999999999999">
      <c r="A45" s="44" t="s">
        <v>100</v>
      </c>
      <c r="B45" s="58">
        <v>19.899999999999999</v>
      </c>
      <c r="C45" s="390">
        <f t="shared" si="1"/>
        <v>-0.2710622710622711</v>
      </c>
      <c r="D45" s="280">
        <v>27.3</v>
      </c>
      <c r="E45" s="330">
        <f t="shared" si="5"/>
        <v>0.40432098765432101</v>
      </c>
      <c r="F45" s="58">
        <v>19.440000000000001</v>
      </c>
      <c r="G45" s="59">
        <f t="shared" si="5"/>
        <v>-3.6669970267591556E-2</v>
      </c>
      <c r="H45" s="58">
        <v>20.18</v>
      </c>
      <c r="I45" s="59">
        <f t="shared" si="5"/>
        <v>-3.4911525585844094E-2</v>
      </c>
      <c r="J45" s="58">
        <v>20.91</v>
      </c>
      <c r="K45" s="5"/>
      <c r="L45" s="5"/>
      <c r="M45" s="5"/>
      <c r="N45" s="5"/>
      <c r="O45" s="5"/>
      <c r="P45" s="5"/>
      <c r="Q45" s="5"/>
      <c r="R45" s="5"/>
    </row>
    <row r="46" spans="1:18" s="3" customFormat="1" ht="10.199999999999999">
      <c r="A46" s="44" t="s">
        <v>101</v>
      </c>
      <c r="B46" s="58">
        <v>786.93</v>
      </c>
      <c r="C46" s="390">
        <f t="shared" si="1"/>
        <v>0.10715139918679739</v>
      </c>
      <c r="D46" s="280">
        <v>710.77</v>
      </c>
      <c r="E46" s="330">
        <f t="shared" si="5"/>
        <v>-0.16585102512645378</v>
      </c>
      <c r="F46" s="58">
        <v>852.09</v>
      </c>
      <c r="G46" s="59">
        <f t="shared" si="5"/>
        <v>0.22908823402137712</v>
      </c>
      <c r="H46" s="58">
        <v>693.27</v>
      </c>
      <c r="I46" s="59">
        <f t="shared" si="5"/>
        <v>3.6309007743131172E-2</v>
      </c>
      <c r="J46" s="58">
        <v>668.98</v>
      </c>
      <c r="K46" s="5"/>
      <c r="L46" s="5"/>
      <c r="M46" s="5"/>
      <c r="N46" s="5"/>
      <c r="O46" s="5"/>
      <c r="P46" s="5"/>
      <c r="Q46" s="5"/>
      <c r="R46" s="5"/>
    </row>
    <row r="47" spans="1:18" s="3" customFormat="1" ht="10.199999999999999">
      <c r="A47" s="44" t="s">
        <v>102</v>
      </c>
      <c r="B47" s="58">
        <v>0.1</v>
      </c>
      <c r="C47" s="390">
        <f t="shared" si="1"/>
        <v>-9.0909090909090828E-2</v>
      </c>
      <c r="D47" s="280">
        <v>0.11</v>
      </c>
      <c r="E47" s="330">
        <f t="shared" si="5"/>
        <v>-0.64516129032258063</v>
      </c>
      <c r="F47" s="58">
        <v>0.31</v>
      </c>
      <c r="G47" s="59"/>
      <c r="H47" s="58">
        <v>0</v>
      </c>
      <c r="I47" s="59">
        <f t="shared" si="5"/>
        <v>-1</v>
      </c>
      <c r="J47" s="58">
        <v>0.01</v>
      </c>
      <c r="K47" s="5"/>
      <c r="L47" s="5"/>
      <c r="M47" s="5"/>
      <c r="N47" s="5"/>
      <c r="O47" s="5"/>
      <c r="P47" s="5"/>
      <c r="Q47" s="5"/>
      <c r="R47" s="5"/>
    </row>
    <row r="48" spans="1:18" s="8" customFormat="1" ht="10.199999999999999">
      <c r="A48" s="44" t="s">
        <v>103</v>
      </c>
      <c r="B48" s="58">
        <v>10.31</v>
      </c>
      <c r="C48" s="390">
        <f t="shared" si="1"/>
        <v>-0.30525606469002686</v>
      </c>
      <c r="D48" s="280">
        <v>14.84</v>
      </c>
      <c r="E48" s="330">
        <f t="shared" si="5"/>
        <v>16.255813953488371</v>
      </c>
      <c r="F48" s="58">
        <v>0.86</v>
      </c>
      <c r="G48" s="59">
        <f t="shared" si="5"/>
        <v>7.6</v>
      </c>
      <c r="H48" s="58">
        <v>0.1</v>
      </c>
      <c r="I48" s="59">
        <f t="shared" si="5"/>
        <v>-0.96598639455782309</v>
      </c>
      <c r="J48" s="58">
        <v>2.94</v>
      </c>
      <c r="K48" s="11"/>
      <c r="L48" s="11"/>
      <c r="M48" s="11"/>
      <c r="N48" s="11"/>
      <c r="O48" s="11"/>
      <c r="P48" s="11"/>
      <c r="Q48" s="11"/>
      <c r="R48" s="11"/>
    </row>
    <row r="49" spans="1:18" s="8" customFormat="1" ht="10.199999999999999">
      <c r="A49" s="44" t="s">
        <v>147</v>
      </c>
      <c r="B49" s="58">
        <v>0</v>
      </c>
      <c r="C49" s="390">
        <f t="shared" si="1"/>
        <v>-1</v>
      </c>
      <c r="D49" s="280">
        <v>19.52</v>
      </c>
      <c r="E49" s="330">
        <f t="shared" si="5"/>
        <v>-0.49897330595482547</v>
      </c>
      <c r="F49" s="58">
        <v>38.96</v>
      </c>
      <c r="G49" s="59">
        <f t="shared" si="5"/>
        <v>-0.54517861312164362</v>
      </c>
      <c r="H49" s="58">
        <v>85.66</v>
      </c>
      <c r="I49" s="59">
        <f t="shared" si="5"/>
        <v>-0.39135995452607653</v>
      </c>
      <c r="J49" s="58">
        <v>140.74</v>
      </c>
      <c r="K49" s="11"/>
      <c r="L49" s="11"/>
      <c r="M49" s="11"/>
      <c r="N49" s="11"/>
      <c r="O49" s="11"/>
      <c r="P49" s="11"/>
      <c r="Q49" s="11"/>
      <c r="R49" s="11"/>
    </row>
    <row r="50" spans="1:18" s="8" customFormat="1" ht="10.199999999999999">
      <c r="A50" s="44" t="s">
        <v>104</v>
      </c>
      <c r="B50" s="58">
        <v>0</v>
      </c>
      <c r="C50" s="390"/>
      <c r="D50" s="280">
        <v>0</v>
      </c>
      <c r="E50" s="330">
        <f t="shared" si="5"/>
        <v>-1</v>
      </c>
      <c r="F50" s="58">
        <v>0.02</v>
      </c>
      <c r="G50" s="59"/>
      <c r="H50" s="58">
        <v>0</v>
      </c>
      <c r="I50" s="59"/>
      <c r="J50" s="58">
        <v>0</v>
      </c>
      <c r="K50" s="11"/>
      <c r="L50" s="11"/>
      <c r="M50" s="11"/>
      <c r="N50" s="11"/>
      <c r="O50" s="11"/>
      <c r="P50" s="11"/>
      <c r="Q50" s="11"/>
      <c r="R50" s="11"/>
    </row>
    <row r="51" spans="1:18" s="8" customFormat="1" ht="10.199999999999999">
      <c r="A51" s="44" t="s">
        <v>105</v>
      </c>
      <c r="B51" s="58">
        <v>9.06</v>
      </c>
      <c r="C51" s="390">
        <f t="shared" si="1"/>
        <v>0.59507042253521147</v>
      </c>
      <c r="D51" s="280">
        <v>5.68</v>
      </c>
      <c r="E51" s="330">
        <f t="shared" si="5"/>
        <v>-0.2855345911949686</v>
      </c>
      <c r="F51" s="58">
        <v>7.95</v>
      </c>
      <c r="G51" s="59">
        <f t="shared" si="5"/>
        <v>0.35665529010238894</v>
      </c>
      <c r="H51" s="58">
        <v>5.86</v>
      </c>
      <c r="I51" s="59">
        <f t="shared" si="5"/>
        <v>0.36279069767441863</v>
      </c>
      <c r="J51" s="58">
        <v>4.3</v>
      </c>
      <c r="K51" s="11"/>
      <c r="L51" s="11"/>
      <c r="M51" s="11"/>
      <c r="N51" s="11"/>
      <c r="O51" s="11"/>
      <c r="P51" s="11"/>
      <c r="Q51" s="11"/>
      <c r="R51" s="11"/>
    </row>
    <row r="52" spans="1:18" s="8" customFormat="1" ht="10.199999999999999">
      <c r="A52" s="44" t="s">
        <v>106</v>
      </c>
      <c r="B52" s="58">
        <v>0</v>
      </c>
      <c r="C52" s="390"/>
      <c r="D52" s="280">
        <v>0</v>
      </c>
      <c r="E52" s="330">
        <f t="shared" si="5"/>
        <v>-1</v>
      </c>
      <c r="F52" s="58">
        <v>0.19</v>
      </c>
      <c r="G52" s="59"/>
      <c r="H52" s="58">
        <v>0</v>
      </c>
      <c r="I52" s="59"/>
      <c r="J52" s="58">
        <v>0</v>
      </c>
      <c r="K52" s="11"/>
      <c r="L52" s="11"/>
      <c r="M52" s="11"/>
      <c r="N52" s="11"/>
      <c r="O52" s="11"/>
      <c r="P52" s="11"/>
      <c r="Q52" s="11"/>
      <c r="R52" s="11"/>
    </row>
    <row r="53" spans="1:18" s="8" customFormat="1" ht="10.199999999999999">
      <c r="A53" s="44" t="s">
        <v>107</v>
      </c>
      <c r="B53" s="58">
        <v>0</v>
      </c>
      <c r="C53" s="390"/>
      <c r="D53" s="280">
        <v>0</v>
      </c>
      <c r="E53" s="330"/>
      <c r="F53" s="58">
        <v>0</v>
      </c>
      <c r="G53" s="59"/>
      <c r="H53" s="58">
        <v>0</v>
      </c>
      <c r="I53" s="59">
        <f t="shared" si="5"/>
        <v>-1</v>
      </c>
      <c r="J53" s="58">
        <v>10.38</v>
      </c>
      <c r="K53" s="11"/>
      <c r="L53" s="11"/>
      <c r="M53" s="11"/>
      <c r="N53" s="11"/>
      <c r="O53" s="11"/>
      <c r="P53" s="11"/>
      <c r="Q53" s="11"/>
      <c r="R53" s="11"/>
    </row>
    <row r="54" spans="1:18" s="8" customFormat="1" ht="10.199999999999999">
      <c r="A54" s="44" t="s">
        <v>108</v>
      </c>
      <c r="B54" s="58">
        <v>0</v>
      </c>
      <c r="C54" s="390"/>
      <c r="D54" s="280">
        <v>0</v>
      </c>
      <c r="E54" s="330"/>
      <c r="F54" s="58">
        <v>0</v>
      </c>
      <c r="G54" s="59"/>
      <c r="H54" s="58">
        <v>0</v>
      </c>
      <c r="I54" s="59">
        <f t="shared" si="5"/>
        <v>-1</v>
      </c>
      <c r="J54" s="58">
        <v>-0.01</v>
      </c>
      <c r="K54" s="11"/>
      <c r="L54" s="11"/>
      <c r="M54" s="11"/>
      <c r="N54" s="11"/>
      <c r="O54" s="11"/>
      <c r="P54" s="11"/>
      <c r="Q54" s="11"/>
      <c r="R54" s="11"/>
    </row>
    <row r="55" spans="1:18" s="8" customFormat="1" ht="10.199999999999999">
      <c r="A55" s="44" t="s">
        <v>109</v>
      </c>
      <c r="B55" s="58">
        <v>0</v>
      </c>
      <c r="C55" s="390"/>
      <c r="D55" s="280">
        <v>0</v>
      </c>
      <c r="E55" s="330"/>
      <c r="F55" s="58">
        <v>0</v>
      </c>
      <c r="G55" s="59"/>
      <c r="H55" s="58">
        <v>0</v>
      </c>
      <c r="I55" s="59"/>
      <c r="J55" s="58">
        <v>0</v>
      </c>
      <c r="K55" s="11"/>
      <c r="L55" s="11"/>
      <c r="M55" s="11"/>
      <c r="N55" s="11"/>
      <c r="O55" s="11"/>
      <c r="P55" s="11"/>
      <c r="Q55" s="11"/>
      <c r="R55" s="11"/>
    </row>
    <row r="56" spans="1:18" s="8" customFormat="1" ht="10.199999999999999">
      <c r="A56" s="44" t="s">
        <v>110</v>
      </c>
      <c r="B56" s="58">
        <v>31.95</v>
      </c>
      <c r="C56" s="390">
        <f t="shared" si="1"/>
        <v>-0.11299278178789574</v>
      </c>
      <c r="D56" s="280">
        <v>36.020000000000003</v>
      </c>
      <c r="E56" s="330">
        <f t="shared" si="5"/>
        <v>0.27234192864712137</v>
      </c>
      <c r="F56" s="58">
        <v>28.31</v>
      </c>
      <c r="G56" s="59">
        <f t="shared" si="5"/>
        <v>3.5448422545196756E-3</v>
      </c>
      <c r="H56" s="58">
        <v>28.21</v>
      </c>
      <c r="I56" s="59">
        <f t="shared" si="5"/>
        <v>-0.19857954545454548</v>
      </c>
      <c r="J56" s="58">
        <v>35.200000000000003</v>
      </c>
      <c r="K56" s="11"/>
      <c r="L56" s="11"/>
      <c r="M56" s="11"/>
      <c r="N56" s="11"/>
      <c r="O56" s="11"/>
      <c r="P56" s="11"/>
      <c r="Q56" s="11"/>
      <c r="R56" s="11"/>
    </row>
    <row r="57" spans="1:18" s="8" customFormat="1" ht="10.199999999999999">
      <c r="A57" s="44" t="s">
        <v>111</v>
      </c>
      <c r="B57" s="60">
        <v>272.91000000000003</v>
      </c>
      <c r="C57" s="390">
        <f t="shared" si="1"/>
        <v>0.13490248263816706</v>
      </c>
      <c r="D57" s="281">
        <v>240.47</v>
      </c>
      <c r="E57" s="330">
        <f t="shared" si="5"/>
        <v>5.9992947192100798E-2</v>
      </c>
      <c r="F57" s="60">
        <v>226.86</v>
      </c>
      <c r="G57" s="59">
        <f t="shared" si="5"/>
        <v>-0.1162102146558105</v>
      </c>
      <c r="H57" s="60">
        <v>256.69</v>
      </c>
      <c r="I57" s="59">
        <f t="shared" si="5"/>
        <v>-0.16699659256855426</v>
      </c>
      <c r="J57" s="60">
        <v>308.14999999999998</v>
      </c>
      <c r="K57" s="11"/>
      <c r="L57" s="11"/>
      <c r="M57" s="11"/>
      <c r="N57" s="11"/>
      <c r="O57" s="11"/>
      <c r="P57" s="11"/>
      <c r="Q57" s="11"/>
      <c r="R57" s="11"/>
    </row>
    <row r="58" spans="1:18" s="8" customFormat="1" ht="10.199999999999999">
      <c r="A58" s="44" t="s">
        <v>112</v>
      </c>
      <c r="B58" s="58">
        <v>155.97</v>
      </c>
      <c r="C58" s="390">
        <f t="shared" si="1"/>
        <v>-2.1947701762086935E-2</v>
      </c>
      <c r="D58" s="280">
        <v>159.47</v>
      </c>
      <c r="E58" s="330">
        <f t="shared" si="5"/>
        <v>-0.23927872918952442</v>
      </c>
      <c r="F58" s="58">
        <v>209.63</v>
      </c>
      <c r="G58" s="59">
        <f t="shared" si="5"/>
        <v>-0.14544861603685133</v>
      </c>
      <c r="H58" s="58">
        <v>245.31</v>
      </c>
      <c r="I58" s="59">
        <f t="shared" si="5"/>
        <v>-0.213144726712856</v>
      </c>
      <c r="J58" s="58">
        <v>311.76</v>
      </c>
      <c r="K58" s="11"/>
      <c r="L58" s="11"/>
      <c r="M58" s="11"/>
      <c r="N58" s="11"/>
      <c r="O58" s="11"/>
      <c r="P58" s="11"/>
      <c r="Q58" s="11"/>
      <c r="R58" s="11"/>
    </row>
    <row r="59" spans="1:18" s="3" customFormat="1" ht="10.199999999999999">
      <c r="A59" s="44" t="s">
        <v>113</v>
      </c>
      <c r="B59" s="58">
        <v>0</v>
      </c>
      <c r="C59" s="390">
        <f t="shared" si="1"/>
        <v>-1</v>
      </c>
      <c r="D59" s="280">
        <v>0.73</v>
      </c>
      <c r="E59" s="330">
        <f t="shared" si="5"/>
        <v>0.97297297297297303</v>
      </c>
      <c r="F59" s="58">
        <v>0.37</v>
      </c>
      <c r="G59" s="59">
        <f t="shared" si="5"/>
        <v>-0.84188034188034189</v>
      </c>
      <c r="H59" s="58">
        <v>2.34</v>
      </c>
      <c r="I59" s="59">
        <f t="shared" si="5"/>
        <v>-0.66475644699140402</v>
      </c>
      <c r="J59" s="58">
        <v>6.98</v>
      </c>
      <c r="K59" s="5"/>
      <c r="L59" s="5"/>
      <c r="M59" s="5"/>
      <c r="N59" s="5"/>
      <c r="O59" s="5"/>
      <c r="P59" s="5"/>
      <c r="Q59" s="5"/>
      <c r="R59" s="5"/>
    </row>
    <row r="60" spans="1:18" s="8" customFormat="1" ht="10.199999999999999">
      <c r="A60" s="44" t="s">
        <v>114</v>
      </c>
      <c r="B60" s="58">
        <v>151.87</v>
      </c>
      <c r="C60" s="390">
        <f t="shared" si="1"/>
        <v>-0.32330793565922555</v>
      </c>
      <c r="D60" s="280">
        <v>224.43</v>
      </c>
      <c r="E60" s="330">
        <f t="shared" si="5"/>
        <v>5.2624173350218184E-2</v>
      </c>
      <c r="F60" s="58">
        <v>213.21</v>
      </c>
      <c r="G60" s="59">
        <f t="shared" si="5"/>
        <v>0.11412447092020694</v>
      </c>
      <c r="H60" s="58">
        <v>191.37</v>
      </c>
      <c r="I60" s="59">
        <f t="shared" si="5"/>
        <v>0.28169580068314248</v>
      </c>
      <c r="J60" s="58">
        <v>149.31</v>
      </c>
      <c r="K60" s="11"/>
      <c r="L60" s="11"/>
      <c r="M60" s="11"/>
      <c r="N60" s="11"/>
      <c r="O60" s="11"/>
      <c r="P60" s="11"/>
      <c r="Q60" s="11"/>
      <c r="R60" s="11"/>
    </row>
    <row r="61" spans="1:18" s="8" customFormat="1" ht="10.199999999999999">
      <c r="A61" s="44" t="s">
        <v>115</v>
      </c>
      <c r="B61" s="58">
        <v>66.89</v>
      </c>
      <c r="C61" s="390">
        <f t="shared" si="1"/>
        <v>1.3429071803852888</v>
      </c>
      <c r="D61" s="280">
        <v>28.55</v>
      </c>
      <c r="E61" s="330">
        <f t="shared" si="5"/>
        <v>-0.41495901639344257</v>
      </c>
      <c r="F61" s="58">
        <v>48.8</v>
      </c>
      <c r="G61" s="59">
        <f t="shared" si="5"/>
        <v>-0.2884222805482648</v>
      </c>
      <c r="H61" s="58">
        <v>68.58</v>
      </c>
      <c r="I61" s="59">
        <f t="shared" si="5"/>
        <v>-5.3662073966642687E-3</v>
      </c>
      <c r="J61" s="58">
        <v>68.95</v>
      </c>
      <c r="K61" s="11"/>
      <c r="L61" s="11"/>
      <c r="M61" s="11"/>
      <c r="N61" s="11"/>
      <c r="O61" s="11"/>
      <c r="P61" s="11"/>
      <c r="Q61" s="11"/>
      <c r="R61" s="11"/>
    </row>
    <row r="62" spans="1:18" s="8" customFormat="1" ht="10.199999999999999">
      <c r="A62" s="44" t="s">
        <v>116</v>
      </c>
      <c r="B62" s="58">
        <v>10.33</v>
      </c>
      <c r="C62" s="390">
        <f t="shared" si="1"/>
        <v>-0.42387060791968767</v>
      </c>
      <c r="D62" s="280">
        <v>17.93</v>
      </c>
      <c r="E62" s="330">
        <f t="shared" si="5"/>
        <v>3.5817446562680599E-2</v>
      </c>
      <c r="F62" s="58">
        <v>17.309999999999999</v>
      </c>
      <c r="G62" s="59">
        <f t="shared" si="5"/>
        <v>0.26166180758017488</v>
      </c>
      <c r="H62" s="58">
        <v>13.72</v>
      </c>
      <c r="I62" s="59">
        <f t="shared" si="5"/>
        <v>0.97410071942446042</v>
      </c>
      <c r="J62" s="58">
        <v>6.95</v>
      </c>
      <c r="K62" s="11"/>
      <c r="L62" s="11"/>
      <c r="M62" s="11"/>
      <c r="N62" s="11"/>
      <c r="O62" s="11"/>
      <c r="P62" s="11"/>
      <c r="Q62" s="11"/>
      <c r="R62" s="11"/>
    </row>
    <row r="63" spans="1:18" s="8" customFormat="1" ht="10.199999999999999">
      <c r="A63" s="44" t="s">
        <v>117</v>
      </c>
      <c r="B63" s="58">
        <v>8.73</v>
      </c>
      <c r="C63" s="390">
        <f t="shared" si="1"/>
        <v>0.12645161290322582</v>
      </c>
      <c r="D63" s="280">
        <v>7.75</v>
      </c>
      <c r="E63" s="330">
        <f t="shared" si="5"/>
        <v>-0.72478693181818188</v>
      </c>
      <c r="F63" s="58">
        <v>28.16</v>
      </c>
      <c r="G63" s="59">
        <f t="shared" si="5"/>
        <v>0.34736842105263177</v>
      </c>
      <c r="H63" s="58">
        <v>20.9</v>
      </c>
      <c r="I63" s="59">
        <f t="shared" si="5"/>
        <v>1.2692725298588488</v>
      </c>
      <c r="J63" s="58">
        <v>9.2100000000000009</v>
      </c>
      <c r="K63" s="11"/>
      <c r="L63" s="11"/>
      <c r="M63" s="11"/>
      <c r="N63" s="11"/>
      <c r="O63" s="11"/>
      <c r="P63" s="11"/>
      <c r="Q63" s="11"/>
      <c r="R63" s="11"/>
    </row>
    <row r="64" spans="1:18" s="8" customFormat="1" ht="10.199999999999999">
      <c r="A64" s="44" t="s">
        <v>118</v>
      </c>
      <c r="B64" s="61">
        <v>3.49</v>
      </c>
      <c r="C64" s="390">
        <f t="shared" si="1"/>
        <v>-0.86372510737992969</v>
      </c>
      <c r="D64" s="282">
        <v>25.61</v>
      </c>
      <c r="E64" s="330">
        <f t="shared" si="5"/>
        <v>1.4297912713472489</v>
      </c>
      <c r="F64" s="61">
        <v>10.54</v>
      </c>
      <c r="G64" s="59">
        <f t="shared" si="5"/>
        <v>0.33586818757921422</v>
      </c>
      <c r="H64" s="61">
        <v>7.89</v>
      </c>
      <c r="I64" s="59">
        <f t="shared" si="5"/>
        <v>1.9222222222222221</v>
      </c>
      <c r="J64" s="61">
        <v>2.7</v>
      </c>
      <c r="K64" s="11"/>
      <c r="L64" s="11"/>
      <c r="M64" s="11"/>
      <c r="N64" s="11"/>
      <c r="O64" s="11"/>
      <c r="P64" s="11"/>
      <c r="Q64" s="11"/>
      <c r="R64" s="11"/>
    </row>
    <row r="65" spans="1:18" s="8" customFormat="1" ht="10.199999999999999">
      <c r="A65" s="44" t="s">
        <v>119</v>
      </c>
      <c r="B65" s="61">
        <v>0.13</v>
      </c>
      <c r="C65" s="390">
        <f t="shared" si="1"/>
        <v>-0.91503267973856206</v>
      </c>
      <c r="D65" s="282">
        <v>1.53</v>
      </c>
      <c r="E65" s="330">
        <f t="shared" si="5"/>
        <v>9.928571428571427</v>
      </c>
      <c r="F65" s="61">
        <v>0.14000000000000001</v>
      </c>
      <c r="G65" s="59">
        <f t="shared" si="5"/>
        <v>-0.91194968553459121</v>
      </c>
      <c r="H65" s="61">
        <v>1.59</v>
      </c>
      <c r="I65" s="59">
        <f t="shared" si="5"/>
        <v>-0.67551020408163265</v>
      </c>
      <c r="J65" s="61">
        <v>4.9000000000000004</v>
      </c>
      <c r="K65" s="11"/>
      <c r="L65" s="11"/>
      <c r="M65" s="11"/>
      <c r="N65" s="11"/>
      <c r="O65" s="11"/>
      <c r="P65" s="11"/>
      <c r="Q65" s="11"/>
      <c r="R65" s="11"/>
    </row>
    <row r="66" spans="1:18" s="8" customFormat="1" ht="10.199999999999999">
      <c r="A66" s="49" t="s">
        <v>99</v>
      </c>
      <c r="B66" s="62">
        <f>B44</f>
        <v>5314.79</v>
      </c>
      <c r="C66" s="390">
        <f t="shared" si="1"/>
        <v>0.14193416698895622</v>
      </c>
      <c r="D66" s="232">
        <f>D44</f>
        <v>4654.2</v>
      </c>
      <c r="E66" s="330">
        <f t="shared" si="5"/>
        <v>-2.3685761749102641E-3</v>
      </c>
      <c r="F66" s="62">
        <f>F44</f>
        <v>4665.25</v>
      </c>
      <c r="G66" s="59">
        <f t="shared" si="5"/>
        <v>3.1113060604888165E-3</v>
      </c>
      <c r="H66" s="62">
        <f>H44</f>
        <v>4650.78</v>
      </c>
      <c r="I66" s="59">
        <f t="shared" si="5"/>
        <v>8.9494582723279592E-2</v>
      </c>
      <c r="J66" s="62">
        <v>4268.75</v>
      </c>
      <c r="K66" s="11"/>
      <c r="L66" s="11"/>
      <c r="M66" s="11"/>
      <c r="N66" s="11"/>
      <c r="O66" s="11"/>
      <c r="P66" s="11"/>
      <c r="Q66" s="11"/>
      <c r="R66" s="11"/>
    </row>
    <row r="67" spans="1:18" s="8" customFormat="1" ht="10.199999999999999">
      <c r="A67" s="49" t="s">
        <v>100</v>
      </c>
      <c r="B67" s="62">
        <f>B45</f>
        <v>19.899999999999999</v>
      </c>
      <c r="C67" s="390">
        <f t="shared" si="1"/>
        <v>-0.2710622710622711</v>
      </c>
      <c r="D67" s="232">
        <f>D45</f>
        <v>27.3</v>
      </c>
      <c r="E67" s="330">
        <f t="shared" si="5"/>
        <v>0.40432098765432101</v>
      </c>
      <c r="F67" s="62">
        <f>F45</f>
        <v>19.440000000000001</v>
      </c>
      <c r="G67" s="59">
        <f t="shared" si="5"/>
        <v>-3.6669970267591556E-2</v>
      </c>
      <c r="H67" s="62">
        <f>H45</f>
        <v>20.18</v>
      </c>
      <c r="I67" s="59">
        <f t="shared" si="5"/>
        <v>-3.4911525585844094E-2</v>
      </c>
      <c r="J67" s="62">
        <v>20.91</v>
      </c>
      <c r="K67" s="11"/>
      <c r="L67" s="11"/>
      <c r="M67" s="11"/>
      <c r="N67" s="11"/>
      <c r="O67" s="11"/>
      <c r="P67" s="11"/>
      <c r="Q67" s="11"/>
      <c r="R67" s="11"/>
    </row>
    <row r="68" spans="1:18" s="3" customFormat="1" ht="10.199999999999999">
      <c r="A68" s="49" t="s">
        <v>120</v>
      </c>
      <c r="B68" s="60">
        <f>B46+B47+B48+B49+B50+B51+B52+B53+B54+B55</f>
        <v>806.39999999999986</v>
      </c>
      <c r="C68" s="390">
        <f t="shared" ref="C68:C101" si="6">IF((+B68/D68)&lt;0,"n.m.",IF(B68&lt;0,(+B68/D68-1)*-1,(+B68/D68-1)))</f>
        <v>7.3882703883236367E-2</v>
      </c>
      <c r="D68" s="231">
        <f>D46+D47+D48+D49+D50+D51+D52+D53+D54+D55</f>
        <v>750.92</v>
      </c>
      <c r="E68" s="330">
        <f t="shared" si="5"/>
        <v>-0.16599657922210642</v>
      </c>
      <c r="F68" s="60">
        <f>F46+F47+F48+F49+F50+F51+F52+F53+F54+F55</f>
        <v>900.38000000000011</v>
      </c>
      <c r="G68" s="59">
        <f t="shared" si="5"/>
        <v>0.14714163768171362</v>
      </c>
      <c r="H68" s="60">
        <f>H46+H47+H48+H49+H50+H51+H52+H53+H54+H55</f>
        <v>784.89</v>
      </c>
      <c r="I68" s="59">
        <f t="shared" si="5"/>
        <v>-5.1309014431793476E-2</v>
      </c>
      <c r="J68" s="60">
        <v>827.34</v>
      </c>
      <c r="K68" s="5"/>
      <c r="L68" s="5"/>
      <c r="M68" s="5"/>
      <c r="N68" s="5"/>
      <c r="O68" s="5"/>
      <c r="P68" s="5"/>
      <c r="Q68" s="5"/>
      <c r="R68" s="5"/>
    </row>
    <row r="69" spans="1:18" s="3" customFormat="1" ht="10.199999999999999">
      <c r="A69" s="49" t="s">
        <v>121</v>
      </c>
      <c r="B69" s="60">
        <f>B56+B57+B58+B59+B60+B61</f>
        <v>679.59</v>
      </c>
      <c r="C69" s="390">
        <f t="shared" si="6"/>
        <v>-1.4615685762756181E-2</v>
      </c>
      <c r="D69" s="231">
        <f>D56+D57+D58+D59+D60+D61</f>
        <v>689.67000000000007</v>
      </c>
      <c r="E69" s="330">
        <f t="shared" si="5"/>
        <v>-5.1582826810418148E-2</v>
      </c>
      <c r="F69" s="60">
        <f>F56+F57+F58+F59+F60+F61</f>
        <v>727.18</v>
      </c>
      <c r="G69" s="59">
        <f t="shared" si="5"/>
        <v>-8.2422712933754139E-2</v>
      </c>
      <c r="H69" s="60">
        <f>H56+H57+H58+H59+H60+H61</f>
        <v>792.50000000000011</v>
      </c>
      <c r="I69" s="59">
        <f t="shared" si="5"/>
        <v>-9.9789856307150315E-2</v>
      </c>
      <c r="J69" s="60">
        <v>880.34999999999991</v>
      </c>
      <c r="K69" s="5"/>
      <c r="L69" s="5"/>
      <c r="M69" s="5"/>
      <c r="N69" s="5"/>
      <c r="O69" s="5"/>
      <c r="P69" s="5"/>
      <c r="Q69" s="5"/>
      <c r="R69" s="5"/>
    </row>
    <row r="70" spans="1:18" s="8" customFormat="1" ht="10.199999999999999">
      <c r="A70" s="49" t="s">
        <v>122</v>
      </c>
      <c r="B70" s="60">
        <f>B62+B63+B64+B65</f>
        <v>22.680000000000003</v>
      </c>
      <c r="C70" s="390">
        <f t="shared" si="6"/>
        <v>-0.57061719045815973</v>
      </c>
      <c r="D70" s="231">
        <f>D62+D63+D64+D65</f>
        <v>52.82</v>
      </c>
      <c r="E70" s="330">
        <f t="shared" si="5"/>
        <v>-5.9305431878895809E-2</v>
      </c>
      <c r="F70" s="60">
        <f>F62+F63+F64+F65</f>
        <v>56.15</v>
      </c>
      <c r="G70" s="59">
        <f t="shared" si="5"/>
        <v>0.27324263038548735</v>
      </c>
      <c r="H70" s="60">
        <f>H62+H63+H64+H65</f>
        <v>44.1</v>
      </c>
      <c r="I70" s="59">
        <f t="shared" si="5"/>
        <v>0.85606060606060619</v>
      </c>
      <c r="J70" s="60">
        <v>23.759999999999998</v>
      </c>
      <c r="K70" s="11"/>
      <c r="L70" s="11"/>
      <c r="M70" s="11"/>
      <c r="N70" s="11"/>
      <c r="O70" s="11"/>
      <c r="P70" s="11"/>
      <c r="Q70" s="11"/>
      <c r="R70" s="11"/>
    </row>
    <row r="71" spans="1:18" s="37" customFormat="1" ht="10.199999999999999" customHeight="1">
      <c r="A71" s="42" t="s">
        <v>126</v>
      </c>
      <c r="B71" s="63">
        <f>SUM(B66:B70)</f>
        <v>6843.36</v>
      </c>
      <c r="C71" s="389">
        <f t="shared" si="6"/>
        <v>0.10825258991629028</v>
      </c>
      <c r="D71" s="283">
        <f>SUM(D66:D70)</f>
        <v>6174.91</v>
      </c>
      <c r="E71" s="341">
        <f t="shared" ref="E71" si="7">IF((+D71/F71)&lt;0,"n.m.",IF(D71&lt;0,(+D71/F71-1)*-1,(+D71/F71-1)))</f>
        <v>-3.0382827711827098E-2</v>
      </c>
      <c r="F71" s="63">
        <f>SUM(F66:F70)</f>
        <v>6368.4</v>
      </c>
      <c r="G71" s="174">
        <f t="shared" ref="G71:I71" si="8">IF((+F71/H71)&lt;0,"n.m.",IF(F71&lt;0,(+F71/H71-1)*-1,(+F71/H71-1)))</f>
        <v>1.2070020421298455E-2</v>
      </c>
      <c r="H71" s="63">
        <f>SUM(H66:H70)</f>
        <v>6292.4500000000007</v>
      </c>
      <c r="I71" s="174">
        <f t="shared" si="8"/>
        <v>4.5064780414242556E-2</v>
      </c>
      <c r="J71" s="63">
        <v>6021.1100000000006</v>
      </c>
    </row>
    <row r="72" spans="1:18" ht="10.199999999999999" customHeight="1">
      <c r="A72" s="44"/>
      <c r="B72" s="49"/>
      <c r="C72" s="390"/>
      <c r="D72" s="49"/>
      <c r="E72" s="49"/>
      <c r="F72" s="49"/>
      <c r="G72" s="40"/>
      <c r="H72" s="49"/>
      <c r="I72" s="40"/>
      <c r="J72" s="49"/>
    </row>
    <row r="73" spans="1:18" ht="10.199999999999999" customHeight="1">
      <c r="A73" s="64" t="s">
        <v>3</v>
      </c>
      <c r="B73" s="65"/>
      <c r="C73" s="390"/>
      <c r="D73" s="65"/>
      <c r="E73" s="65"/>
      <c r="F73" s="65"/>
      <c r="G73" s="40"/>
      <c r="H73" s="65"/>
      <c r="I73" s="40"/>
      <c r="J73" s="65"/>
    </row>
    <row r="74" spans="1:18" s="3" customFormat="1" ht="10.199999999999999">
      <c r="A74" s="44" t="s">
        <v>99</v>
      </c>
      <c r="B74" s="58">
        <v>5739.64</v>
      </c>
      <c r="C74" s="390">
        <f t="shared" si="6"/>
        <v>0.10907917466967088</v>
      </c>
      <c r="D74" s="284">
        <v>5175.1400000000003</v>
      </c>
      <c r="E74" s="330">
        <f>IF((+D74/F74)&lt;0,"n.m.",IF(D74&lt;0,(+D74/F74-1)*-1,(+D74/F74-1)))</f>
        <v>0.42683367291515606</v>
      </c>
      <c r="F74" s="58">
        <v>3627.01</v>
      </c>
      <c r="G74" s="59">
        <f>IF((+F74/H74)&lt;0,"n.m.",IF(F74&lt;0,(+F74/H74-1)*-1,(+F74/H74-1)))</f>
        <v>-2.9767621024586077E-2</v>
      </c>
      <c r="H74" s="58">
        <v>3738.29</v>
      </c>
      <c r="I74" s="59">
        <f t="shared" ref="G74:I100" si="9">IF((+H74/J74)&lt;0,"n.m.",IF(H74&lt;0,(+H74/J74-1)*-1,(+H74/J74-1)))</f>
        <v>-2.9746424770951796E-2</v>
      </c>
      <c r="J74" s="58">
        <v>3852.9</v>
      </c>
      <c r="K74" s="5"/>
      <c r="L74" s="5"/>
      <c r="M74" s="5"/>
      <c r="N74" s="5"/>
      <c r="O74" s="5"/>
      <c r="P74" s="5"/>
      <c r="Q74" s="5"/>
      <c r="R74" s="5"/>
    </row>
    <row r="75" spans="1:18" s="3" customFormat="1" ht="10.199999999999999">
      <c r="A75" s="44" t="s">
        <v>100</v>
      </c>
      <c r="B75" s="58">
        <v>15.37</v>
      </c>
      <c r="C75" s="390">
        <f t="shared" si="6"/>
        <v>-0.49240422721268173</v>
      </c>
      <c r="D75" s="284">
        <v>30.28</v>
      </c>
      <c r="E75" s="330">
        <f t="shared" ref="E75:E101" si="10">IF((+D75/F75)&lt;0,"n.m.",IF(D75&lt;0,(+D75/F75-1)*-1,(+D75/F75-1)))</f>
        <v>0.42628356099858689</v>
      </c>
      <c r="F75" s="58">
        <v>21.23</v>
      </c>
      <c r="G75" s="59">
        <f t="shared" si="9"/>
        <v>4.2162162162162158</v>
      </c>
      <c r="H75" s="58">
        <v>4.07</v>
      </c>
      <c r="I75" s="59">
        <f t="shared" si="9"/>
        <v>-0.35804416403785488</v>
      </c>
      <c r="J75" s="58">
        <v>6.34</v>
      </c>
      <c r="K75" s="5"/>
      <c r="L75" s="5"/>
      <c r="M75" s="5"/>
      <c r="N75" s="5"/>
      <c r="O75" s="5"/>
      <c r="P75" s="5"/>
      <c r="Q75" s="5"/>
      <c r="R75" s="5"/>
    </row>
    <row r="76" spans="1:18" s="3" customFormat="1" ht="10.199999999999999">
      <c r="A76" s="44" t="s">
        <v>101</v>
      </c>
      <c r="B76" s="58">
        <v>1393.11</v>
      </c>
      <c r="C76" s="390">
        <f t="shared" si="6"/>
        <v>0.63280590717299567</v>
      </c>
      <c r="D76" s="284">
        <v>853.2</v>
      </c>
      <c r="E76" s="330">
        <f t="shared" si="10"/>
        <v>6.4929229386654796E-2</v>
      </c>
      <c r="F76" s="58">
        <v>801.18</v>
      </c>
      <c r="G76" s="59">
        <f t="shared" si="9"/>
        <v>2.3545193229000283E-2</v>
      </c>
      <c r="H76" s="58">
        <v>782.75</v>
      </c>
      <c r="I76" s="59">
        <f t="shared" si="9"/>
        <v>0.47513333207696506</v>
      </c>
      <c r="J76" s="58">
        <v>530.63</v>
      </c>
      <c r="K76" s="5"/>
      <c r="L76" s="5"/>
      <c r="M76" s="5"/>
      <c r="N76" s="5"/>
      <c r="O76" s="5"/>
      <c r="P76" s="5"/>
      <c r="Q76" s="5"/>
      <c r="R76" s="5"/>
    </row>
    <row r="77" spans="1:18" s="3" customFormat="1" ht="10.199999999999999">
      <c r="A77" s="44" t="s">
        <v>102</v>
      </c>
      <c r="B77" s="58">
        <v>0</v>
      </c>
      <c r="C77" s="390"/>
      <c r="D77" s="284">
        <v>0</v>
      </c>
      <c r="E77" s="330">
        <f t="shared" si="10"/>
        <v>-1</v>
      </c>
      <c r="F77" s="58">
        <v>0.1</v>
      </c>
      <c r="G77" s="59"/>
      <c r="H77" s="58">
        <v>0</v>
      </c>
      <c r="I77" s="59"/>
      <c r="J77" s="58">
        <v>0</v>
      </c>
      <c r="K77" s="5"/>
      <c r="L77" s="5"/>
      <c r="M77" s="5"/>
      <c r="N77" s="5"/>
      <c r="O77" s="5"/>
      <c r="P77" s="5"/>
      <c r="Q77" s="5"/>
      <c r="R77" s="5"/>
    </row>
    <row r="78" spans="1:18" s="8" customFormat="1" ht="10.199999999999999">
      <c r="A78" s="44" t="s">
        <v>103</v>
      </c>
      <c r="B78" s="58">
        <v>0.03</v>
      </c>
      <c r="C78" s="390">
        <f t="shared" si="6"/>
        <v>-0.99691991786447642</v>
      </c>
      <c r="D78" s="284">
        <v>9.74</v>
      </c>
      <c r="E78" s="330"/>
      <c r="F78" s="58">
        <v>0</v>
      </c>
      <c r="G78" s="59">
        <f t="shared" si="9"/>
        <v>-1</v>
      </c>
      <c r="H78" s="58">
        <v>0.79</v>
      </c>
      <c r="I78" s="59"/>
      <c r="J78" s="58">
        <v>0</v>
      </c>
      <c r="K78" s="11"/>
      <c r="L78" s="11"/>
      <c r="M78" s="11"/>
      <c r="N78" s="11"/>
      <c r="O78" s="11"/>
      <c r="P78" s="11"/>
      <c r="Q78" s="11"/>
      <c r="R78" s="11"/>
    </row>
    <row r="79" spans="1:18" s="8" customFormat="1" ht="10.199999999999999">
      <c r="A79" s="44" t="s">
        <v>147</v>
      </c>
      <c r="B79" s="58">
        <v>0.03</v>
      </c>
      <c r="C79" s="390">
        <f t="shared" si="6"/>
        <v>-0.99829642248722317</v>
      </c>
      <c r="D79" s="284">
        <v>17.61</v>
      </c>
      <c r="E79" s="330">
        <f t="shared" si="10"/>
        <v>1.5821114369501466</v>
      </c>
      <c r="F79" s="58">
        <v>6.82</v>
      </c>
      <c r="G79" s="59">
        <f t="shared" si="9"/>
        <v>-0.81750066898581752</v>
      </c>
      <c r="H79" s="58">
        <v>37.369999999999997</v>
      </c>
      <c r="I79" s="59">
        <f t="shared" si="9"/>
        <v>-0.64184397163120566</v>
      </c>
      <c r="J79" s="58">
        <v>104.34</v>
      </c>
      <c r="K79" s="11"/>
      <c r="L79" s="11"/>
      <c r="M79" s="11"/>
      <c r="N79" s="11"/>
      <c r="O79" s="11"/>
      <c r="P79" s="11"/>
      <c r="Q79" s="11"/>
      <c r="R79" s="11"/>
    </row>
    <row r="80" spans="1:18" s="8" customFormat="1" ht="10.199999999999999">
      <c r="A80" s="44" t="s">
        <v>104</v>
      </c>
      <c r="B80" s="58">
        <v>0</v>
      </c>
      <c r="C80" s="390"/>
      <c r="D80" s="284">
        <v>0</v>
      </c>
      <c r="E80" s="330"/>
      <c r="F80" s="58">
        <v>0</v>
      </c>
      <c r="G80" s="59"/>
      <c r="H80" s="58">
        <v>0</v>
      </c>
      <c r="I80" s="59"/>
      <c r="J80" s="58">
        <v>0</v>
      </c>
      <c r="K80" s="11"/>
      <c r="L80" s="11"/>
      <c r="M80" s="11"/>
      <c r="N80" s="11"/>
      <c r="O80" s="11"/>
      <c r="P80" s="11"/>
      <c r="Q80" s="11"/>
      <c r="R80" s="11"/>
    </row>
    <row r="81" spans="1:18" s="8" customFormat="1" ht="10.199999999999999">
      <c r="A81" s="44" t="s">
        <v>105</v>
      </c>
      <c r="B81" s="58">
        <v>2.61</v>
      </c>
      <c r="C81" s="390">
        <f t="shared" si="6"/>
        <v>-0.50095602294455066</v>
      </c>
      <c r="D81" s="284">
        <v>5.23</v>
      </c>
      <c r="E81" s="330">
        <f t="shared" si="10"/>
        <v>0.70358306188925113</v>
      </c>
      <c r="F81" s="58">
        <v>3.07</v>
      </c>
      <c r="G81" s="59">
        <f t="shared" si="9"/>
        <v>0.83832335329341312</v>
      </c>
      <c r="H81" s="58">
        <v>1.67</v>
      </c>
      <c r="I81" s="59">
        <f t="shared" si="9"/>
        <v>8.8235294117647047</v>
      </c>
      <c r="J81" s="58">
        <v>0.17</v>
      </c>
      <c r="K81" s="11"/>
      <c r="L81" s="11"/>
      <c r="M81" s="11"/>
      <c r="N81" s="11"/>
      <c r="O81" s="11"/>
      <c r="P81" s="11"/>
      <c r="Q81" s="11"/>
      <c r="R81" s="11"/>
    </row>
    <row r="82" spans="1:18" s="8" customFormat="1" ht="10.199999999999999">
      <c r="A82" s="44" t="s">
        <v>106</v>
      </c>
      <c r="B82" s="58">
        <v>0</v>
      </c>
      <c r="C82" s="390"/>
      <c r="D82" s="284">
        <v>0</v>
      </c>
      <c r="E82" s="330"/>
      <c r="F82" s="58">
        <v>0</v>
      </c>
      <c r="G82" s="59"/>
      <c r="H82" s="58">
        <v>0</v>
      </c>
      <c r="I82" s="59"/>
      <c r="J82" s="58">
        <v>0</v>
      </c>
      <c r="K82" s="11"/>
      <c r="L82" s="11"/>
      <c r="M82" s="11"/>
      <c r="N82" s="11"/>
      <c r="O82" s="11"/>
      <c r="P82" s="11"/>
      <c r="Q82" s="11"/>
      <c r="R82" s="11"/>
    </row>
    <row r="83" spans="1:18" s="8" customFormat="1" ht="10.199999999999999">
      <c r="A83" s="44" t="s">
        <v>107</v>
      </c>
      <c r="B83" s="58">
        <v>0</v>
      </c>
      <c r="C83" s="390"/>
      <c r="D83" s="284">
        <v>0</v>
      </c>
      <c r="E83" s="330"/>
      <c r="F83" s="58">
        <v>0</v>
      </c>
      <c r="G83" s="59"/>
      <c r="H83" s="58">
        <v>0</v>
      </c>
      <c r="I83" s="59"/>
      <c r="J83" s="58">
        <v>0</v>
      </c>
      <c r="K83" s="11"/>
      <c r="L83" s="11"/>
      <c r="M83" s="11"/>
      <c r="N83" s="11"/>
      <c r="O83" s="11"/>
      <c r="P83" s="11"/>
      <c r="Q83" s="11"/>
      <c r="R83" s="11"/>
    </row>
    <row r="84" spans="1:18" s="8" customFormat="1" ht="10.199999999999999">
      <c r="A84" s="44" t="s">
        <v>108</v>
      </c>
      <c r="B84" s="58">
        <v>0</v>
      </c>
      <c r="C84" s="390"/>
      <c r="D84" s="284">
        <v>0</v>
      </c>
      <c r="E84" s="330"/>
      <c r="F84" s="58">
        <v>0</v>
      </c>
      <c r="G84" s="59"/>
      <c r="H84" s="58">
        <v>0</v>
      </c>
      <c r="I84" s="59"/>
      <c r="J84" s="58">
        <v>0</v>
      </c>
      <c r="K84" s="11"/>
      <c r="L84" s="11"/>
      <c r="M84" s="11"/>
      <c r="N84" s="11"/>
      <c r="O84" s="11"/>
      <c r="P84" s="11"/>
      <c r="Q84" s="11"/>
      <c r="R84" s="11"/>
    </row>
    <row r="85" spans="1:18" s="8" customFormat="1" ht="10.199999999999999">
      <c r="A85" s="44" t="s">
        <v>109</v>
      </c>
      <c r="B85" s="58">
        <v>0</v>
      </c>
      <c r="C85" s="390"/>
      <c r="D85" s="284">
        <v>0</v>
      </c>
      <c r="E85" s="330"/>
      <c r="F85" s="58">
        <v>0</v>
      </c>
      <c r="G85" s="59"/>
      <c r="H85" s="58">
        <v>0</v>
      </c>
      <c r="I85" s="59"/>
      <c r="J85" s="58">
        <v>0</v>
      </c>
      <c r="K85" s="11"/>
      <c r="L85" s="11"/>
      <c r="M85" s="11"/>
      <c r="N85" s="11"/>
      <c r="O85" s="11"/>
      <c r="P85" s="11"/>
      <c r="Q85" s="11"/>
      <c r="R85" s="11"/>
    </row>
    <row r="86" spans="1:18" s="8" customFormat="1" ht="10.199999999999999">
      <c r="A86" s="44" t="s">
        <v>110</v>
      </c>
      <c r="B86" s="58">
        <v>7.52</v>
      </c>
      <c r="C86" s="390">
        <f t="shared" si="6"/>
        <v>-0.45625451916124371</v>
      </c>
      <c r="D86" s="284">
        <v>13.83</v>
      </c>
      <c r="E86" s="330">
        <f t="shared" si="10"/>
        <v>-6.4276048714479006E-2</v>
      </c>
      <c r="F86" s="58">
        <v>14.78</v>
      </c>
      <c r="G86" s="59">
        <f t="shared" si="9"/>
        <v>0.54764397905759155</v>
      </c>
      <c r="H86" s="58">
        <v>9.5500000000000007</v>
      </c>
      <c r="I86" s="59">
        <f t="shared" si="9"/>
        <v>-8.7870105062082149E-2</v>
      </c>
      <c r="J86" s="58">
        <v>10.47</v>
      </c>
      <c r="K86" s="11"/>
      <c r="L86" s="11"/>
      <c r="M86" s="11"/>
      <c r="N86" s="11"/>
      <c r="O86" s="11"/>
      <c r="P86" s="11"/>
      <c r="Q86" s="11"/>
      <c r="R86" s="11"/>
    </row>
    <row r="87" spans="1:18" s="8" customFormat="1" ht="10.199999999999999">
      <c r="A87" s="44" t="s">
        <v>111</v>
      </c>
      <c r="B87" s="60">
        <v>553.16999999999996</v>
      </c>
      <c r="C87" s="390">
        <f t="shared" si="6"/>
        <v>0.42367777634796022</v>
      </c>
      <c r="D87" s="285">
        <v>388.55</v>
      </c>
      <c r="E87" s="330">
        <f t="shared" si="10"/>
        <v>0.230328361989804</v>
      </c>
      <c r="F87" s="60">
        <v>315.81</v>
      </c>
      <c r="G87" s="59">
        <f t="shared" si="9"/>
        <v>-4.0412020297165063E-2</v>
      </c>
      <c r="H87" s="60">
        <v>329.11</v>
      </c>
      <c r="I87" s="59">
        <f t="shared" si="9"/>
        <v>0.14409372175484947</v>
      </c>
      <c r="J87" s="60">
        <v>287.66000000000003</v>
      </c>
      <c r="K87" s="11"/>
      <c r="L87" s="11"/>
      <c r="M87" s="11"/>
      <c r="N87" s="11"/>
      <c r="O87" s="11"/>
      <c r="P87" s="11"/>
      <c r="Q87" s="11"/>
      <c r="R87" s="11"/>
    </row>
    <row r="88" spans="1:18" s="8" customFormat="1" ht="10.199999999999999">
      <c r="A88" s="44" t="s">
        <v>112</v>
      </c>
      <c r="B88" s="58">
        <v>324.73</v>
      </c>
      <c r="C88" s="390">
        <f t="shared" si="6"/>
        <v>-9.5560383244206792E-2</v>
      </c>
      <c r="D88" s="284">
        <v>359.04</v>
      </c>
      <c r="E88" s="330">
        <f t="shared" si="10"/>
        <v>0.4042553191489362</v>
      </c>
      <c r="F88" s="58">
        <v>255.68</v>
      </c>
      <c r="G88" s="59">
        <f t="shared" si="9"/>
        <v>-0.16689475399152809</v>
      </c>
      <c r="H88" s="58">
        <v>306.89999999999998</v>
      </c>
      <c r="I88" s="59">
        <f t="shared" si="9"/>
        <v>0.14195348837209298</v>
      </c>
      <c r="J88" s="58">
        <v>268.75</v>
      </c>
      <c r="K88" s="11"/>
      <c r="L88" s="11"/>
      <c r="M88" s="11"/>
      <c r="N88" s="11"/>
      <c r="O88" s="11"/>
      <c r="P88" s="11"/>
      <c r="Q88" s="11"/>
      <c r="R88" s="11"/>
    </row>
    <row r="89" spans="1:18" s="3" customFormat="1" ht="10.199999999999999">
      <c r="A89" s="44" t="s">
        <v>113</v>
      </c>
      <c r="B89" s="58">
        <v>0</v>
      </c>
      <c r="C89" s="390"/>
      <c r="D89" s="284">
        <v>0</v>
      </c>
      <c r="E89" s="330"/>
      <c r="F89" s="58">
        <v>0</v>
      </c>
      <c r="G89" s="59"/>
      <c r="H89" s="58">
        <v>0</v>
      </c>
      <c r="I89" s="59">
        <f t="shared" si="9"/>
        <v>-1</v>
      </c>
      <c r="J89" s="58">
        <v>3.11</v>
      </c>
      <c r="K89" s="5"/>
      <c r="L89" s="5"/>
      <c r="M89" s="5"/>
      <c r="N89" s="5"/>
      <c r="O89" s="5"/>
      <c r="P89" s="5"/>
      <c r="Q89" s="5"/>
      <c r="R89" s="5"/>
    </row>
    <row r="90" spans="1:18" s="8" customFormat="1" ht="10.199999999999999">
      <c r="A90" s="44" t="s">
        <v>114</v>
      </c>
      <c r="B90" s="58">
        <v>56.28</v>
      </c>
      <c r="C90" s="390">
        <f t="shared" si="6"/>
        <v>-0.62108664916178546</v>
      </c>
      <c r="D90" s="284">
        <v>148.53</v>
      </c>
      <c r="E90" s="330">
        <f t="shared" si="10"/>
        <v>-0.51023840142447319</v>
      </c>
      <c r="F90" s="58">
        <v>303.27</v>
      </c>
      <c r="G90" s="59">
        <f t="shared" si="9"/>
        <v>-0.30004385256306687</v>
      </c>
      <c r="H90" s="58">
        <v>433.27</v>
      </c>
      <c r="I90" s="59">
        <f t="shared" si="9"/>
        <v>0.53898341206976164</v>
      </c>
      <c r="J90" s="58">
        <v>281.52999999999997</v>
      </c>
      <c r="K90" s="11"/>
      <c r="L90" s="11"/>
      <c r="M90" s="11"/>
      <c r="N90" s="11"/>
      <c r="O90" s="11"/>
      <c r="P90" s="11"/>
      <c r="Q90" s="11"/>
      <c r="R90" s="11"/>
    </row>
    <row r="91" spans="1:18" s="8" customFormat="1" ht="10.199999999999999">
      <c r="A91" s="44" t="s">
        <v>115</v>
      </c>
      <c r="B91" s="58">
        <v>34.799999999999997</v>
      </c>
      <c r="C91" s="390">
        <f t="shared" si="6"/>
        <v>2.1636363636363636</v>
      </c>
      <c r="D91" s="284">
        <v>11</v>
      </c>
      <c r="E91" s="330">
        <f t="shared" si="10"/>
        <v>6.6925315227934101E-2</v>
      </c>
      <c r="F91" s="58">
        <v>10.31</v>
      </c>
      <c r="G91" s="59">
        <f t="shared" si="9"/>
        <v>-0.25343953656770457</v>
      </c>
      <c r="H91" s="58">
        <v>13.81</v>
      </c>
      <c r="I91" s="59">
        <f t="shared" si="9"/>
        <v>-0.62746155921230107</v>
      </c>
      <c r="J91" s="58">
        <v>37.07</v>
      </c>
      <c r="K91" s="11"/>
      <c r="L91" s="11"/>
      <c r="M91" s="11"/>
      <c r="N91" s="11"/>
      <c r="O91" s="11"/>
      <c r="P91" s="11"/>
      <c r="Q91" s="11"/>
      <c r="R91" s="11"/>
    </row>
    <row r="92" spans="1:18" s="8" customFormat="1" ht="10.199999999999999">
      <c r="A92" s="44" t="s">
        <v>116</v>
      </c>
      <c r="B92" s="58">
        <v>5.23</v>
      </c>
      <c r="C92" s="390">
        <f t="shared" si="6"/>
        <v>0.21911421911421924</v>
      </c>
      <c r="D92" s="284">
        <v>4.29</v>
      </c>
      <c r="E92" s="330">
        <f t="shared" si="10"/>
        <v>-0.28260869565217395</v>
      </c>
      <c r="F92" s="58">
        <v>5.98</v>
      </c>
      <c r="G92" s="59">
        <f t="shared" si="9"/>
        <v>1.7305936073059365</v>
      </c>
      <c r="H92" s="58">
        <v>2.19</v>
      </c>
      <c r="I92" s="59">
        <f t="shared" si="9"/>
        <v>-0.81795511221945139</v>
      </c>
      <c r="J92" s="58">
        <v>12.03</v>
      </c>
      <c r="K92" s="11"/>
      <c r="L92" s="11"/>
      <c r="M92" s="11"/>
      <c r="N92" s="11"/>
      <c r="O92" s="11"/>
      <c r="P92" s="11"/>
      <c r="Q92" s="11"/>
      <c r="R92" s="11"/>
    </row>
    <row r="93" spans="1:18" s="8" customFormat="1" ht="10.199999999999999">
      <c r="A93" s="44" t="s">
        <v>117</v>
      </c>
      <c r="B93" s="58">
        <v>2.2000000000000002</v>
      </c>
      <c r="C93" s="390">
        <f t="shared" si="6"/>
        <v>-0.16666666666666663</v>
      </c>
      <c r="D93" s="284">
        <v>2.64</v>
      </c>
      <c r="E93" s="330">
        <f t="shared" si="10"/>
        <v>5.179282868525914E-2</v>
      </c>
      <c r="F93" s="58">
        <v>2.5099999999999998</v>
      </c>
      <c r="G93" s="59">
        <f t="shared" si="9"/>
        <v>-0.88898717381689518</v>
      </c>
      <c r="H93" s="58">
        <v>22.61</v>
      </c>
      <c r="I93" s="59">
        <f t="shared" si="9"/>
        <v>-0.59588918677390534</v>
      </c>
      <c r="J93" s="58">
        <v>55.95</v>
      </c>
      <c r="K93" s="11"/>
      <c r="L93" s="11"/>
      <c r="M93" s="11"/>
      <c r="N93" s="11"/>
      <c r="O93" s="11"/>
      <c r="P93" s="11"/>
      <c r="Q93" s="11"/>
      <c r="R93" s="11"/>
    </row>
    <row r="94" spans="1:18" s="8" customFormat="1" ht="10.199999999999999">
      <c r="A94" s="44" t="s">
        <v>118</v>
      </c>
      <c r="B94" s="61">
        <v>3.34</v>
      </c>
      <c r="C94" s="390">
        <f t="shared" si="6"/>
        <v>-0.70520741394527797</v>
      </c>
      <c r="D94" s="286">
        <v>11.33</v>
      </c>
      <c r="E94" s="330">
        <f t="shared" si="10"/>
        <v>-0.61851851851851847</v>
      </c>
      <c r="F94" s="61">
        <v>29.7</v>
      </c>
      <c r="G94" s="59"/>
      <c r="H94" s="61">
        <v>0</v>
      </c>
      <c r="I94" s="59"/>
      <c r="J94" s="61">
        <v>0</v>
      </c>
      <c r="K94" s="11"/>
      <c r="L94" s="11"/>
      <c r="M94" s="11"/>
      <c r="N94" s="11"/>
      <c r="O94" s="11"/>
      <c r="P94" s="11"/>
      <c r="Q94" s="11"/>
      <c r="R94" s="11"/>
    </row>
    <row r="95" spans="1:18" s="8" customFormat="1" ht="10.199999999999999">
      <c r="A95" s="44" t="s">
        <v>119</v>
      </c>
      <c r="B95" s="61">
        <v>0</v>
      </c>
      <c r="C95" s="390"/>
      <c r="D95" s="284">
        <v>0</v>
      </c>
      <c r="E95" s="330"/>
      <c r="F95" s="58">
        <v>0</v>
      </c>
      <c r="G95" s="59"/>
      <c r="H95" s="61">
        <v>0</v>
      </c>
      <c r="I95" s="59">
        <f t="shared" si="9"/>
        <v>-1</v>
      </c>
      <c r="J95" s="61">
        <v>0.31</v>
      </c>
      <c r="K95" s="11"/>
      <c r="L95" s="11"/>
      <c r="M95" s="11"/>
      <c r="N95" s="11"/>
      <c r="O95" s="11"/>
      <c r="P95" s="11"/>
      <c r="Q95" s="11"/>
      <c r="R95" s="11"/>
    </row>
    <row r="96" spans="1:18" s="8" customFormat="1" ht="10.199999999999999">
      <c r="A96" s="49" t="s">
        <v>99</v>
      </c>
      <c r="B96" s="62">
        <f>B74</f>
        <v>5739.64</v>
      </c>
      <c r="C96" s="390">
        <f t="shared" si="6"/>
        <v>0.10907917466967088</v>
      </c>
      <c r="D96" s="232">
        <f>D74</f>
        <v>5175.1400000000003</v>
      </c>
      <c r="E96" s="330">
        <f t="shared" si="10"/>
        <v>0.42683367291515606</v>
      </c>
      <c r="F96" s="62">
        <f>F74</f>
        <v>3627.01</v>
      </c>
      <c r="G96" s="59">
        <f t="shared" si="9"/>
        <v>-2.9767621024586077E-2</v>
      </c>
      <c r="H96" s="62">
        <f>H74</f>
        <v>3738.29</v>
      </c>
      <c r="I96" s="59">
        <f t="shared" si="9"/>
        <v>-2.9746424770951796E-2</v>
      </c>
      <c r="J96" s="62">
        <v>3852.9</v>
      </c>
      <c r="K96" s="11"/>
      <c r="L96" s="11"/>
      <c r="M96" s="11"/>
      <c r="N96" s="11"/>
      <c r="O96" s="11"/>
      <c r="P96" s="11"/>
      <c r="Q96" s="11"/>
      <c r="R96" s="11"/>
    </row>
    <row r="97" spans="1:18" s="8" customFormat="1" ht="10.199999999999999">
      <c r="A97" s="49" t="s">
        <v>100</v>
      </c>
      <c r="B97" s="62">
        <f>B75</f>
        <v>15.37</v>
      </c>
      <c r="C97" s="390">
        <f t="shared" si="6"/>
        <v>-0.49240422721268173</v>
      </c>
      <c r="D97" s="232">
        <f>D75</f>
        <v>30.28</v>
      </c>
      <c r="E97" s="330">
        <f t="shared" si="10"/>
        <v>0.42628356099858689</v>
      </c>
      <c r="F97" s="62">
        <f>F75</f>
        <v>21.23</v>
      </c>
      <c r="G97" s="59">
        <f t="shared" si="9"/>
        <v>4.2162162162162158</v>
      </c>
      <c r="H97" s="62">
        <f>H75</f>
        <v>4.07</v>
      </c>
      <c r="I97" s="59">
        <f t="shared" si="9"/>
        <v>-0.35804416403785488</v>
      </c>
      <c r="J97" s="62">
        <v>6.34</v>
      </c>
      <c r="K97" s="11"/>
      <c r="L97" s="11"/>
      <c r="M97" s="11"/>
      <c r="N97" s="11"/>
      <c r="O97" s="11"/>
      <c r="P97" s="11"/>
      <c r="Q97" s="11"/>
      <c r="R97" s="11"/>
    </row>
    <row r="98" spans="1:18" s="3" customFormat="1" ht="10.199999999999999">
      <c r="A98" s="49" t="s">
        <v>120</v>
      </c>
      <c r="B98" s="60">
        <f>B76+B77+B78+B79+B80+B81+B82+B83+B84+B85</f>
        <v>1395.7799999999997</v>
      </c>
      <c r="C98" s="390">
        <f t="shared" si="6"/>
        <v>0.57576373365847</v>
      </c>
      <c r="D98" s="231">
        <f>D76+D77+D78+D79+D80+D81+D82+D83+D84+D85</f>
        <v>885.78000000000009</v>
      </c>
      <c r="E98" s="330">
        <f t="shared" si="10"/>
        <v>9.1978253633640206E-2</v>
      </c>
      <c r="F98" s="60">
        <f>F76+F77+F78+F79+F80+F81+F82+F83+F84+F85</f>
        <v>811.17000000000007</v>
      </c>
      <c r="G98" s="59">
        <f t="shared" si="9"/>
        <v>-1.3870991271365485E-2</v>
      </c>
      <c r="H98" s="60">
        <f>H76+H77+H78+H79+H80+H81+H82+H83+H84+H85</f>
        <v>822.57999999999993</v>
      </c>
      <c r="I98" s="59">
        <f t="shared" si="9"/>
        <v>0.2951160374090751</v>
      </c>
      <c r="J98" s="60">
        <v>635.14</v>
      </c>
      <c r="K98" s="5"/>
      <c r="L98" s="5"/>
      <c r="M98" s="5"/>
      <c r="N98" s="5"/>
      <c r="O98" s="5"/>
      <c r="P98" s="5"/>
      <c r="Q98" s="5"/>
      <c r="R98" s="5"/>
    </row>
    <row r="99" spans="1:18" s="3" customFormat="1" ht="10.199999999999999">
      <c r="A99" s="49" t="s">
        <v>121</v>
      </c>
      <c r="B99" s="60">
        <f>B86+B87+B88+B89+B90+B91</f>
        <v>976.49999999999989</v>
      </c>
      <c r="C99" s="390">
        <f t="shared" si="6"/>
        <v>6.0318149736684701E-2</v>
      </c>
      <c r="D99" s="231">
        <f>D86+D87+D88+D89+D90+D91</f>
        <v>920.95</v>
      </c>
      <c r="E99" s="330">
        <f t="shared" si="10"/>
        <v>2.3448352503195213E-2</v>
      </c>
      <c r="F99" s="60">
        <f>F86+F87+F88+F89+F90+F91</f>
        <v>899.84999999999991</v>
      </c>
      <c r="G99" s="59">
        <f t="shared" si="9"/>
        <v>-0.17644420852247766</v>
      </c>
      <c r="H99" s="184">
        <f>H86+H87+H88+H89+H90+H91</f>
        <v>1092.6399999999999</v>
      </c>
      <c r="I99" s="59">
        <f t="shared" si="9"/>
        <v>0.22963346425235454</v>
      </c>
      <c r="J99" s="184">
        <v>888.59000000000015</v>
      </c>
      <c r="K99" s="5"/>
      <c r="L99" s="5"/>
      <c r="M99" s="5"/>
      <c r="N99" s="5"/>
      <c r="O99" s="5"/>
      <c r="P99" s="5"/>
      <c r="Q99" s="5"/>
      <c r="R99" s="5"/>
    </row>
    <row r="100" spans="1:18" s="8" customFormat="1" ht="10.199999999999999">
      <c r="A100" s="49" t="s">
        <v>122</v>
      </c>
      <c r="B100" s="184">
        <f>B92+B93+B94+B95</f>
        <v>10.77</v>
      </c>
      <c r="C100" s="390">
        <f t="shared" si="6"/>
        <v>-0.41018619934282585</v>
      </c>
      <c r="D100" s="184">
        <f>D92+D93+D94+D95</f>
        <v>18.259999999999998</v>
      </c>
      <c r="E100" s="330">
        <f t="shared" si="10"/>
        <v>-0.52186436239853373</v>
      </c>
      <c r="F100" s="184">
        <f>F92+F93+F94+F95</f>
        <v>38.19</v>
      </c>
      <c r="G100" s="185">
        <f t="shared" si="9"/>
        <v>0.53991935483870956</v>
      </c>
      <c r="H100" s="373">
        <f>H92+H93+H94+H95</f>
        <v>24.8</v>
      </c>
      <c r="I100" s="185">
        <f t="shared" si="9"/>
        <v>-0.63684287597012745</v>
      </c>
      <c r="J100" s="373">
        <v>68.290000000000006</v>
      </c>
      <c r="K100" s="11"/>
      <c r="L100" s="11"/>
      <c r="M100" s="11"/>
      <c r="N100" s="11"/>
      <c r="O100" s="11"/>
      <c r="P100" s="11"/>
      <c r="Q100" s="11"/>
      <c r="R100" s="11"/>
    </row>
    <row r="101" spans="1:18" s="37" customFormat="1" ht="10.199999999999999" customHeight="1">
      <c r="A101" s="34" t="s">
        <v>127</v>
      </c>
      <c r="B101" s="329">
        <f>SUM(B96:B100)</f>
        <v>8138.06</v>
      </c>
      <c r="C101" s="389">
        <f t="shared" si="6"/>
        <v>0.15755126656909058</v>
      </c>
      <c r="D101" s="329">
        <f>SUM(D96:D100)</f>
        <v>7030.41</v>
      </c>
      <c r="E101" s="374">
        <f t="shared" si="10"/>
        <v>0.30254286746519199</v>
      </c>
      <c r="F101" s="329">
        <f>SUM(F96:F100)</f>
        <v>5397.45</v>
      </c>
      <c r="G101" s="374">
        <f t="shared" ref="G101:I101" si="11">IF((+F101/H101)&lt;0,"n.m.",IF(F101&lt;0,(+F101/H101-1)*-1,(+F101/H101-1)))</f>
        <v>-5.014272188765978E-2</v>
      </c>
      <c r="H101" s="329">
        <f>SUM(H96:H100)</f>
        <v>5682.38</v>
      </c>
      <c r="I101" s="374">
        <f t="shared" si="11"/>
        <v>4.2397537450057365E-2</v>
      </c>
      <c r="J101" s="329">
        <v>5451.26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Normal="100" zoomScaleSheetLayoutView="100" workbookViewId="0">
      <pane xSplit="1" ySplit="1" topLeftCell="B2" activePane="bottomRight" state="frozen"/>
      <selection activeCell="K4" sqref="K4"/>
      <selection pane="topRight" activeCell="K4" sqref="K4"/>
      <selection pane="bottomLeft" activeCell="K4" sqref="K4"/>
      <selection pane="bottomRight"/>
    </sheetView>
  </sheetViews>
  <sheetFormatPr baseColWidth="10" defaultColWidth="20.6640625" defaultRowHeight="12" customHeight="1" outlineLevelRow="1"/>
  <cols>
    <col min="1" max="1" width="20.6640625" style="106" customWidth="1"/>
    <col min="2" max="10" width="10.88671875" style="33" customWidth="1"/>
    <col min="11" max="16384" width="20.6640625" style="106"/>
  </cols>
  <sheetData>
    <row r="1" spans="1:18" s="66" customFormat="1" ht="24.75" customHeight="1">
      <c r="A1" s="105" t="s">
        <v>135</v>
      </c>
      <c r="B1" s="201">
        <v>2017</v>
      </c>
      <c r="C1" s="201" t="s">
        <v>150</v>
      </c>
      <c r="D1" s="201">
        <v>2016</v>
      </c>
      <c r="E1" s="201" t="s">
        <v>145</v>
      </c>
      <c r="F1" s="1">
        <v>2015</v>
      </c>
      <c r="G1" s="1" t="s">
        <v>142</v>
      </c>
      <c r="H1" s="1">
        <v>2014</v>
      </c>
      <c r="I1" s="1" t="s">
        <v>1</v>
      </c>
      <c r="J1" s="1">
        <v>2013</v>
      </c>
    </row>
    <row r="2" spans="1:18" ht="3" hidden="1" customHeight="1" outlineLevel="1"/>
    <row r="3" spans="1:18" s="110" customFormat="1" ht="10.199999999999999" customHeight="1" collapsed="1">
      <c r="A3" s="107" t="s">
        <v>2</v>
      </c>
      <c r="B3" s="333">
        <f>B71</f>
        <v>4241.5999999999995</v>
      </c>
      <c r="C3" s="387">
        <f>IF((+B3/D3)&lt;0,"n.m.",IF(B3&lt;0,(+B3/D3-1)*-1,(+B3/D3-1)))</f>
        <v>6.0140265634919254E-2</v>
      </c>
      <c r="D3" s="287">
        <f>D71</f>
        <v>4000.9800000000005</v>
      </c>
      <c r="E3" s="343">
        <f t="shared" ref="E3:I7" si="0">IF((+D3/F3)&lt;0,"n.m.",IF(D3&lt;0,(+D3/F3-1)*-1,(+D3/F3-1)))</f>
        <v>-0.11778052668831973</v>
      </c>
      <c r="F3" s="108">
        <f>F71</f>
        <v>4535.13</v>
      </c>
      <c r="G3" s="176">
        <f t="shared" si="0"/>
        <v>8.7352546274096277E-2</v>
      </c>
      <c r="H3" s="108">
        <f>H71</f>
        <v>4170.7999999999993</v>
      </c>
      <c r="I3" s="176">
        <f t="shared" si="0"/>
        <v>-9.1993660414163347E-2</v>
      </c>
      <c r="J3" s="108">
        <v>4593.3600000000006</v>
      </c>
    </row>
    <row r="4" spans="1:18" s="110" customFormat="1" ht="10.199999999999999" customHeight="1">
      <c r="A4" s="107" t="s">
        <v>3</v>
      </c>
      <c r="B4" s="333">
        <f>B101</f>
        <v>4504.7499999999991</v>
      </c>
      <c r="C4" s="387">
        <f t="shared" ref="C4:C67" si="1">IF((+B4/D4)&lt;0,"n.m.",IF(B4&lt;0,(+B4/D4-1)*-1,(+B4/D4-1)))</f>
        <v>0.29349826710426918</v>
      </c>
      <c r="D4" s="287">
        <f>D101</f>
        <v>3482.61</v>
      </c>
      <c r="E4" s="343">
        <f t="shared" si="0"/>
        <v>1.4838459215802402E-3</v>
      </c>
      <c r="F4" s="108">
        <f>F101</f>
        <v>3477.4500000000007</v>
      </c>
      <c r="G4" s="176">
        <f t="shared" si="0"/>
        <v>-0.16050464595841418</v>
      </c>
      <c r="H4" s="108">
        <f>H101</f>
        <v>4142.3099999999995</v>
      </c>
      <c r="I4" s="176">
        <f t="shared" si="0"/>
        <v>8.8511830307871575E-2</v>
      </c>
      <c r="J4" s="108">
        <v>3805.48</v>
      </c>
      <c r="K4" s="401"/>
    </row>
    <row r="5" spans="1:18" s="110" customFormat="1" ht="10.199999999999999" customHeight="1">
      <c r="A5" s="107" t="s">
        <v>4</v>
      </c>
      <c r="B5" s="333">
        <v>4073.31</v>
      </c>
      <c r="C5" s="387">
        <f t="shared" si="1"/>
        <v>4.7521936366535344E-2</v>
      </c>
      <c r="D5" s="333">
        <v>3888.52</v>
      </c>
      <c r="E5" s="343">
        <f t="shared" si="0"/>
        <v>-0.11871904993937477</v>
      </c>
      <c r="F5" s="108">
        <v>4412.3500000000004</v>
      </c>
      <c r="G5" s="176">
        <f t="shared" si="0"/>
        <v>0.10392565555397937</v>
      </c>
      <c r="H5" s="108">
        <v>3996.9630000000002</v>
      </c>
      <c r="I5" s="176">
        <f t="shared" si="0"/>
        <v>-9.6170844964842628E-2</v>
      </c>
      <c r="J5" s="108">
        <v>4422.2550000000001</v>
      </c>
    </row>
    <row r="6" spans="1:18" s="110" customFormat="1" ht="10.199999999999999" customHeight="1">
      <c r="A6" s="107" t="s">
        <v>129</v>
      </c>
      <c r="B6" s="333">
        <v>204.61</v>
      </c>
      <c r="C6" s="387">
        <f t="shared" si="1"/>
        <v>8.8351063829787302E-2</v>
      </c>
      <c r="D6" s="290">
        <v>188</v>
      </c>
      <c r="E6" s="343">
        <f t="shared" si="0"/>
        <v>-4.5917745929925702E-2</v>
      </c>
      <c r="F6" s="108">
        <v>197.048</v>
      </c>
      <c r="G6" s="176">
        <f t="shared" si="0"/>
        <v>0.16855052008587057</v>
      </c>
      <c r="H6" s="108">
        <v>168.626</v>
      </c>
      <c r="I6" s="176">
        <f t="shared" si="0"/>
        <v>0.21985907953180828</v>
      </c>
      <c r="J6" s="108">
        <v>138.23400000000001</v>
      </c>
    </row>
    <row r="7" spans="1:18" s="110" customFormat="1" ht="10.199999999999999" customHeight="1">
      <c r="A7" s="107" t="s">
        <v>139</v>
      </c>
      <c r="B7" s="333">
        <v>204.61</v>
      </c>
      <c r="C7" s="387">
        <f t="shared" si="1"/>
        <v>8.8351063829787302E-2</v>
      </c>
      <c r="D7" s="290">
        <v>188</v>
      </c>
      <c r="E7" s="343">
        <f t="shared" si="0"/>
        <v>-4.5917745929925702E-2</v>
      </c>
      <c r="F7" s="108">
        <v>197.048</v>
      </c>
      <c r="G7" s="176">
        <f t="shared" si="0"/>
        <v>0.16855052008587057</v>
      </c>
      <c r="H7" s="108">
        <v>168.626</v>
      </c>
      <c r="I7" s="176">
        <f t="shared" si="0"/>
        <v>0.21985907953180828</v>
      </c>
      <c r="J7" s="108">
        <v>138.23400000000001</v>
      </c>
    </row>
    <row r="8" spans="1:18" ht="10.199999999999999" customHeight="1">
      <c r="A8" s="111" t="s">
        <v>130</v>
      </c>
      <c r="B8" s="112">
        <f>B6/B5</f>
        <v>5.0231875305341359E-2</v>
      </c>
      <c r="C8" s="388"/>
      <c r="D8" s="288">
        <f>D6/D5</f>
        <v>4.8347443243187641E-2</v>
      </c>
      <c r="E8" s="112"/>
      <c r="F8" s="112">
        <f>F6/F5</f>
        <v>4.465828866703684E-2</v>
      </c>
      <c r="G8" s="109"/>
      <c r="H8" s="112">
        <f>H6/H5</f>
        <v>4.2188531642649678E-2</v>
      </c>
      <c r="I8" s="112"/>
      <c r="J8" s="112">
        <v>3.1258713032152149E-2</v>
      </c>
    </row>
    <row r="9" spans="1:18" ht="10.199999999999999" customHeight="1">
      <c r="A9" s="111" t="s">
        <v>131</v>
      </c>
      <c r="B9" s="113">
        <f>B3/Group!B2</f>
        <v>0.29010545869642679</v>
      </c>
      <c r="C9" s="388"/>
      <c r="D9" s="289">
        <f>D3/Group!D2</f>
        <v>0.29656594048045259</v>
      </c>
      <c r="E9" s="113"/>
      <c r="F9" s="113">
        <f>F3/Group!F2</f>
        <v>0.31736922103660242</v>
      </c>
      <c r="G9" s="113"/>
      <c r="H9" s="113">
        <f>H3/Group!H2</f>
        <v>0.30744508329647641</v>
      </c>
      <c r="I9" s="113"/>
      <c r="J9" s="113">
        <v>0.33841717459646198</v>
      </c>
    </row>
    <row r="10" spans="1:18" ht="10.199999999999999" customHeight="1">
      <c r="A10" s="111" t="s">
        <v>132</v>
      </c>
      <c r="B10" s="113">
        <f>B4/Group!B3</f>
        <v>0.2715034531972586</v>
      </c>
      <c r="C10" s="388"/>
      <c r="D10" s="289">
        <f>D4/Group!D3</f>
        <v>0.23506070212928237</v>
      </c>
      <c r="E10" s="113"/>
      <c r="F10" s="113">
        <f>F4/Group!F3</f>
        <v>0.26475532525592754</v>
      </c>
      <c r="G10" s="113"/>
      <c r="H10" s="113">
        <f>H4/Group!H3</f>
        <v>0.2875917142016074</v>
      </c>
      <c r="I10" s="113"/>
      <c r="J10" s="113">
        <v>0.28252193073629067</v>
      </c>
    </row>
    <row r="11" spans="1:18" ht="10.199999999999999" customHeight="1">
      <c r="A11" s="111"/>
      <c r="B11" s="114"/>
      <c r="C11" s="388"/>
      <c r="D11" s="114"/>
      <c r="E11" s="114"/>
      <c r="F11" s="114"/>
      <c r="G11" s="114"/>
      <c r="H11" s="114"/>
      <c r="I11" s="114"/>
      <c r="J11" s="114"/>
    </row>
    <row r="12" spans="1:18" s="110" customFormat="1" ht="10.199999999999999" customHeight="1">
      <c r="A12" s="115" t="s">
        <v>98</v>
      </c>
      <c r="B12" s="116"/>
      <c r="C12" s="388"/>
      <c r="D12" s="116"/>
      <c r="E12" s="116"/>
      <c r="F12" s="116"/>
      <c r="G12" s="116"/>
      <c r="H12" s="116"/>
      <c r="I12" s="116"/>
      <c r="J12" s="116"/>
    </row>
    <row r="13" spans="1:18" s="3" customFormat="1" ht="10.199999999999999">
      <c r="A13" s="117" t="s">
        <v>99</v>
      </c>
      <c r="B13" s="118">
        <v>444</v>
      </c>
      <c r="C13" s="388">
        <f t="shared" si="1"/>
        <v>-0.20572450805008946</v>
      </c>
      <c r="D13" s="291">
        <v>559</v>
      </c>
      <c r="E13" s="334">
        <f>IF((+D13/F13)&lt;0,"n.m.",IF(D13&lt;0,(+D13/F13-1)*-1,(+D13/F13-1)))</f>
        <v>-3.7865748709122182E-2</v>
      </c>
      <c r="F13" s="118">
        <v>581</v>
      </c>
      <c r="G13" s="129">
        <f>IF((+F13/H13)&lt;0,"n.m.",IF(F13&lt;0,(+F13/H13-1)*-1,(+F13/H13-1)))</f>
        <v>-0.11567732115677321</v>
      </c>
      <c r="H13" s="118">
        <v>657</v>
      </c>
      <c r="I13" s="129">
        <f>IF((+H13/J13)&lt;0,"n.m.",IF(H13&lt;0,(+H13/J13-1)*-1,(+H13/J13-1)))</f>
        <v>-0.61913043478260876</v>
      </c>
      <c r="J13" s="118">
        <v>1725</v>
      </c>
      <c r="K13" s="5"/>
      <c r="L13" s="5"/>
      <c r="M13" s="5"/>
      <c r="N13" s="5"/>
      <c r="O13" s="5"/>
      <c r="P13" s="5"/>
      <c r="Q13" s="5"/>
      <c r="R13" s="5"/>
    </row>
    <row r="14" spans="1:18" s="3" customFormat="1" ht="10.199999999999999">
      <c r="A14" s="117" t="s">
        <v>100</v>
      </c>
      <c r="B14" s="118">
        <v>6871</v>
      </c>
      <c r="C14" s="388">
        <f t="shared" si="1"/>
        <v>1.6871392629865367E-2</v>
      </c>
      <c r="D14" s="291">
        <v>6757</v>
      </c>
      <c r="E14" s="334">
        <f t="shared" ref="E14:E39" si="2">IF((+D14/F14)&lt;0,"n.m.",IF(D14&lt;0,(+D14/F14-1)*-1,(+D14/F14-1)))</f>
        <v>-1.0253405595429865E-2</v>
      </c>
      <c r="F14" s="118">
        <v>6827</v>
      </c>
      <c r="G14" s="129">
        <f t="shared" ref="G14:I39" si="3">IF((+F14/H14)&lt;0,"n.m.",IF(F14&lt;0,(+F14/H14-1)*-1,(+F14/H14-1)))</f>
        <v>-4.4640358242373335E-2</v>
      </c>
      <c r="H14" s="118">
        <v>7146</v>
      </c>
      <c r="I14" s="129">
        <f t="shared" si="3"/>
        <v>-2.6165167620605057E-2</v>
      </c>
      <c r="J14" s="118">
        <v>7338</v>
      </c>
      <c r="K14" s="5"/>
      <c r="L14" s="5"/>
      <c r="M14" s="5"/>
      <c r="N14" s="5"/>
      <c r="O14" s="5"/>
      <c r="P14" s="5"/>
      <c r="Q14" s="5"/>
      <c r="R14" s="5"/>
    </row>
    <row r="15" spans="1:18" s="3" customFormat="1" ht="10.199999999999999">
      <c r="A15" s="117" t="s">
        <v>101</v>
      </c>
      <c r="B15" s="118">
        <v>6</v>
      </c>
      <c r="C15" s="388">
        <f t="shared" si="1"/>
        <v>-0.85</v>
      </c>
      <c r="D15" s="291">
        <v>40</v>
      </c>
      <c r="E15" s="334">
        <f t="shared" si="2"/>
        <v>-4.7619047619047672E-2</v>
      </c>
      <c r="F15" s="118">
        <v>42</v>
      </c>
      <c r="G15" s="129">
        <f t="shared" si="3"/>
        <v>-0.31147540983606559</v>
      </c>
      <c r="H15" s="118">
        <v>61</v>
      </c>
      <c r="I15" s="129">
        <f t="shared" si="3"/>
        <v>-0.73706896551724133</v>
      </c>
      <c r="J15" s="118">
        <v>232</v>
      </c>
      <c r="K15" s="5"/>
      <c r="L15" s="5"/>
      <c r="M15" s="5"/>
      <c r="N15" s="5"/>
      <c r="O15" s="5"/>
      <c r="P15" s="5"/>
      <c r="Q15" s="5"/>
      <c r="R15" s="5"/>
    </row>
    <row r="16" spans="1:18" s="3" customFormat="1" ht="10.199999999999999">
      <c r="A16" s="117" t="s">
        <v>102</v>
      </c>
      <c r="B16" s="118">
        <v>2500</v>
      </c>
      <c r="C16" s="388">
        <f t="shared" si="1"/>
        <v>-2.7237354085603127E-2</v>
      </c>
      <c r="D16" s="291">
        <v>2570</v>
      </c>
      <c r="E16" s="334">
        <f t="shared" si="2"/>
        <v>-1.2677679600460956E-2</v>
      </c>
      <c r="F16" s="118">
        <v>2603</v>
      </c>
      <c r="G16" s="129">
        <f t="shared" si="3"/>
        <v>1.6399843811011339E-2</v>
      </c>
      <c r="H16" s="118">
        <v>2561</v>
      </c>
      <c r="I16" s="129">
        <f t="shared" si="3"/>
        <v>-6.906579425663395E-2</v>
      </c>
      <c r="J16" s="118">
        <v>2751</v>
      </c>
      <c r="K16" s="5"/>
      <c r="L16" s="5"/>
      <c r="M16" s="5"/>
      <c r="N16" s="5"/>
      <c r="O16" s="5"/>
      <c r="P16" s="5"/>
      <c r="Q16" s="5"/>
      <c r="R16" s="5"/>
    </row>
    <row r="17" spans="1:18" s="8" customFormat="1" ht="10.199999999999999">
      <c r="A17" s="117" t="s">
        <v>103</v>
      </c>
      <c r="B17" s="118">
        <v>1649</v>
      </c>
      <c r="C17" s="388">
        <f t="shared" si="1"/>
        <v>4.2351453855878685E-2</v>
      </c>
      <c r="D17" s="291">
        <v>1582</v>
      </c>
      <c r="E17" s="334">
        <f t="shared" si="2"/>
        <v>-5.2127022168963477E-2</v>
      </c>
      <c r="F17" s="118">
        <v>1669</v>
      </c>
      <c r="G17" s="129">
        <f t="shared" si="3"/>
        <v>-1.3593380614657202E-2</v>
      </c>
      <c r="H17" s="118">
        <v>1692</v>
      </c>
      <c r="I17" s="129">
        <f t="shared" si="3"/>
        <v>6.1480552070263483E-2</v>
      </c>
      <c r="J17" s="118">
        <v>1594</v>
      </c>
      <c r="K17" s="11"/>
      <c r="L17" s="11"/>
      <c r="M17" s="11"/>
      <c r="N17" s="11"/>
      <c r="O17" s="11"/>
      <c r="P17" s="11"/>
      <c r="Q17" s="11"/>
      <c r="R17" s="11"/>
    </row>
    <row r="18" spans="1:18" s="8" customFormat="1" ht="10.199999999999999">
      <c r="A18" s="117" t="s">
        <v>147</v>
      </c>
      <c r="B18" s="118">
        <v>648</v>
      </c>
      <c r="C18" s="388">
        <f t="shared" si="1"/>
        <v>1.4084507042253502E-2</v>
      </c>
      <c r="D18" s="291">
        <v>639</v>
      </c>
      <c r="E18" s="334">
        <f t="shared" si="2"/>
        <v>-0.27220956719817768</v>
      </c>
      <c r="F18" s="118">
        <v>878</v>
      </c>
      <c r="G18" s="129">
        <f t="shared" si="3"/>
        <v>-0.32095901005413763</v>
      </c>
      <c r="H18" s="118">
        <v>1293</v>
      </c>
      <c r="I18" s="129">
        <f t="shared" si="3"/>
        <v>-0.31514830508474578</v>
      </c>
      <c r="J18" s="118">
        <v>1888</v>
      </c>
      <c r="K18" s="11"/>
      <c r="L18" s="11"/>
      <c r="M18" s="11"/>
      <c r="N18" s="11"/>
      <c r="O18" s="11"/>
      <c r="P18" s="11"/>
      <c r="Q18" s="11"/>
      <c r="R18" s="11"/>
    </row>
    <row r="19" spans="1:18" s="8" customFormat="1" ht="10.199999999999999">
      <c r="A19" s="117" t="s">
        <v>104</v>
      </c>
      <c r="B19" s="118">
        <v>1319</v>
      </c>
      <c r="C19" s="388">
        <f t="shared" si="1"/>
        <v>1.3835511145272816E-2</v>
      </c>
      <c r="D19" s="291">
        <v>1301</v>
      </c>
      <c r="E19" s="334">
        <f t="shared" si="2"/>
        <v>-4.5906656465187767E-3</v>
      </c>
      <c r="F19" s="118">
        <v>1307</v>
      </c>
      <c r="G19" s="129">
        <f t="shared" si="3"/>
        <v>3.8125496425734706E-2</v>
      </c>
      <c r="H19" s="118">
        <v>1259</v>
      </c>
      <c r="I19" s="129">
        <f t="shared" si="3"/>
        <v>-2.2515527950310532E-2</v>
      </c>
      <c r="J19" s="118">
        <v>1288</v>
      </c>
      <c r="K19" s="11"/>
      <c r="L19" s="11"/>
      <c r="M19" s="11"/>
      <c r="N19" s="11"/>
      <c r="O19" s="11"/>
      <c r="P19" s="11"/>
      <c r="Q19" s="11"/>
      <c r="R19" s="11"/>
    </row>
    <row r="20" spans="1:18" s="8" customFormat="1" ht="10.199999999999999">
      <c r="A20" s="117" t="s">
        <v>105</v>
      </c>
      <c r="B20" s="118">
        <v>899</v>
      </c>
      <c r="C20" s="388">
        <f t="shared" si="1"/>
        <v>3.0963302752293531E-2</v>
      </c>
      <c r="D20" s="291">
        <v>872</v>
      </c>
      <c r="E20" s="334">
        <f t="shared" si="2"/>
        <v>6.6014669926650393E-2</v>
      </c>
      <c r="F20" s="118">
        <v>818</v>
      </c>
      <c r="G20" s="129">
        <f t="shared" si="3"/>
        <v>4.9140049140048436E-3</v>
      </c>
      <c r="H20" s="118">
        <v>814</v>
      </c>
      <c r="I20" s="129">
        <f t="shared" si="3"/>
        <v>-0.1900497512437811</v>
      </c>
      <c r="J20" s="118">
        <v>1005</v>
      </c>
      <c r="K20" s="11"/>
      <c r="L20" s="11"/>
      <c r="M20" s="11"/>
      <c r="N20" s="11"/>
      <c r="O20" s="11"/>
      <c r="P20" s="11"/>
      <c r="Q20" s="11"/>
      <c r="R20" s="11"/>
    </row>
    <row r="21" spans="1:18" s="8" customFormat="1" ht="10.199999999999999">
      <c r="A21" s="117" t="s">
        <v>106</v>
      </c>
      <c r="B21" s="118">
        <v>695</v>
      </c>
      <c r="C21" s="388">
        <f t="shared" si="1"/>
        <v>0.36811023622047245</v>
      </c>
      <c r="D21" s="291">
        <v>508</v>
      </c>
      <c r="E21" s="334">
        <f t="shared" si="2"/>
        <v>5.6133056133056192E-2</v>
      </c>
      <c r="F21" s="118">
        <v>481</v>
      </c>
      <c r="G21" s="129">
        <f t="shared" si="3"/>
        <v>-9.0737240075614345E-2</v>
      </c>
      <c r="H21" s="118">
        <v>529</v>
      </c>
      <c r="I21" s="129">
        <f t="shared" si="3"/>
        <v>-0.10490693739424706</v>
      </c>
      <c r="J21" s="118">
        <v>591</v>
      </c>
      <c r="K21" s="11"/>
      <c r="L21" s="11"/>
      <c r="M21" s="11"/>
      <c r="N21" s="11"/>
      <c r="O21" s="11"/>
      <c r="P21" s="11"/>
      <c r="Q21" s="11"/>
      <c r="R21" s="11"/>
    </row>
    <row r="22" spans="1:18" s="8" customFormat="1" ht="10.199999999999999">
      <c r="A22" s="117" t="s">
        <v>107</v>
      </c>
      <c r="B22" s="118">
        <v>186</v>
      </c>
      <c r="C22" s="388">
        <f t="shared" si="1"/>
        <v>6.8965517241379226E-2</v>
      </c>
      <c r="D22" s="291">
        <v>174</v>
      </c>
      <c r="E22" s="334">
        <f t="shared" si="2"/>
        <v>-2.2471910112359605E-2</v>
      </c>
      <c r="F22" s="118">
        <v>178</v>
      </c>
      <c r="G22" s="129">
        <f t="shared" si="3"/>
        <v>0.26241134751773054</v>
      </c>
      <c r="H22" s="118">
        <v>141</v>
      </c>
      <c r="I22" s="129">
        <f t="shared" si="3"/>
        <v>7.1428571428571175E-3</v>
      </c>
      <c r="J22" s="118">
        <v>140</v>
      </c>
      <c r="K22" s="11"/>
      <c r="L22" s="11"/>
      <c r="M22" s="11"/>
      <c r="N22" s="11"/>
      <c r="O22" s="11"/>
      <c r="P22" s="11"/>
      <c r="Q22" s="11"/>
      <c r="R22" s="11"/>
    </row>
    <row r="23" spans="1:18" s="8" customFormat="1" ht="10.199999999999999">
      <c r="A23" s="117" t="s">
        <v>108</v>
      </c>
      <c r="B23" s="118">
        <v>869</v>
      </c>
      <c r="C23" s="388">
        <f t="shared" si="1"/>
        <v>0.19696969696969702</v>
      </c>
      <c r="D23" s="291">
        <v>726</v>
      </c>
      <c r="E23" s="334">
        <f t="shared" si="2"/>
        <v>0.27145359019264448</v>
      </c>
      <c r="F23" s="118">
        <v>571</v>
      </c>
      <c r="G23" s="129">
        <f t="shared" si="3"/>
        <v>8.1439393939394034E-2</v>
      </c>
      <c r="H23" s="118">
        <v>528</v>
      </c>
      <c r="I23" s="129">
        <f t="shared" si="3"/>
        <v>2.9239766081871288E-2</v>
      </c>
      <c r="J23" s="118">
        <v>513</v>
      </c>
      <c r="K23" s="11"/>
      <c r="L23" s="11"/>
      <c r="M23" s="11"/>
      <c r="N23" s="11"/>
      <c r="O23" s="11"/>
      <c r="P23" s="11"/>
      <c r="Q23" s="11"/>
      <c r="R23" s="11"/>
    </row>
    <row r="24" spans="1:18" s="8" customFormat="1" ht="10.199999999999999">
      <c r="A24" s="117" t="s">
        <v>109</v>
      </c>
      <c r="B24" s="118">
        <v>263</v>
      </c>
      <c r="C24" s="388">
        <f t="shared" si="1"/>
        <v>7.6628352490422103E-3</v>
      </c>
      <c r="D24" s="291">
        <v>261</v>
      </c>
      <c r="E24" s="334">
        <f t="shared" si="2"/>
        <v>0</v>
      </c>
      <c r="F24" s="118">
        <v>261</v>
      </c>
      <c r="G24" s="129">
        <f t="shared" si="3"/>
        <v>0.19178082191780832</v>
      </c>
      <c r="H24" s="118">
        <v>219</v>
      </c>
      <c r="I24" s="129">
        <f t="shared" si="3"/>
        <v>0.55319148936170204</v>
      </c>
      <c r="J24" s="118">
        <v>141</v>
      </c>
      <c r="K24" s="11"/>
      <c r="L24" s="11"/>
      <c r="M24" s="11"/>
      <c r="N24" s="11"/>
      <c r="O24" s="11"/>
      <c r="P24" s="11"/>
      <c r="Q24" s="11"/>
      <c r="R24" s="11"/>
    </row>
    <row r="25" spans="1:18" s="8" customFormat="1" ht="10.199999999999999">
      <c r="A25" s="117" t="s">
        <v>110</v>
      </c>
      <c r="B25" s="118">
        <v>822</v>
      </c>
      <c r="C25" s="388">
        <f t="shared" si="1"/>
        <v>-0.13015873015873014</v>
      </c>
      <c r="D25" s="291">
        <v>945</v>
      </c>
      <c r="E25" s="334">
        <f t="shared" si="2"/>
        <v>-7.0796460176991149E-2</v>
      </c>
      <c r="F25" s="118">
        <v>1017</v>
      </c>
      <c r="G25" s="129">
        <f t="shared" si="3"/>
        <v>-0.10079575596816981</v>
      </c>
      <c r="H25" s="118">
        <v>1131</v>
      </c>
      <c r="I25" s="129">
        <f t="shared" si="3"/>
        <v>-0.13992395437262362</v>
      </c>
      <c r="J25" s="118">
        <v>1315</v>
      </c>
      <c r="K25" s="11"/>
      <c r="L25" s="11"/>
      <c r="M25" s="11"/>
      <c r="N25" s="11"/>
      <c r="O25" s="11"/>
      <c r="P25" s="11"/>
      <c r="Q25" s="11"/>
      <c r="R25" s="11"/>
    </row>
    <row r="26" spans="1:18" s="8" customFormat="1" ht="10.199999999999999">
      <c r="A26" s="117" t="s">
        <v>111</v>
      </c>
      <c r="B26" s="120">
        <v>13</v>
      </c>
      <c r="C26" s="388">
        <f t="shared" si="1"/>
        <v>3.333333333333333</v>
      </c>
      <c r="D26" s="292">
        <v>3</v>
      </c>
      <c r="E26" s="334">
        <f t="shared" si="2"/>
        <v>0.5</v>
      </c>
      <c r="F26" s="120">
        <v>2</v>
      </c>
      <c r="G26" s="129">
        <f t="shared" si="3"/>
        <v>-0.6</v>
      </c>
      <c r="H26" s="120">
        <v>5</v>
      </c>
      <c r="I26" s="129">
        <f t="shared" si="3"/>
        <v>-0.5</v>
      </c>
      <c r="J26" s="120">
        <v>10</v>
      </c>
      <c r="K26" s="11"/>
      <c r="L26" s="11"/>
      <c r="M26" s="11"/>
      <c r="N26" s="11"/>
      <c r="O26" s="11"/>
      <c r="P26" s="11"/>
      <c r="Q26" s="11"/>
      <c r="R26" s="11"/>
    </row>
    <row r="27" spans="1:18" s="8" customFormat="1" ht="10.199999999999999">
      <c r="A27" s="117" t="s">
        <v>112</v>
      </c>
      <c r="B27" s="118">
        <v>0</v>
      </c>
      <c r="C27" s="388">
        <f t="shared" si="1"/>
        <v>-1</v>
      </c>
      <c r="D27" s="291">
        <v>8</v>
      </c>
      <c r="E27" s="334">
        <f t="shared" si="2"/>
        <v>-0.11111111111111116</v>
      </c>
      <c r="F27" s="118">
        <v>9</v>
      </c>
      <c r="G27" s="129">
        <f t="shared" si="3"/>
        <v>1.25</v>
      </c>
      <c r="H27" s="118">
        <v>4</v>
      </c>
      <c r="I27" s="129">
        <f t="shared" si="3"/>
        <v>0.33333333333333326</v>
      </c>
      <c r="J27" s="118">
        <v>3</v>
      </c>
      <c r="K27" s="11"/>
      <c r="L27" s="11"/>
      <c r="M27" s="11"/>
      <c r="N27" s="11"/>
      <c r="O27" s="11"/>
      <c r="P27" s="11"/>
      <c r="Q27" s="11"/>
      <c r="R27" s="11"/>
    </row>
    <row r="28" spans="1:18" s="3" customFormat="1" ht="10.199999999999999">
      <c r="A28" s="117" t="s">
        <v>113</v>
      </c>
      <c r="B28" s="118">
        <v>35</v>
      </c>
      <c r="C28" s="388">
        <f t="shared" si="1"/>
        <v>0.2068965517241379</v>
      </c>
      <c r="D28" s="291">
        <v>29</v>
      </c>
      <c r="E28" s="334">
        <f t="shared" si="2"/>
        <v>0</v>
      </c>
      <c r="F28" s="118">
        <v>29</v>
      </c>
      <c r="G28" s="129">
        <f t="shared" si="3"/>
        <v>-9.375E-2</v>
      </c>
      <c r="H28" s="118">
        <v>32</v>
      </c>
      <c r="I28" s="129">
        <f t="shared" si="3"/>
        <v>-5.8823529411764719E-2</v>
      </c>
      <c r="J28" s="118">
        <v>34</v>
      </c>
      <c r="K28" s="5"/>
      <c r="L28" s="5"/>
      <c r="M28" s="5"/>
      <c r="N28" s="5"/>
      <c r="O28" s="5"/>
      <c r="P28" s="5"/>
      <c r="Q28" s="5"/>
      <c r="R28" s="5"/>
    </row>
    <row r="29" spans="1:18" s="8" customFormat="1" ht="10.199999999999999">
      <c r="A29" s="117" t="s">
        <v>114</v>
      </c>
      <c r="B29" s="118">
        <v>0</v>
      </c>
      <c r="C29" s="388">
        <f t="shared" si="1"/>
        <v>-1</v>
      </c>
      <c r="D29" s="291">
        <v>1</v>
      </c>
      <c r="E29" s="334">
        <f t="shared" si="2"/>
        <v>0</v>
      </c>
      <c r="F29" s="118">
        <v>1</v>
      </c>
      <c r="G29" s="129">
        <f t="shared" si="3"/>
        <v>-0.75</v>
      </c>
      <c r="H29" s="118">
        <v>4</v>
      </c>
      <c r="I29" s="129">
        <f t="shared" si="3"/>
        <v>1</v>
      </c>
      <c r="J29" s="118">
        <v>2</v>
      </c>
      <c r="K29" s="11"/>
      <c r="L29" s="11"/>
      <c r="M29" s="11"/>
      <c r="N29" s="11"/>
      <c r="O29" s="11"/>
      <c r="P29" s="11"/>
      <c r="Q29" s="11"/>
      <c r="R29" s="11"/>
    </row>
    <row r="30" spans="1:18" s="8" customFormat="1" ht="10.199999999999999">
      <c r="A30" s="117" t="s">
        <v>115</v>
      </c>
      <c r="B30" s="118">
        <v>676</v>
      </c>
      <c r="C30" s="388">
        <f t="shared" si="1"/>
        <v>-2.5936599423631135E-2</v>
      </c>
      <c r="D30" s="291">
        <v>694</v>
      </c>
      <c r="E30" s="334">
        <f t="shared" si="2"/>
        <v>8.0996884735202501E-2</v>
      </c>
      <c r="F30" s="118">
        <v>642</v>
      </c>
      <c r="G30" s="129">
        <f t="shared" si="3"/>
        <v>0.14438502673796783</v>
      </c>
      <c r="H30" s="118">
        <v>561</v>
      </c>
      <c r="I30" s="129">
        <f t="shared" si="3"/>
        <v>0.30465116279069759</v>
      </c>
      <c r="J30" s="118">
        <v>430</v>
      </c>
      <c r="K30" s="11"/>
      <c r="L30" s="11"/>
      <c r="M30" s="11"/>
      <c r="N30" s="11"/>
      <c r="O30" s="11"/>
      <c r="P30" s="11"/>
      <c r="Q30" s="11"/>
      <c r="R30" s="11"/>
    </row>
    <row r="31" spans="1:18" s="8" customFormat="1" ht="10.199999999999999">
      <c r="A31" s="117" t="s">
        <v>116</v>
      </c>
      <c r="B31" s="118">
        <v>7</v>
      </c>
      <c r="C31" s="388">
        <f t="shared" si="1"/>
        <v>-0.70833333333333326</v>
      </c>
      <c r="D31" s="291">
        <v>24</v>
      </c>
      <c r="E31" s="334">
        <f t="shared" si="2"/>
        <v>-0.46666666666666667</v>
      </c>
      <c r="F31" s="118">
        <v>45</v>
      </c>
      <c r="G31" s="129">
        <f t="shared" si="3"/>
        <v>-0.11764705882352944</v>
      </c>
      <c r="H31" s="118">
        <v>51</v>
      </c>
      <c r="I31" s="129">
        <f t="shared" si="3"/>
        <v>8.5106382978723305E-2</v>
      </c>
      <c r="J31" s="118">
        <v>47</v>
      </c>
      <c r="K31" s="11"/>
      <c r="L31" s="11"/>
      <c r="M31" s="11"/>
      <c r="N31" s="11"/>
      <c r="O31" s="11"/>
      <c r="P31" s="11"/>
      <c r="Q31" s="11"/>
      <c r="R31" s="11"/>
    </row>
    <row r="32" spans="1:18" s="8" customFormat="1" ht="10.199999999999999">
      <c r="A32" s="117" t="s">
        <v>117</v>
      </c>
      <c r="B32" s="118">
        <v>0</v>
      </c>
      <c r="C32" s="388">
        <f t="shared" si="1"/>
        <v>-1</v>
      </c>
      <c r="D32" s="291">
        <v>2</v>
      </c>
      <c r="E32" s="334">
        <f t="shared" si="2"/>
        <v>-0.5</v>
      </c>
      <c r="F32" s="118">
        <v>4</v>
      </c>
      <c r="G32" s="129">
        <f t="shared" si="3"/>
        <v>1</v>
      </c>
      <c r="H32" s="118">
        <v>2</v>
      </c>
      <c r="I32" s="129">
        <f t="shared" si="3"/>
        <v>-0.6</v>
      </c>
      <c r="J32" s="118">
        <v>5</v>
      </c>
      <c r="K32" s="11"/>
      <c r="L32" s="11"/>
      <c r="M32" s="11"/>
      <c r="N32" s="11"/>
      <c r="O32" s="11"/>
      <c r="P32" s="11"/>
      <c r="Q32" s="11"/>
      <c r="R32" s="11"/>
    </row>
    <row r="33" spans="1:18" s="8" customFormat="1" ht="10.199999999999999">
      <c r="A33" s="117" t="s">
        <v>118</v>
      </c>
      <c r="B33" s="122">
        <v>2</v>
      </c>
      <c r="C33" s="388">
        <f t="shared" si="1"/>
        <v>-0.96491228070175439</v>
      </c>
      <c r="D33" s="293">
        <v>57</v>
      </c>
      <c r="E33" s="334">
        <f t="shared" si="2"/>
        <v>-0.21917808219178081</v>
      </c>
      <c r="F33" s="122">
        <v>73</v>
      </c>
      <c r="G33" s="129">
        <f t="shared" si="3"/>
        <v>0.12307692307692308</v>
      </c>
      <c r="H33" s="122">
        <v>65</v>
      </c>
      <c r="I33" s="129">
        <f t="shared" si="3"/>
        <v>3.0625</v>
      </c>
      <c r="J33" s="122">
        <v>16</v>
      </c>
      <c r="K33" s="11"/>
      <c r="L33" s="11"/>
      <c r="M33" s="11"/>
      <c r="N33" s="11"/>
      <c r="O33" s="11"/>
      <c r="P33" s="11"/>
      <c r="Q33" s="11"/>
      <c r="R33" s="11"/>
    </row>
    <row r="34" spans="1:18" s="8" customFormat="1" ht="10.199999999999999">
      <c r="A34" s="117" t="s">
        <v>119</v>
      </c>
      <c r="B34" s="122">
        <v>12</v>
      </c>
      <c r="C34" s="388">
        <f t="shared" si="1"/>
        <v>1</v>
      </c>
      <c r="D34" s="293">
        <v>6</v>
      </c>
      <c r="E34" s="334">
        <f t="shared" si="2"/>
        <v>0.19999999999999996</v>
      </c>
      <c r="F34" s="122">
        <v>5</v>
      </c>
      <c r="G34" s="129">
        <f t="shared" si="3"/>
        <v>-0.64285714285714279</v>
      </c>
      <c r="H34" s="122">
        <v>14</v>
      </c>
      <c r="I34" s="129">
        <f t="shared" si="3"/>
        <v>-0.33333333333333337</v>
      </c>
      <c r="J34" s="122">
        <v>21</v>
      </c>
      <c r="K34" s="11"/>
      <c r="L34" s="11"/>
      <c r="M34" s="11"/>
      <c r="N34" s="11"/>
      <c r="O34" s="11"/>
      <c r="P34" s="11"/>
      <c r="Q34" s="11"/>
      <c r="R34" s="11"/>
    </row>
    <row r="35" spans="1:18" s="8" customFormat="1" ht="10.199999999999999">
      <c r="A35" s="121" t="s">
        <v>99</v>
      </c>
      <c r="B35" s="122">
        <f>B13</f>
        <v>444</v>
      </c>
      <c r="C35" s="388">
        <f t="shared" si="1"/>
        <v>-0.20572450805008946</v>
      </c>
      <c r="D35" s="293">
        <f>D13</f>
        <v>559</v>
      </c>
      <c r="E35" s="334">
        <f t="shared" si="2"/>
        <v>-3.7865748709122182E-2</v>
      </c>
      <c r="F35" s="122">
        <f>F13</f>
        <v>581</v>
      </c>
      <c r="G35" s="129">
        <f t="shared" si="3"/>
        <v>-0.11567732115677321</v>
      </c>
      <c r="H35" s="123">
        <f>H13</f>
        <v>657</v>
      </c>
      <c r="I35" s="129">
        <f t="shared" si="3"/>
        <v>-0.61913043478260876</v>
      </c>
      <c r="J35" s="123">
        <v>1725</v>
      </c>
      <c r="K35" s="11"/>
      <c r="L35" s="11"/>
      <c r="M35" s="11"/>
      <c r="N35" s="11"/>
      <c r="O35" s="11"/>
      <c r="P35" s="11"/>
      <c r="Q35" s="11"/>
      <c r="R35" s="11"/>
    </row>
    <row r="36" spans="1:18" s="8" customFormat="1" ht="10.199999999999999">
      <c r="A36" s="121" t="s">
        <v>100</v>
      </c>
      <c r="B36" s="122">
        <f>B14</f>
        <v>6871</v>
      </c>
      <c r="C36" s="388">
        <f t="shared" si="1"/>
        <v>1.6871392629865367E-2</v>
      </c>
      <c r="D36" s="293">
        <f>D14</f>
        <v>6757</v>
      </c>
      <c r="E36" s="334">
        <f t="shared" si="2"/>
        <v>-1.0253405595429865E-2</v>
      </c>
      <c r="F36" s="122">
        <f>F14</f>
        <v>6827</v>
      </c>
      <c r="G36" s="129">
        <f t="shared" si="3"/>
        <v>-4.4640358242373335E-2</v>
      </c>
      <c r="H36" s="123">
        <f>H14</f>
        <v>7146</v>
      </c>
      <c r="I36" s="129">
        <f t="shared" si="3"/>
        <v>-2.6165167620605057E-2</v>
      </c>
      <c r="J36" s="123">
        <v>7338</v>
      </c>
      <c r="K36" s="11"/>
      <c r="L36" s="11"/>
      <c r="M36" s="11"/>
      <c r="N36" s="11"/>
      <c r="O36" s="11"/>
      <c r="P36" s="11"/>
      <c r="Q36" s="11"/>
      <c r="R36" s="11"/>
    </row>
    <row r="37" spans="1:18" s="3" customFormat="1" ht="10.199999999999999">
      <c r="A37" s="121" t="s">
        <v>120</v>
      </c>
      <c r="B37" s="122">
        <f>B15+B16+B17+B18+B19+B20+B21+B22+B23+B24</f>
        <v>9034</v>
      </c>
      <c r="C37" s="388">
        <f t="shared" si="1"/>
        <v>4.1623429032630055E-2</v>
      </c>
      <c r="D37" s="293">
        <f>D15+D16+D17+D18+D19+D20+D21+D22+D23+D24</f>
        <v>8673</v>
      </c>
      <c r="E37" s="334">
        <f t="shared" si="2"/>
        <v>-1.5326975476839255E-2</v>
      </c>
      <c r="F37" s="122">
        <f>F15+F16+F17+F18+F19+F20+F21+F22+F23+F24</f>
        <v>8808</v>
      </c>
      <c r="G37" s="129">
        <f t="shared" si="3"/>
        <v>-3.1768714960976108E-2</v>
      </c>
      <c r="H37" s="120">
        <f>H15+H16+H17+H18+H19+H20+H21+H22+H23+H24</f>
        <v>9097</v>
      </c>
      <c r="I37" s="129">
        <f t="shared" si="3"/>
        <v>-0.10312530809425224</v>
      </c>
      <c r="J37" s="120">
        <v>10143</v>
      </c>
      <c r="K37" s="5"/>
      <c r="L37" s="5"/>
      <c r="M37" s="5"/>
      <c r="N37" s="5"/>
      <c r="O37" s="5"/>
      <c r="P37" s="5"/>
      <c r="Q37" s="5"/>
      <c r="R37" s="5"/>
    </row>
    <row r="38" spans="1:18" s="3" customFormat="1" ht="10.199999999999999">
      <c r="A38" s="121" t="s">
        <v>121</v>
      </c>
      <c r="B38" s="122">
        <f>B25+B26+B27+B28+B29+B30</f>
        <v>1546</v>
      </c>
      <c r="C38" s="388">
        <f t="shared" si="1"/>
        <v>-7.9761904761904812E-2</v>
      </c>
      <c r="D38" s="293">
        <f>D25+D26+D27+D28+D29+D30</f>
        <v>1680</v>
      </c>
      <c r="E38" s="334">
        <f t="shared" si="2"/>
        <v>-1.1764705882352899E-2</v>
      </c>
      <c r="F38" s="122">
        <f>F25+F26+F27+F28+F29+F30</f>
        <v>1700</v>
      </c>
      <c r="G38" s="129">
        <f t="shared" si="3"/>
        <v>-2.1301093839953933E-2</v>
      </c>
      <c r="H38" s="120">
        <f>H25+H26+H27+H28+H29+H30</f>
        <v>1737</v>
      </c>
      <c r="I38" s="129">
        <f t="shared" si="3"/>
        <v>-3.1772575250836099E-2</v>
      </c>
      <c r="J38" s="120">
        <v>1794</v>
      </c>
      <c r="K38" s="5"/>
      <c r="L38" s="5"/>
      <c r="M38" s="5"/>
      <c r="N38" s="5"/>
      <c r="O38" s="5"/>
      <c r="P38" s="5"/>
      <c r="Q38" s="5"/>
      <c r="R38" s="5"/>
    </row>
    <row r="39" spans="1:18" s="8" customFormat="1" ht="10.199999999999999">
      <c r="A39" s="121" t="s">
        <v>122</v>
      </c>
      <c r="B39" s="122">
        <f>B31+B32+B33+B34</f>
        <v>21</v>
      </c>
      <c r="C39" s="388">
        <f t="shared" si="1"/>
        <v>-0.7640449438202247</v>
      </c>
      <c r="D39" s="293">
        <f>D31+D32+D33+D34</f>
        <v>89</v>
      </c>
      <c r="E39" s="334">
        <f t="shared" si="2"/>
        <v>-0.29921259842519687</v>
      </c>
      <c r="F39" s="122">
        <f>F31+F32+F33+F34</f>
        <v>127</v>
      </c>
      <c r="G39" s="129">
        <f t="shared" si="3"/>
        <v>-3.7878787878787845E-2</v>
      </c>
      <c r="H39" s="120">
        <f>H31+H32+H33+H34</f>
        <v>132</v>
      </c>
      <c r="I39" s="129">
        <f t="shared" si="3"/>
        <v>0.48314606741573041</v>
      </c>
      <c r="J39" s="120">
        <v>89</v>
      </c>
      <c r="K39" s="11"/>
      <c r="L39" s="11"/>
      <c r="M39" s="11"/>
      <c r="N39" s="11"/>
      <c r="O39" s="11"/>
      <c r="P39" s="11"/>
      <c r="Q39" s="11"/>
      <c r="R39" s="11"/>
    </row>
    <row r="40" spans="1:18" s="3" customFormat="1" ht="10.199999999999999">
      <c r="A40" s="115" t="s">
        <v>123</v>
      </c>
      <c r="B40" s="195">
        <f>SUM(B35:B39)</f>
        <v>17916</v>
      </c>
      <c r="C40" s="387">
        <f t="shared" si="1"/>
        <v>8.8973983556706049E-3</v>
      </c>
      <c r="D40" s="294">
        <f>SUM(D35:D39)</f>
        <v>17758</v>
      </c>
      <c r="E40" s="343">
        <f>IF((+D40/F40)&lt;0,"n.m.",IF(D40&lt;0,(+D40/F40-1)*-1,(+D40/F40-1)))</f>
        <v>-1.5795599401429938E-2</v>
      </c>
      <c r="F40" s="195">
        <f>SUM(F35:F39)</f>
        <v>18043</v>
      </c>
      <c r="G40" s="176">
        <f t="shared" ref="G40:I40" si="4">IF((+F40/H40)&lt;0,"n.m.",IF(F40&lt;0,(+F40/H40-1)*-1,(+F40/H40-1)))</f>
        <v>-3.8680803452501467E-2</v>
      </c>
      <c r="H40" s="124">
        <f>SUM(H35:H39)</f>
        <v>18769</v>
      </c>
      <c r="I40" s="176">
        <f t="shared" si="4"/>
        <v>-0.11000995779790412</v>
      </c>
      <c r="J40" s="124">
        <v>21089</v>
      </c>
      <c r="K40" s="5"/>
      <c r="L40" s="5"/>
      <c r="M40" s="5"/>
      <c r="N40" s="5"/>
      <c r="O40" s="5"/>
      <c r="P40" s="5"/>
      <c r="Q40" s="5"/>
      <c r="R40" s="5"/>
    </row>
    <row r="41" spans="1:18" s="57" customFormat="1" ht="10.199999999999999">
      <c r="A41" s="125" t="s">
        <v>133</v>
      </c>
      <c r="B41" s="196">
        <f>B40/Group!B153</f>
        <v>0.24574783276637771</v>
      </c>
      <c r="C41" s="388"/>
      <c r="D41" s="295">
        <f>D40/Group!D153</f>
        <v>0.24719163685463327</v>
      </c>
      <c r="E41" s="196"/>
      <c r="F41" s="196">
        <f>F40/Group!F153</f>
        <v>0.24610243469958398</v>
      </c>
      <c r="G41" s="119"/>
      <c r="H41" s="126">
        <f>H40/Group!H153</f>
        <v>0.25744108852494996</v>
      </c>
      <c r="I41" s="127"/>
      <c r="J41" s="126">
        <v>0.28849521203830369</v>
      </c>
      <c r="K41" s="56"/>
      <c r="L41" s="56"/>
      <c r="M41" s="56"/>
      <c r="N41" s="56"/>
      <c r="O41" s="56"/>
      <c r="P41" s="56"/>
      <c r="Q41" s="56"/>
      <c r="R41" s="56"/>
    </row>
    <row r="42" spans="1:18" ht="12" customHeight="1">
      <c r="A42" s="111"/>
      <c r="B42" s="114"/>
      <c r="C42" s="388"/>
      <c r="D42" s="114"/>
      <c r="E42" s="114"/>
      <c r="F42" s="114"/>
      <c r="G42" s="113"/>
      <c r="H42" s="114"/>
      <c r="I42" s="113"/>
      <c r="J42" s="114"/>
    </row>
    <row r="43" spans="1:18" s="110" customFormat="1" ht="12" customHeight="1">
      <c r="A43" s="115" t="s">
        <v>2</v>
      </c>
      <c r="B43" s="116"/>
      <c r="C43" s="388"/>
      <c r="D43" s="116"/>
      <c r="E43" s="116"/>
      <c r="F43" s="116"/>
      <c r="G43" s="113"/>
      <c r="H43" s="116"/>
      <c r="I43" s="113"/>
      <c r="J43" s="116"/>
    </row>
    <row r="44" spans="1:18" s="3" customFormat="1" ht="10.199999999999999">
      <c r="A44" s="117" t="s">
        <v>99</v>
      </c>
      <c r="B44" s="128">
        <v>122.08</v>
      </c>
      <c r="C44" s="388">
        <f t="shared" si="1"/>
        <v>-3.5474441020779013E-2</v>
      </c>
      <c r="D44" s="297">
        <v>126.57</v>
      </c>
      <c r="E44" s="334">
        <f t="shared" ref="E44:I70" si="5">IF((+D44/F44)&lt;0,"n.m.",IF(D44&lt;0,(+D44/F44-1)*-1,(+D44/F44-1)))</f>
        <v>-1.7389954196102897E-2</v>
      </c>
      <c r="F44" s="128">
        <v>128.81</v>
      </c>
      <c r="G44" s="129">
        <f t="shared" si="5"/>
        <v>-2.3648904722201158E-2</v>
      </c>
      <c r="H44" s="128">
        <v>131.93</v>
      </c>
      <c r="I44" s="129">
        <f t="shared" si="5"/>
        <v>-0.60772478591817314</v>
      </c>
      <c r="J44" s="128">
        <v>336.32</v>
      </c>
      <c r="K44" s="5"/>
      <c r="L44" s="5"/>
      <c r="M44" s="5"/>
      <c r="N44" s="5"/>
      <c r="O44" s="5"/>
      <c r="P44" s="5"/>
      <c r="Q44" s="5"/>
      <c r="R44" s="5"/>
    </row>
    <row r="45" spans="1:18" s="3" customFormat="1" ht="10.199999999999999">
      <c r="A45" s="117" t="s">
        <v>100</v>
      </c>
      <c r="B45" s="128">
        <v>1774.64</v>
      </c>
      <c r="C45" s="388">
        <f t="shared" si="1"/>
        <v>7.0918219561649121E-2</v>
      </c>
      <c r="D45" s="297">
        <v>1657.1200000000001</v>
      </c>
      <c r="E45" s="334">
        <f t="shared" si="5"/>
        <v>3.5984895846357778E-2</v>
      </c>
      <c r="F45" s="128">
        <v>1599.56</v>
      </c>
      <c r="G45" s="129">
        <f t="shared" si="5"/>
        <v>-4.8413387747331948E-2</v>
      </c>
      <c r="H45" s="128">
        <v>1680.94</v>
      </c>
      <c r="I45" s="129">
        <f t="shared" si="5"/>
        <v>3.1061767772802673E-2</v>
      </c>
      <c r="J45" s="128">
        <v>1630.3</v>
      </c>
      <c r="K45" s="5"/>
      <c r="L45" s="5"/>
      <c r="M45" s="5"/>
      <c r="N45" s="5"/>
      <c r="O45" s="5"/>
      <c r="P45" s="5"/>
      <c r="Q45" s="5"/>
      <c r="R45" s="5"/>
    </row>
    <row r="46" spans="1:18" s="3" customFormat="1" ht="10.199999999999999">
      <c r="A46" s="117" t="s">
        <v>101</v>
      </c>
      <c r="B46" s="128">
        <v>0.05</v>
      </c>
      <c r="C46" s="388">
        <f t="shared" si="1"/>
        <v>-0.99348958333333337</v>
      </c>
      <c r="D46" s="297">
        <v>7.68</v>
      </c>
      <c r="E46" s="334">
        <f t="shared" si="5"/>
        <v>-0.57118927973199329</v>
      </c>
      <c r="F46" s="128">
        <v>17.91</v>
      </c>
      <c r="G46" s="129">
        <f t="shared" si="5"/>
        <v>-0.42411575562700965</v>
      </c>
      <c r="H46" s="128">
        <v>31.1</v>
      </c>
      <c r="I46" s="129">
        <f t="shared" si="5"/>
        <v>-0.38537549407114624</v>
      </c>
      <c r="J46" s="128">
        <v>50.6</v>
      </c>
      <c r="K46" s="5"/>
      <c r="L46" s="5"/>
      <c r="M46" s="5"/>
      <c r="N46" s="5"/>
      <c r="O46" s="5"/>
      <c r="P46" s="5"/>
      <c r="Q46" s="5"/>
      <c r="R46" s="5"/>
    </row>
    <row r="47" spans="1:18" s="3" customFormat="1" ht="10.199999999999999">
      <c r="A47" s="117" t="s">
        <v>102</v>
      </c>
      <c r="B47" s="128">
        <v>505.76</v>
      </c>
      <c r="C47" s="388">
        <f t="shared" si="1"/>
        <v>-2.9381848887865436E-2</v>
      </c>
      <c r="D47" s="297">
        <v>521.07000000000005</v>
      </c>
      <c r="E47" s="334">
        <f t="shared" si="5"/>
        <v>-0.18991651508791563</v>
      </c>
      <c r="F47" s="128">
        <v>643.23</v>
      </c>
      <c r="G47" s="129">
        <f t="shared" si="5"/>
        <v>0.27349581262745271</v>
      </c>
      <c r="H47" s="128">
        <v>505.09</v>
      </c>
      <c r="I47" s="129">
        <f t="shared" si="5"/>
        <v>-7.4163688021262941E-2</v>
      </c>
      <c r="J47" s="128">
        <v>545.54999999999995</v>
      </c>
      <c r="K47" s="5"/>
      <c r="L47" s="5"/>
      <c r="M47" s="5"/>
      <c r="N47" s="5"/>
      <c r="O47" s="5"/>
      <c r="P47" s="5"/>
      <c r="Q47" s="5"/>
      <c r="R47" s="5"/>
    </row>
    <row r="48" spans="1:18" s="8" customFormat="1" ht="10.199999999999999">
      <c r="A48" s="117" t="s">
        <v>103</v>
      </c>
      <c r="B48" s="128">
        <v>404.02</v>
      </c>
      <c r="C48" s="388">
        <f t="shared" si="1"/>
        <v>0.25811976458132224</v>
      </c>
      <c r="D48" s="297">
        <v>321.13</v>
      </c>
      <c r="E48" s="334">
        <f t="shared" si="5"/>
        <v>-0.31132318250053614</v>
      </c>
      <c r="F48" s="128">
        <v>466.3</v>
      </c>
      <c r="G48" s="129">
        <f t="shared" si="5"/>
        <v>8.1450902175425499E-2</v>
      </c>
      <c r="H48" s="128">
        <v>431.18</v>
      </c>
      <c r="I48" s="129">
        <f t="shared" si="5"/>
        <v>7.1254658385093261E-2</v>
      </c>
      <c r="J48" s="128">
        <v>402.5</v>
      </c>
      <c r="K48" s="11"/>
      <c r="L48" s="11"/>
      <c r="M48" s="11"/>
      <c r="N48" s="11"/>
      <c r="O48" s="11"/>
      <c r="P48" s="11"/>
      <c r="Q48" s="11"/>
      <c r="R48" s="11"/>
    </row>
    <row r="49" spans="1:18" s="8" customFormat="1" ht="10.199999999999999">
      <c r="A49" s="117" t="s">
        <v>147</v>
      </c>
      <c r="B49" s="128">
        <v>80.319999999999993</v>
      </c>
      <c r="C49" s="388">
        <f t="shared" si="1"/>
        <v>-2.6896050399806359E-2</v>
      </c>
      <c r="D49" s="297">
        <v>82.54</v>
      </c>
      <c r="E49" s="334">
        <f t="shared" si="5"/>
        <v>-0.52755995649934173</v>
      </c>
      <c r="F49" s="128">
        <v>174.71</v>
      </c>
      <c r="G49" s="129">
        <f t="shared" si="5"/>
        <v>-7.9941018484385618E-2</v>
      </c>
      <c r="H49" s="128">
        <v>189.89</v>
      </c>
      <c r="I49" s="129">
        <f t="shared" si="5"/>
        <v>-0.53670676068021572</v>
      </c>
      <c r="J49" s="128">
        <v>409.87</v>
      </c>
      <c r="K49" s="11"/>
      <c r="L49" s="11"/>
      <c r="M49" s="11"/>
      <c r="N49" s="11"/>
      <c r="O49" s="11"/>
      <c r="P49" s="11"/>
      <c r="Q49" s="11"/>
      <c r="R49" s="11"/>
    </row>
    <row r="50" spans="1:18" s="8" customFormat="1" ht="10.199999999999999">
      <c r="A50" s="117" t="s">
        <v>104</v>
      </c>
      <c r="B50" s="128">
        <v>466.56</v>
      </c>
      <c r="C50" s="388">
        <f t="shared" si="1"/>
        <v>0.10972099992864437</v>
      </c>
      <c r="D50" s="297">
        <v>420.43</v>
      </c>
      <c r="E50" s="334">
        <f t="shared" si="5"/>
        <v>-0.36876163593778144</v>
      </c>
      <c r="F50" s="128">
        <v>666.04</v>
      </c>
      <c r="G50" s="129">
        <f t="shared" si="5"/>
        <v>0.72522405843651239</v>
      </c>
      <c r="H50" s="128">
        <v>386.06</v>
      </c>
      <c r="I50" s="129">
        <f t="shared" si="5"/>
        <v>0.28314554458736341</v>
      </c>
      <c r="J50" s="128">
        <v>300.87</v>
      </c>
      <c r="K50" s="11"/>
      <c r="L50" s="11"/>
      <c r="M50" s="11"/>
      <c r="N50" s="11"/>
      <c r="O50" s="11"/>
      <c r="P50" s="11"/>
      <c r="Q50" s="11"/>
      <c r="R50" s="11"/>
    </row>
    <row r="51" spans="1:18" s="8" customFormat="1" ht="10.199999999999999">
      <c r="A51" s="117" t="s">
        <v>105</v>
      </c>
      <c r="B51" s="128">
        <v>147.74</v>
      </c>
      <c r="C51" s="388">
        <f t="shared" si="1"/>
        <v>-0.33233911785972525</v>
      </c>
      <c r="D51" s="297">
        <v>221.28</v>
      </c>
      <c r="E51" s="334">
        <f t="shared" si="5"/>
        <v>8.8869205786832106E-2</v>
      </c>
      <c r="F51" s="128">
        <v>203.22</v>
      </c>
      <c r="G51" s="129">
        <f t="shared" si="5"/>
        <v>0.38603191924703317</v>
      </c>
      <c r="H51" s="128">
        <v>146.62</v>
      </c>
      <c r="I51" s="129">
        <f t="shared" si="5"/>
        <v>-0.48503793200337175</v>
      </c>
      <c r="J51" s="128">
        <v>284.72000000000003</v>
      </c>
      <c r="K51" s="11"/>
      <c r="L51" s="11"/>
      <c r="M51" s="11"/>
      <c r="N51" s="11"/>
      <c r="O51" s="11"/>
      <c r="P51" s="11"/>
      <c r="Q51" s="11"/>
      <c r="R51" s="11"/>
    </row>
    <row r="52" spans="1:18" s="8" customFormat="1" ht="10.199999999999999">
      <c r="A52" s="117" t="s">
        <v>106</v>
      </c>
      <c r="B52" s="128">
        <v>107.28</v>
      </c>
      <c r="C52" s="388">
        <f t="shared" si="1"/>
        <v>0.61032722906034209</v>
      </c>
      <c r="D52" s="297">
        <v>66.62</v>
      </c>
      <c r="E52" s="334">
        <f t="shared" si="5"/>
        <v>0.20122610890732062</v>
      </c>
      <c r="F52" s="128">
        <v>55.46</v>
      </c>
      <c r="G52" s="129">
        <f t="shared" si="5"/>
        <v>-0.46029583495523552</v>
      </c>
      <c r="H52" s="128">
        <v>102.76</v>
      </c>
      <c r="I52" s="129">
        <f t="shared" si="5"/>
        <v>-9.8359217337895877E-2</v>
      </c>
      <c r="J52" s="128">
        <v>113.97</v>
      </c>
      <c r="K52" s="11"/>
      <c r="L52" s="11"/>
      <c r="M52" s="11"/>
      <c r="N52" s="11"/>
      <c r="O52" s="11"/>
      <c r="P52" s="11"/>
      <c r="Q52" s="11"/>
      <c r="R52" s="11"/>
    </row>
    <row r="53" spans="1:18" s="8" customFormat="1" ht="10.199999999999999">
      <c r="A53" s="117" t="s">
        <v>107</v>
      </c>
      <c r="B53" s="128">
        <v>45.33</v>
      </c>
      <c r="C53" s="388">
        <f t="shared" si="1"/>
        <v>-9.5751047277079726E-2</v>
      </c>
      <c r="D53" s="297">
        <v>50.13</v>
      </c>
      <c r="E53" s="334">
        <f t="shared" si="5"/>
        <v>-0.43496393146979262</v>
      </c>
      <c r="F53" s="128">
        <v>88.72</v>
      </c>
      <c r="G53" s="129">
        <f t="shared" si="5"/>
        <v>0.54699215344376628</v>
      </c>
      <c r="H53" s="128">
        <v>57.35</v>
      </c>
      <c r="I53" s="129">
        <f t="shared" si="5"/>
        <v>0.22857754927163665</v>
      </c>
      <c r="J53" s="128">
        <v>46.68</v>
      </c>
      <c r="K53" s="11"/>
      <c r="L53" s="11"/>
      <c r="M53" s="11"/>
      <c r="N53" s="11"/>
      <c r="O53" s="11"/>
      <c r="P53" s="11"/>
      <c r="Q53" s="11"/>
      <c r="R53" s="11"/>
    </row>
    <row r="54" spans="1:18" s="8" customFormat="1" ht="10.199999999999999">
      <c r="A54" s="117" t="s">
        <v>108</v>
      </c>
      <c r="B54" s="128">
        <v>111.54</v>
      </c>
      <c r="C54" s="388">
        <f t="shared" si="1"/>
        <v>0.31161806208842902</v>
      </c>
      <c r="D54" s="297">
        <v>85.04</v>
      </c>
      <c r="E54" s="334">
        <f t="shared" si="5"/>
        <v>0.9808991381318426</v>
      </c>
      <c r="F54" s="128">
        <v>42.93</v>
      </c>
      <c r="G54" s="129">
        <f t="shared" si="5"/>
        <v>0.19449081803005019</v>
      </c>
      <c r="H54" s="128">
        <v>35.94</v>
      </c>
      <c r="I54" s="129">
        <f t="shared" si="5"/>
        <v>0.22578444747612547</v>
      </c>
      <c r="J54" s="128">
        <v>29.32</v>
      </c>
      <c r="K54" s="11"/>
      <c r="L54" s="11"/>
      <c r="M54" s="11"/>
      <c r="N54" s="11"/>
      <c r="O54" s="11"/>
      <c r="P54" s="11"/>
      <c r="Q54" s="11"/>
      <c r="R54" s="11"/>
    </row>
    <row r="55" spans="1:18" s="8" customFormat="1" ht="10.199999999999999">
      <c r="A55" s="117" t="s">
        <v>109</v>
      </c>
      <c r="B55" s="128">
        <v>40.71</v>
      </c>
      <c r="C55" s="388">
        <f t="shared" si="1"/>
        <v>0.75853131749460068</v>
      </c>
      <c r="D55" s="297">
        <v>23.15</v>
      </c>
      <c r="E55" s="334">
        <f t="shared" si="5"/>
        <v>-0.26694110196326792</v>
      </c>
      <c r="F55" s="128">
        <v>31.58</v>
      </c>
      <c r="G55" s="129">
        <f t="shared" si="5"/>
        <v>-0.11664335664335668</v>
      </c>
      <c r="H55" s="128">
        <v>35.75</v>
      </c>
      <c r="I55" s="129">
        <f t="shared" si="5"/>
        <v>1.0640877598152425</v>
      </c>
      <c r="J55" s="128">
        <v>17.32</v>
      </c>
      <c r="K55" s="11"/>
      <c r="L55" s="11"/>
      <c r="M55" s="11"/>
      <c r="N55" s="11"/>
      <c r="O55" s="11"/>
      <c r="P55" s="11"/>
      <c r="Q55" s="11"/>
      <c r="R55" s="11"/>
    </row>
    <row r="56" spans="1:18" s="8" customFormat="1" ht="10.199999999999999">
      <c r="A56" s="117" t="s">
        <v>110</v>
      </c>
      <c r="B56" s="128">
        <v>266.64999999999998</v>
      </c>
      <c r="C56" s="388">
        <f t="shared" si="1"/>
        <v>-0.11941481457019265</v>
      </c>
      <c r="D56" s="297">
        <v>302.81</v>
      </c>
      <c r="E56" s="334">
        <f t="shared" si="5"/>
        <v>8.3747897355141099E-2</v>
      </c>
      <c r="F56" s="128">
        <v>279.41000000000003</v>
      </c>
      <c r="G56" s="129">
        <f t="shared" si="5"/>
        <v>-4.8233811356746203E-2</v>
      </c>
      <c r="H56" s="128">
        <v>293.57</v>
      </c>
      <c r="I56" s="129">
        <f t="shared" si="5"/>
        <v>-9.7707155151217195E-2</v>
      </c>
      <c r="J56" s="128">
        <v>325.36</v>
      </c>
      <c r="K56" s="11"/>
      <c r="L56" s="11"/>
      <c r="M56" s="11"/>
      <c r="N56" s="11"/>
      <c r="O56" s="11"/>
      <c r="P56" s="11"/>
      <c r="Q56" s="11"/>
      <c r="R56" s="11"/>
    </row>
    <row r="57" spans="1:18" s="8" customFormat="1" ht="10.199999999999999">
      <c r="A57" s="117" t="s">
        <v>111</v>
      </c>
      <c r="B57" s="130">
        <v>6.49</v>
      </c>
      <c r="C57" s="388">
        <f t="shared" si="1"/>
        <v>3.3851351351351351</v>
      </c>
      <c r="D57" s="298">
        <v>1.48</v>
      </c>
      <c r="E57" s="334">
        <f t="shared" si="5"/>
        <v>0.21311475409836067</v>
      </c>
      <c r="F57" s="130">
        <v>1.22</v>
      </c>
      <c r="G57" s="129">
        <f t="shared" si="5"/>
        <v>-0.75889328063241102</v>
      </c>
      <c r="H57" s="130">
        <v>5.0599999999999996</v>
      </c>
      <c r="I57" s="129">
        <f t="shared" si="5"/>
        <v>-2.3166023166023231E-2</v>
      </c>
      <c r="J57" s="130">
        <v>5.18</v>
      </c>
      <c r="K57" s="11"/>
      <c r="L57" s="11"/>
      <c r="M57" s="11"/>
      <c r="N57" s="11"/>
      <c r="O57" s="11"/>
      <c r="P57" s="11"/>
      <c r="Q57" s="11"/>
      <c r="R57" s="11"/>
    </row>
    <row r="58" spans="1:18" s="8" customFormat="1" ht="10.199999999999999">
      <c r="A58" s="117" t="s">
        <v>112</v>
      </c>
      <c r="B58" s="128">
        <v>0</v>
      </c>
      <c r="C58" s="388">
        <f t="shared" si="1"/>
        <v>-1</v>
      </c>
      <c r="D58" s="297">
        <v>4.6100000000000003</v>
      </c>
      <c r="E58" s="334">
        <f t="shared" si="5"/>
        <v>45.1</v>
      </c>
      <c r="F58" s="128">
        <v>0.1</v>
      </c>
      <c r="G58" s="129"/>
      <c r="H58" s="128">
        <v>0</v>
      </c>
      <c r="I58" s="129"/>
      <c r="J58" s="128">
        <v>0</v>
      </c>
      <c r="K58" s="11"/>
      <c r="L58" s="11"/>
      <c r="M58" s="11"/>
      <c r="N58" s="11"/>
      <c r="O58" s="11"/>
      <c r="P58" s="11"/>
      <c r="Q58" s="11"/>
      <c r="R58" s="11"/>
    </row>
    <row r="59" spans="1:18" s="3" customFormat="1" ht="10.199999999999999">
      <c r="A59" s="117" t="s">
        <v>113</v>
      </c>
      <c r="B59" s="128">
        <v>8.24</v>
      </c>
      <c r="C59" s="388">
        <f t="shared" si="1"/>
        <v>0.47670250896057342</v>
      </c>
      <c r="D59" s="297">
        <v>5.58</v>
      </c>
      <c r="E59" s="334">
        <f t="shared" si="5"/>
        <v>-0.10576923076923084</v>
      </c>
      <c r="F59" s="128">
        <v>6.24</v>
      </c>
      <c r="G59" s="129">
        <f t="shared" si="5"/>
        <v>0.21637426900584811</v>
      </c>
      <c r="H59" s="128">
        <v>5.13</v>
      </c>
      <c r="I59" s="129">
        <f t="shared" si="5"/>
        <v>-0.12755102040816324</v>
      </c>
      <c r="J59" s="128">
        <v>5.88</v>
      </c>
      <c r="K59" s="5"/>
      <c r="L59" s="5"/>
      <c r="M59" s="5"/>
      <c r="N59" s="5"/>
      <c r="O59" s="5"/>
      <c r="P59" s="5"/>
      <c r="Q59" s="5"/>
      <c r="R59" s="5"/>
    </row>
    <row r="60" spans="1:18" s="8" customFormat="1" ht="10.199999999999999">
      <c r="A60" s="117" t="s">
        <v>114</v>
      </c>
      <c r="B60" s="128">
        <v>0</v>
      </c>
      <c r="C60" s="388">
        <f t="shared" si="1"/>
        <v>-1</v>
      </c>
      <c r="D60" s="297">
        <v>1.24</v>
      </c>
      <c r="E60" s="334">
        <f t="shared" si="5"/>
        <v>40.333333333333336</v>
      </c>
      <c r="F60" s="128">
        <v>0.03</v>
      </c>
      <c r="G60" s="129">
        <f t="shared" si="5"/>
        <v>-0.98</v>
      </c>
      <c r="H60" s="128">
        <v>1.5</v>
      </c>
      <c r="I60" s="129">
        <f t="shared" si="5"/>
        <v>-0.31192660550458717</v>
      </c>
      <c r="J60" s="128">
        <v>2.1800000000000002</v>
      </c>
      <c r="K60" s="11"/>
      <c r="L60" s="11"/>
      <c r="M60" s="11"/>
      <c r="N60" s="11"/>
      <c r="O60" s="11"/>
      <c r="P60" s="11"/>
      <c r="Q60" s="11"/>
      <c r="R60" s="11"/>
    </row>
    <row r="61" spans="1:18" s="8" customFormat="1" ht="10.199999999999999">
      <c r="A61" s="117" t="s">
        <v>115</v>
      </c>
      <c r="B61" s="128">
        <v>144.96</v>
      </c>
      <c r="C61" s="388">
        <f t="shared" si="1"/>
        <v>0.58218729535036018</v>
      </c>
      <c r="D61" s="297">
        <v>91.62</v>
      </c>
      <c r="E61" s="334">
        <f t="shared" si="5"/>
        <v>-9.043978953638443E-2</v>
      </c>
      <c r="F61" s="128">
        <v>100.73</v>
      </c>
      <c r="G61" s="129">
        <f t="shared" si="5"/>
        <v>0.11674057649667402</v>
      </c>
      <c r="H61" s="128">
        <v>90.2</v>
      </c>
      <c r="I61" s="129">
        <f t="shared" si="5"/>
        <v>0.92817443351859774</v>
      </c>
      <c r="J61" s="128">
        <v>46.78</v>
      </c>
      <c r="K61" s="11"/>
      <c r="L61" s="11"/>
      <c r="M61" s="11"/>
      <c r="N61" s="11"/>
      <c r="O61" s="11"/>
      <c r="P61" s="11"/>
      <c r="Q61" s="11"/>
      <c r="R61" s="11"/>
    </row>
    <row r="62" spans="1:18" s="8" customFormat="1" ht="10.199999999999999">
      <c r="A62" s="117" t="s">
        <v>116</v>
      </c>
      <c r="B62" s="128">
        <v>0.82000000000000006</v>
      </c>
      <c r="C62" s="388">
        <f t="shared" si="1"/>
        <v>-0.10869565217391297</v>
      </c>
      <c r="D62" s="297">
        <v>0.92</v>
      </c>
      <c r="E62" s="334">
        <f t="shared" si="5"/>
        <v>-0.92767295597484278</v>
      </c>
      <c r="F62" s="128">
        <v>12.72</v>
      </c>
      <c r="G62" s="129">
        <f t="shared" si="5"/>
        <v>-0.39658444022770389</v>
      </c>
      <c r="H62" s="128">
        <v>21.08</v>
      </c>
      <c r="I62" s="129">
        <f t="shared" si="5"/>
        <v>0.37777777777777755</v>
      </c>
      <c r="J62" s="128">
        <v>15.3</v>
      </c>
      <c r="K62" s="11"/>
      <c r="L62" s="11"/>
      <c r="M62" s="11"/>
      <c r="N62" s="11"/>
      <c r="O62" s="11"/>
      <c r="P62" s="11"/>
      <c r="Q62" s="11"/>
      <c r="R62" s="11"/>
    </row>
    <row r="63" spans="1:18" s="8" customFormat="1" ht="10.199999999999999">
      <c r="A63" s="117" t="s">
        <v>117</v>
      </c>
      <c r="B63" s="128">
        <v>0.05</v>
      </c>
      <c r="C63" s="388">
        <f t="shared" si="1"/>
        <v>-0.91935483870967738</v>
      </c>
      <c r="D63" s="297">
        <v>0.62</v>
      </c>
      <c r="E63" s="334">
        <f t="shared" si="5"/>
        <v>-0.53030303030303028</v>
      </c>
      <c r="F63" s="128">
        <v>1.32</v>
      </c>
      <c r="G63" s="129">
        <f t="shared" si="5"/>
        <v>-0.46774193548387089</v>
      </c>
      <c r="H63" s="128">
        <v>2.48</v>
      </c>
      <c r="I63" s="129">
        <f t="shared" si="5"/>
        <v>-0.50988142292490113</v>
      </c>
      <c r="J63" s="128">
        <v>5.0599999999999996</v>
      </c>
      <c r="K63" s="11"/>
      <c r="L63" s="11"/>
      <c r="M63" s="11"/>
      <c r="N63" s="11"/>
      <c r="O63" s="11"/>
      <c r="P63" s="11"/>
      <c r="Q63" s="11"/>
      <c r="R63" s="11"/>
    </row>
    <row r="64" spans="1:18" s="8" customFormat="1" ht="10.199999999999999">
      <c r="A64" s="117" t="s">
        <v>118</v>
      </c>
      <c r="B64" s="131">
        <v>1.53</v>
      </c>
      <c r="C64" s="388">
        <f t="shared" si="1"/>
        <v>-0.63397129186602874</v>
      </c>
      <c r="D64" s="299">
        <v>4.18</v>
      </c>
      <c r="E64" s="334">
        <f t="shared" si="5"/>
        <v>-0.64150943396226423</v>
      </c>
      <c r="F64" s="131">
        <v>11.66</v>
      </c>
      <c r="G64" s="129">
        <f t="shared" si="5"/>
        <v>-4.4262295081967107E-2</v>
      </c>
      <c r="H64" s="131">
        <v>12.2</v>
      </c>
      <c r="I64" s="129">
        <f t="shared" si="5"/>
        <v>3.918228279386704E-2</v>
      </c>
      <c r="J64" s="131">
        <v>11.74</v>
      </c>
      <c r="K64" s="11"/>
      <c r="L64" s="11"/>
      <c r="M64" s="11"/>
      <c r="N64" s="11"/>
      <c r="O64" s="11"/>
      <c r="P64" s="11"/>
      <c r="Q64" s="11"/>
      <c r="R64" s="11"/>
    </row>
    <row r="65" spans="1:18" s="8" customFormat="1" ht="10.199999999999999">
      <c r="A65" s="117" t="s">
        <v>119</v>
      </c>
      <c r="B65" s="131">
        <v>6.83</v>
      </c>
      <c r="C65" s="388">
        <f t="shared" si="1"/>
        <v>0.32364341085271309</v>
      </c>
      <c r="D65" s="299">
        <v>5.16</v>
      </c>
      <c r="E65" s="334">
        <f t="shared" si="5"/>
        <v>0.5975232198142415</v>
      </c>
      <c r="F65" s="131">
        <v>3.23</v>
      </c>
      <c r="G65" s="129">
        <f t="shared" si="5"/>
        <v>-0.35010060362173034</v>
      </c>
      <c r="H65" s="131">
        <v>4.97</v>
      </c>
      <c r="I65" s="129">
        <f t="shared" si="5"/>
        <v>-0.36768447837150131</v>
      </c>
      <c r="J65" s="131">
        <v>7.86</v>
      </c>
      <c r="K65" s="11"/>
      <c r="L65" s="11"/>
      <c r="M65" s="11"/>
      <c r="N65" s="11"/>
      <c r="O65" s="11"/>
      <c r="P65" s="11"/>
      <c r="Q65" s="11"/>
      <c r="R65" s="11"/>
    </row>
    <row r="66" spans="1:18" s="8" customFormat="1" ht="10.199999999999999">
      <c r="A66" s="121" t="s">
        <v>99</v>
      </c>
      <c r="B66" s="131">
        <f>B44</f>
        <v>122.08</v>
      </c>
      <c r="C66" s="388">
        <f t="shared" si="1"/>
        <v>-3.5474441020779013E-2</v>
      </c>
      <c r="D66" s="299">
        <f>D44</f>
        <v>126.57</v>
      </c>
      <c r="E66" s="334">
        <f t="shared" si="5"/>
        <v>-1.7389954196102897E-2</v>
      </c>
      <c r="F66" s="131">
        <f>F44</f>
        <v>128.81</v>
      </c>
      <c r="G66" s="129">
        <f t="shared" si="5"/>
        <v>-2.3648904722201158E-2</v>
      </c>
      <c r="H66" s="132">
        <f>H44</f>
        <v>131.93</v>
      </c>
      <c r="I66" s="129">
        <f t="shared" si="5"/>
        <v>-0.60772478591817314</v>
      </c>
      <c r="J66" s="132">
        <v>336.32</v>
      </c>
      <c r="K66" s="11"/>
      <c r="L66" s="11"/>
      <c r="M66" s="11"/>
      <c r="N66" s="11"/>
      <c r="O66" s="11"/>
      <c r="P66" s="11"/>
      <c r="Q66" s="11"/>
      <c r="R66" s="11"/>
    </row>
    <row r="67" spans="1:18" s="8" customFormat="1" ht="10.199999999999999">
      <c r="A67" s="121" t="s">
        <v>100</v>
      </c>
      <c r="B67" s="131">
        <f>B45</f>
        <v>1774.64</v>
      </c>
      <c r="C67" s="388">
        <f t="shared" si="1"/>
        <v>7.0918219561649121E-2</v>
      </c>
      <c r="D67" s="299">
        <f>D45</f>
        <v>1657.1200000000001</v>
      </c>
      <c r="E67" s="334">
        <f t="shared" si="5"/>
        <v>3.5984895846357778E-2</v>
      </c>
      <c r="F67" s="131">
        <f>F45</f>
        <v>1599.56</v>
      </c>
      <c r="G67" s="129">
        <f t="shared" si="5"/>
        <v>-4.8413387747331948E-2</v>
      </c>
      <c r="H67" s="132">
        <f>H45</f>
        <v>1680.94</v>
      </c>
      <c r="I67" s="129">
        <f t="shared" si="5"/>
        <v>3.1061767772802673E-2</v>
      </c>
      <c r="J67" s="132">
        <v>1630.3</v>
      </c>
      <c r="K67" s="11"/>
      <c r="L67" s="11"/>
      <c r="M67" s="11"/>
      <c r="N67" s="11"/>
      <c r="O67" s="11"/>
      <c r="P67" s="11"/>
      <c r="Q67" s="11"/>
      <c r="R67" s="11"/>
    </row>
    <row r="68" spans="1:18" s="3" customFormat="1" ht="10.199999999999999">
      <c r="A68" s="121" t="s">
        <v>120</v>
      </c>
      <c r="B68" s="131">
        <f>B46+B47+B48+B49+B50+B51+B52+B53+B54+B55</f>
        <v>1909.3099999999997</v>
      </c>
      <c r="C68" s="388">
        <f t="shared" ref="C68:C101" si="6">IF((+B68/D68)&lt;0,"n.m.",IF(B68&lt;0,(+B68/D68-1)*-1,(+B68/D68-1)))</f>
        <v>6.12761037647227E-2</v>
      </c>
      <c r="D68" s="299">
        <f>D46+D47+D48+D49+D50+D51+D52+D53+D54+D55</f>
        <v>1799.0700000000002</v>
      </c>
      <c r="E68" s="334">
        <f t="shared" si="5"/>
        <v>-0.24728254047947762</v>
      </c>
      <c r="F68" s="131">
        <f>F46+F47+F48+F49+F50+F51+F52+F53+F54+F55</f>
        <v>2390.0999999999995</v>
      </c>
      <c r="G68" s="129">
        <f t="shared" si="5"/>
        <v>0.24371663180242908</v>
      </c>
      <c r="H68" s="130">
        <f>H46+H47+H48+H49+H50+H51+H52+H53+H54+H55</f>
        <v>1921.7399999999996</v>
      </c>
      <c r="I68" s="129">
        <f t="shared" si="5"/>
        <v>-0.12703733987462551</v>
      </c>
      <c r="J68" s="130">
        <v>2201.4</v>
      </c>
      <c r="K68" s="5"/>
      <c r="L68" s="5"/>
      <c r="M68" s="5"/>
      <c r="N68" s="5"/>
      <c r="O68" s="5"/>
      <c r="P68" s="5"/>
      <c r="Q68" s="5"/>
      <c r="R68" s="5"/>
    </row>
    <row r="69" spans="1:18" s="3" customFormat="1" ht="10.199999999999999">
      <c r="A69" s="121" t="s">
        <v>121</v>
      </c>
      <c r="B69" s="131">
        <f>B56+B57+B58+B59+B60+B61</f>
        <v>426.34000000000003</v>
      </c>
      <c r="C69" s="388">
        <f t="shared" si="6"/>
        <v>4.6644081111602009E-2</v>
      </c>
      <c r="D69" s="299">
        <f>D56+D57+D58+D59+D60+D61</f>
        <v>407.34000000000003</v>
      </c>
      <c r="E69" s="334">
        <f t="shared" si="5"/>
        <v>5.0576432053232701E-2</v>
      </c>
      <c r="F69" s="131">
        <f>F56+F57+F58+F59+F60+F61</f>
        <v>387.73000000000008</v>
      </c>
      <c r="G69" s="129">
        <f t="shared" si="5"/>
        <v>-1.9546856824963044E-2</v>
      </c>
      <c r="H69" s="130">
        <f>H56+H57+H58+H59+H60+H61</f>
        <v>395.46</v>
      </c>
      <c r="I69" s="129">
        <f t="shared" si="5"/>
        <v>2.6156001868285816E-2</v>
      </c>
      <c r="J69" s="130">
        <v>385.38</v>
      </c>
      <c r="K69" s="5"/>
      <c r="L69" s="5"/>
      <c r="M69" s="5"/>
      <c r="N69" s="5"/>
      <c r="O69" s="5"/>
      <c r="P69" s="5"/>
      <c r="Q69" s="5"/>
      <c r="R69" s="5"/>
    </row>
    <row r="70" spans="1:18" s="8" customFormat="1" ht="10.199999999999999">
      <c r="A70" s="121" t="s">
        <v>122</v>
      </c>
      <c r="B70" s="131">
        <f>B62+B63+B64+B65</f>
        <v>9.23</v>
      </c>
      <c r="C70" s="388">
        <f t="shared" si="6"/>
        <v>-0.15165441176470573</v>
      </c>
      <c r="D70" s="299">
        <f>D62+D63+D64+D65</f>
        <v>10.879999999999999</v>
      </c>
      <c r="E70" s="334">
        <f t="shared" si="5"/>
        <v>-0.62391980642931222</v>
      </c>
      <c r="F70" s="131">
        <f>F62+F63+F64+F65</f>
        <v>28.930000000000003</v>
      </c>
      <c r="G70" s="129">
        <f t="shared" si="5"/>
        <v>-0.28971274245028222</v>
      </c>
      <c r="H70" s="130">
        <f>H62+H63+H64+H65</f>
        <v>40.729999999999997</v>
      </c>
      <c r="I70" s="129">
        <f t="shared" si="5"/>
        <v>1.9269269269269085E-2</v>
      </c>
      <c r="J70" s="130">
        <v>39.96</v>
      </c>
      <c r="K70" s="11"/>
      <c r="L70" s="11"/>
      <c r="M70" s="11"/>
      <c r="N70" s="11"/>
      <c r="O70" s="11"/>
      <c r="P70" s="11"/>
      <c r="Q70" s="11"/>
      <c r="R70" s="11"/>
    </row>
    <row r="71" spans="1:18" s="110" customFormat="1" ht="10.199999999999999" customHeight="1">
      <c r="A71" s="115" t="s">
        <v>126</v>
      </c>
      <c r="B71" s="108">
        <f>SUM(B66:B70)</f>
        <v>4241.5999999999995</v>
      </c>
      <c r="C71" s="387">
        <f t="shared" si="6"/>
        <v>6.0140265634919254E-2</v>
      </c>
      <c r="D71" s="296">
        <f>SUM(D66:D70)</f>
        <v>4000.9800000000005</v>
      </c>
      <c r="E71" s="343">
        <f t="shared" ref="E71" si="7">IF((+D71/F71)&lt;0,"n.m.",IF(D71&lt;0,(+D71/F71-1)*-1,(+D71/F71-1)))</f>
        <v>-0.11778052668831973</v>
      </c>
      <c r="F71" s="108">
        <f>SUM(F66:F70)</f>
        <v>4535.13</v>
      </c>
      <c r="G71" s="176">
        <f t="shared" ref="G71:I71" si="8">IF((+F71/H71)&lt;0,"n.m.",IF(F71&lt;0,(+F71/H71-1)*-1,(+F71/H71-1)))</f>
        <v>8.7352546274096277E-2</v>
      </c>
      <c r="H71" s="108">
        <f>SUM(H66:H70)</f>
        <v>4170.7999999999993</v>
      </c>
      <c r="I71" s="176">
        <f t="shared" si="8"/>
        <v>-9.1993660414163347E-2</v>
      </c>
      <c r="J71" s="133">
        <v>4593.3600000000006</v>
      </c>
    </row>
    <row r="72" spans="1:18" ht="10.199999999999999" customHeight="1">
      <c r="A72" s="117"/>
      <c r="B72" s="121"/>
      <c r="C72" s="388"/>
      <c r="D72" s="121"/>
      <c r="E72" s="121"/>
      <c r="F72" s="121"/>
      <c r="G72" s="119"/>
      <c r="H72" s="121"/>
      <c r="I72" s="113"/>
      <c r="J72" s="121"/>
    </row>
    <row r="73" spans="1:18" ht="10.199999999999999" customHeight="1">
      <c r="A73" s="134" t="s">
        <v>3</v>
      </c>
      <c r="B73" s="135"/>
      <c r="C73" s="388"/>
      <c r="D73" s="135"/>
      <c r="E73" s="135"/>
      <c r="F73" s="135"/>
      <c r="G73" s="113"/>
      <c r="H73" s="135"/>
      <c r="I73" s="113"/>
      <c r="J73" s="135"/>
    </row>
    <row r="74" spans="1:18" s="3" customFormat="1" ht="10.199999999999999">
      <c r="A74" s="117" t="s">
        <v>99</v>
      </c>
      <c r="B74" s="128">
        <v>140.36000000000001</v>
      </c>
      <c r="C74" s="388">
        <f t="shared" si="6"/>
        <v>0.71547298948912275</v>
      </c>
      <c r="D74" s="303">
        <v>81.819999999999993</v>
      </c>
      <c r="E74" s="334">
        <f t="shared" ref="E74:I100" si="9">IF((+D74/F74)&lt;0,"n.m.",IF(D74&lt;0,(+D74/F74-1)*-1,(+D74/F74-1)))</f>
        <v>-5.832320777642841E-3</v>
      </c>
      <c r="F74" s="128">
        <v>82.3</v>
      </c>
      <c r="G74" s="129">
        <f t="shared" si="9"/>
        <v>-0.13249710129651104</v>
      </c>
      <c r="H74" s="128">
        <v>94.87</v>
      </c>
      <c r="I74" s="129">
        <f t="shared" si="9"/>
        <v>-0.47862167509342701</v>
      </c>
      <c r="J74" s="128">
        <v>181.95999999999998</v>
      </c>
      <c r="K74" s="5"/>
      <c r="L74" s="5"/>
      <c r="M74" s="5"/>
      <c r="N74" s="5"/>
      <c r="O74" s="5"/>
      <c r="P74" s="5"/>
      <c r="Q74" s="5"/>
      <c r="R74" s="5"/>
    </row>
    <row r="75" spans="1:18" s="3" customFormat="1" ht="10.199999999999999">
      <c r="A75" s="117" t="s">
        <v>100</v>
      </c>
      <c r="B75" s="128">
        <v>1342.86</v>
      </c>
      <c r="C75" s="388">
        <f t="shared" si="6"/>
        <v>7.390998368574242E-2</v>
      </c>
      <c r="D75" s="303">
        <v>1250.44</v>
      </c>
      <c r="E75" s="334">
        <f t="shared" si="9"/>
        <v>3.6410804717739609E-2</v>
      </c>
      <c r="F75" s="128">
        <v>1206.51</v>
      </c>
      <c r="G75" s="129">
        <f t="shared" si="9"/>
        <v>0.18593404433085947</v>
      </c>
      <c r="H75" s="128">
        <v>1017.35</v>
      </c>
      <c r="I75" s="129">
        <f t="shared" si="9"/>
        <v>-6.4858306293719248E-2</v>
      </c>
      <c r="J75" s="128">
        <v>1087.9100000000001</v>
      </c>
      <c r="K75" s="5"/>
      <c r="L75" s="5"/>
      <c r="M75" s="5"/>
      <c r="N75" s="5"/>
      <c r="O75" s="5"/>
      <c r="P75" s="5"/>
      <c r="Q75" s="5"/>
      <c r="R75" s="5"/>
    </row>
    <row r="76" spans="1:18" s="3" customFormat="1" ht="10.199999999999999">
      <c r="A76" s="117" t="s">
        <v>101</v>
      </c>
      <c r="B76" s="128">
        <v>0</v>
      </c>
      <c r="C76" s="388">
        <f t="shared" si="6"/>
        <v>-1</v>
      </c>
      <c r="D76" s="303">
        <v>0.05</v>
      </c>
      <c r="E76" s="334">
        <f t="shared" si="9"/>
        <v>-0.98898678414096919</v>
      </c>
      <c r="F76" s="128">
        <v>4.54</v>
      </c>
      <c r="G76" s="129">
        <f t="shared" si="9"/>
        <v>-0.73787528868360275</v>
      </c>
      <c r="H76" s="128">
        <v>17.32</v>
      </c>
      <c r="I76" s="129">
        <f t="shared" si="9"/>
        <v>-0.67565543071161049</v>
      </c>
      <c r="J76" s="128">
        <v>53.4</v>
      </c>
      <c r="K76" s="5"/>
      <c r="L76" s="5"/>
      <c r="M76" s="5"/>
      <c r="N76" s="5"/>
      <c r="O76" s="5"/>
      <c r="P76" s="5"/>
      <c r="Q76" s="5"/>
      <c r="R76" s="5"/>
    </row>
    <row r="77" spans="1:18" s="3" customFormat="1" ht="10.199999999999999">
      <c r="A77" s="117" t="s">
        <v>102</v>
      </c>
      <c r="B77" s="128">
        <v>363.25</v>
      </c>
      <c r="C77" s="388">
        <f t="shared" si="6"/>
        <v>0.33591997352065017</v>
      </c>
      <c r="D77" s="303">
        <v>271.91000000000003</v>
      </c>
      <c r="E77" s="334">
        <f t="shared" si="9"/>
        <v>-0.13163861654903708</v>
      </c>
      <c r="F77" s="128">
        <v>313.13</v>
      </c>
      <c r="G77" s="129">
        <f t="shared" si="9"/>
        <v>-6.7121491985938198E-2</v>
      </c>
      <c r="H77" s="128">
        <v>335.66</v>
      </c>
      <c r="I77" s="129">
        <f t="shared" si="9"/>
        <v>-5.6737389349444944E-2</v>
      </c>
      <c r="J77" s="128">
        <v>355.85</v>
      </c>
      <c r="K77" s="5"/>
      <c r="L77" s="5"/>
      <c r="M77" s="5"/>
      <c r="N77" s="5"/>
      <c r="O77" s="5"/>
      <c r="P77" s="5"/>
      <c r="Q77" s="5"/>
      <c r="R77" s="5"/>
    </row>
    <row r="78" spans="1:18" s="8" customFormat="1" ht="10.199999999999999">
      <c r="A78" s="117" t="s">
        <v>103</v>
      </c>
      <c r="B78" s="128">
        <v>1188.21</v>
      </c>
      <c r="C78" s="388">
        <f t="shared" si="6"/>
        <v>3.8597546012269941</v>
      </c>
      <c r="D78" s="303">
        <v>244.5</v>
      </c>
      <c r="E78" s="334">
        <f t="shared" si="9"/>
        <v>1.0541040073930943</v>
      </c>
      <c r="F78" s="128">
        <v>119.03</v>
      </c>
      <c r="G78" s="129">
        <f t="shared" si="9"/>
        <v>-0.75486541590295941</v>
      </c>
      <c r="H78" s="128">
        <v>485.57</v>
      </c>
      <c r="I78" s="129">
        <f t="shared" si="9"/>
        <v>-0.13315838331905161</v>
      </c>
      <c r="J78" s="128">
        <v>560.16</v>
      </c>
      <c r="K78" s="11"/>
      <c r="L78" s="11"/>
      <c r="M78" s="11"/>
      <c r="N78" s="11"/>
      <c r="O78" s="11"/>
      <c r="P78" s="11"/>
      <c r="Q78" s="11"/>
      <c r="R78" s="11"/>
    </row>
    <row r="79" spans="1:18" s="8" customFormat="1" ht="10.199999999999999">
      <c r="A79" s="117" t="s">
        <v>147</v>
      </c>
      <c r="B79" s="128">
        <v>171.17</v>
      </c>
      <c r="C79" s="388">
        <f t="shared" si="6"/>
        <v>-0.13049883165701526</v>
      </c>
      <c r="D79" s="303">
        <v>196.86</v>
      </c>
      <c r="E79" s="334">
        <f t="shared" si="9"/>
        <v>-0.37798982590287211</v>
      </c>
      <c r="F79" s="128">
        <v>316.49</v>
      </c>
      <c r="G79" s="129">
        <f t="shared" si="9"/>
        <v>-0.48787197203838251</v>
      </c>
      <c r="H79" s="128">
        <v>617.99</v>
      </c>
      <c r="I79" s="129">
        <f t="shared" si="9"/>
        <v>1.9127115049252956</v>
      </c>
      <c r="J79" s="128">
        <v>212.17000000000002</v>
      </c>
      <c r="K79" s="11"/>
      <c r="L79" s="11"/>
      <c r="M79" s="11"/>
      <c r="N79" s="11"/>
      <c r="O79" s="11"/>
      <c r="P79" s="11"/>
      <c r="Q79" s="11"/>
      <c r="R79" s="11"/>
    </row>
    <row r="80" spans="1:18" s="8" customFormat="1" ht="10.199999999999999">
      <c r="A80" s="117" t="s">
        <v>104</v>
      </c>
      <c r="B80" s="128">
        <v>455.02</v>
      </c>
      <c r="C80" s="388">
        <f t="shared" si="6"/>
        <v>-8.669035145822046E-2</v>
      </c>
      <c r="D80" s="303">
        <v>498.21</v>
      </c>
      <c r="E80" s="334">
        <f t="shared" si="9"/>
        <v>0.45360914979284583</v>
      </c>
      <c r="F80" s="128">
        <v>342.74</v>
      </c>
      <c r="G80" s="129">
        <f t="shared" si="9"/>
        <v>-0.34910838065214511</v>
      </c>
      <c r="H80" s="128">
        <v>526.57000000000005</v>
      </c>
      <c r="I80" s="129">
        <f t="shared" si="9"/>
        <v>0.20078901760467049</v>
      </c>
      <c r="J80" s="128">
        <v>438.52</v>
      </c>
      <c r="K80" s="11"/>
      <c r="L80" s="11"/>
      <c r="M80" s="11"/>
      <c r="N80" s="11"/>
      <c r="O80" s="11"/>
      <c r="P80" s="11"/>
      <c r="Q80" s="11"/>
      <c r="R80" s="11"/>
    </row>
    <row r="81" spans="1:18" s="8" customFormat="1" ht="10.199999999999999">
      <c r="A81" s="117" t="s">
        <v>105</v>
      </c>
      <c r="B81" s="128">
        <v>126.61</v>
      </c>
      <c r="C81" s="388">
        <f t="shared" si="6"/>
        <v>-0.50731574441590788</v>
      </c>
      <c r="D81" s="303">
        <v>256.98</v>
      </c>
      <c r="E81" s="334">
        <f t="shared" si="9"/>
        <v>-0.33333333333333337</v>
      </c>
      <c r="F81" s="128">
        <v>385.47</v>
      </c>
      <c r="G81" s="129">
        <f t="shared" si="9"/>
        <v>-0.21359936348613739</v>
      </c>
      <c r="H81" s="128">
        <v>490.17</v>
      </c>
      <c r="I81" s="129">
        <f t="shared" si="9"/>
        <v>0.63422684536907381</v>
      </c>
      <c r="J81" s="128">
        <v>299.94</v>
      </c>
      <c r="K81" s="11"/>
      <c r="L81" s="11"/>
      <c r="M81" s="11"/>
      <c r="N81" s="11"/>
      <c r="O81" s="11"/>
      <c r="P81" s="11"/>
      <c r="Q81" s="11"/>
      <c r="R81" s="11"/>
    </row>
    <row r="82" spans="1:18" s="8" customFormat="1" ht="10.199999999999999">
      <c r="A82" s="117" t="s">
        <v>106</v>
      </c>
      <c r="B82" s="128">
        <v>151.11000000000001</v>
      </c>
      <c r="C82" s="388">
        <f t="shared" si="6"/>
        <v>0.45102746303053598</v>
      </c>
      <c r="D82" s="303">
        <v>104.14</v>
      </c>
      <c r="E82" s="334">
        <f t="shared" si="9"/>
        <v>0.96601850103832354</v>
      </c>
      <c r="F82" s="128">
        <v>52.97</v>
      </c>
      <c r="G82" s="129">
        <f t="shared" si="9"/>
        <v>9.7823834196891113E-2</v>
      </c>
      <c r="H82" s="128">
        <v>48.25</v>
      </c>
      <c r="I82" s="129">
        <f t="shared" si="9"/>
        <v>-0.35468770897418744</v>
      </c>
      <c r="J82" s="128">
        <v>74.77</v>
      </c>
      <c r="K82" s="11"/>
      <c r="L82" s="11"/>
      <c r="M82" s="11"/>
      <c r="N82" s="11"/>
      <c r="O82" s="11"/>
      <c r="P82" s="11"/>
      <c r="Q82" s="11"/>
      <c r="R82" s="11"/>
    </row>
    <row r="83" spans="1:18" s="8" customFormat="1" ht="10.199999999999999">
      <c r="A83" s="117" t="s">
        <v>107</v>
      </c>
      <c r="B83" s="128">
        <v>56.22</v>
      </c>
      <c r="C83" s="388">
        <f t="shared" si="6"/>
        <v>0.1115065243179123</v>
      </c>
      <c r="D83" s="303">
        <v>50.58</v>
      </c>
      <c r="E83" s="334">
        <f t="shared" si="9"/>
        <v>-0.10809381061541179</v>
      </c>
      <c r="F83" s="128">
        <v>56.71</v>
      </c>
      <c r="G83" s="129">
        <f t="shared" si="9"/>
        <v>-0.49756356870736251</v>
      </c>
      <c r="H83" s="128">
        <v>112.87</v>
      </c>
      <c r="I83" s="129">
        <f t="shared" si="9"/>
        <v>-0.24938485070160266</v>
      </c>
      <c r="J83" s="128">
        <v>150.37</v>
      </c>
      <c r="K83" s="11"/>
      <c r="L83" s="11"/>
      <c r="M83" s="11"/>
      <c r="N83" s="11"/>
      <c r="O83" s="11"/>
      <c r="P83" s="11"/>
      <c r="Q83" s="11"/>
      <c r="R83" s="11"/>
    </row>
    <row r="84" spans="1:18" s="8" customFormat="1" ht="10.199999999999999">
      <c r="A84" s="117" t="s">
        <v>108</v>
      </c>
      <c r="B84" s="128">
        <v>73.680000000000007</v>
      </c>
      <c r="C84" s="388">
        <f t="shared" si="6"/>
        <v>-9.2275471233214224E-2</v>
      </c>
      <c r="D84" s="303">
        <v>81.17</v>
      </c>
      <c r="E84" s="334">
        <f t="shared" si="9"/>
        <v>-0.11752554903239831</v>
      </c>
      <c r="F84" s="128">
        <v>91.98</v>
      </c>
      <c r="G84" s="129">
        <f t="shared" si="9"/>
        <v>2.8372966207759704</v>
      </c>
      <c r="H84" s="128">
        <v>23.97</v>
      </c>
      <c r="I84" s="129">
        <f t="shared" si="9"/>
        <v>0.11957029425502097</v>
      </c>
      <c r="J84" s="128">
        <v>21.41</v>
      </c>
      <c r="K84" s="11"/>
      <c r="L84" s="11"/>
      <c r="M84" s="11"/>
      <c r="N84" s="11"/>
      <c r="O84" s="11"/>
      <c r="P84" s="11"/>
      <c r="Q84" s="11"/>
      <c r="R84" s="11"/>
    </row>
    <row r="85" spans="1:18" s="8" customFormat="1" ht="10.199999999999999">
      <c r="A85" s="117" t="s">
        <v>109</v>
      </c>
      <c r="B85" s="128">
        <v>95.06</v>
      </c>
      <c r="C85" s="388">
        <f t="shared" si="6"/>
        <v>1.1817764516869405</v>
      </c>
      <c r="D85" s="303">
        <v>43.57</v>
      </c>
      <c r="E85" s="334">
        <f t="shared" si="9"/>
        <v>0.62756817332835269</v>
      </c>
      <c r="F85" s="128">
        <v>26.77</v>
      </c>
      <c r="G85" s="129">
        <f t="shared" si="9"/>
        <v>0.869413407821229</v>
      </c>
      <c r="H85" s="128">
        <v>14.32</v>
      </c>
      <c r="I85" s="129">
        <f t="shared" si="9"/>
        <v>-0.58933180384284478</v>
      </c>
      <c r="J85" s="128">
        <v>34.869999999999997</v>
      </c>
      <c r="K85" s="11"/>
      <c r="L85" s="11"/>
      <c r="M85" s="11"/>
      <c r="N85" s="11"/>
      <c r="O85" s="11"/>
      <c r="P85" s="11"/>
      <c r="Q85" s="11"/>
      <c r="R85" s="11"/>
    </row>
    <row r="86" spans="1:18" s="8" customFormat="1" ht="10.199999999999999">
      <c r="A86" s="117" t="s">
        <v>110</v>
      </c>
      <c r="B86" s="128">
        <v>184.98</v>
      </c>
      <c r="C86" s="388">
        <f t="shared" si="6"/>
        <v>-0.17691554685414268</v>
      </c>
      <c r="D86" s="303">
        <v>224.74</v>
      </c>
      <c r="E86" s="334">
        <f t="shared" si="9"/>
        <v>-0.15434978928356402</v>
      </c>
      <c r="F86" s="128">
        <v>265.76</v>
      </c>
      <c r="G86" s="129">
        <f t="shared" si="9"/>
        <v>0.82740837516330856</v>
      </c>
      <c r="H86" s="128">
        <v>145.43</v>
      </c>
      <c r="I86" s="129">
        <f t="shared" si="9"/>
        <v>-8.1185241344452819E-2</v>
      </c>
      <c r="J86" s="130">
        <v>158.28</v>
      </c>
      <c r="K86" s="11"/>
      <c r="L86" s="11"/>
      <c r="M86" s="11"/>
      <c r="N86" s="11"/>
      <c r="O86" s="11"/>
      <c r="P86" s="11"/>
      <c r="Q86" s="11"/>
      <c r="R86" s="11"/>
    </row>
    <row r="87" spans="1:18" s="8" customFormat="1" ht="10.199999999999999">
      <c r="A87" s="117" t="s">
        <v>111</v>
      </c>
      <c r="B87" s="130">
        <v>12.41</v>
      </c>
      <c r="C87" s="388">
        <f t="shared" si="6"/>
        <v>-0.13699582753824757</v>
      </c>
      <c r="D87" s="304">
        <v>14.38</v>
      </c>
      <c r="E87" s="334">
        <f t="shared" si="9"/>
        <v>-5.1451187335092352E-2</v>
      </c>
      <c r="F87" s="130">
        <v>15.16</v>
      </c>
      <c r="G87" s="129">
        <f t="shared" si="9"/>
        <v>-6.0718711276332105E-2</v>
      </c>
      <c r="H87" s="130">
        <v>16.14</v>
      </c>
      <c r="I87" s="129">
        <f t="shared" si="9"/>
        <v>1.7171717171717171</v>
      </c>
      <c r="J87" s="128">
        <v>5.94</v>
      </c>
      <c r="K87" s="11"/>
      <c r="L87" s="11"/>
      <c r="M87" s="11"/>
      <c r="N87" s="11"/>
      <c r="O87" s="11"/>
      <c r="P87" s="11"/>
      <c r="Q87" s="11"/>
      <c r="R87" s="11"/>
    </row>
    <row r="88" spans="1:18" s="8" customFormat="1" ht="10.199999999999999">
      <c r="A88" s="117" t="s">
        <v>112</v>
      </c>
      <c r="B88" s="128">
        <v>0</v>
      </c>
      <c r="C88" s="388"/>
      <c r="D88" s="303">
        <v>0</v>
      </c>
      <c r="E88" s="334"/>
      <c r="F88" s="128">
        <v>0</v>
      </c>
      <c r="G88" s="129"/>
      <c r="H88" s="128">
        <v>0</v>
      </c>
      <c r="I88" s="129"/>
      <c r="J88" s="128">
        <v>0</v>
      </c>
      <c r="K88" s="11"/>
      <c r="L88" s="11"/>
      <c r="M88" s="11"/>
      <c r="N88" s="11"/>
      <c r="O88" s="11"/>
      <c r="P88" s="11"/>
      <c r="Q88" s="11"/>
      <c r="R88" s="11"/>
    </row>
    <row r="89" spans="1:18" s="3" customFormat="1" ht="10.199999999999999">
      <c r="A89" s="117" t="s">
        <v>113</v>
      </c>
      <c r="B89" s="128">
        <v>11.89</v>
      </c>
      <c r="C89" s="388">
        <f t="shared" si="6"/>
        <v>7.2569444444444446</v>
      </c>
      <c r="D89" s="303">
        <v>1.44</v>
      </c>
      <c r="E89" s="334">
        <f t="shared" si="9"/>
        <v>-0.34841628959276016</v>
      </c>
      <c r="F89" s="128">
        <v>2.21</v>
      </c>
      <c r="G89" s="129">
        <f t="shared" si="9"/>
        <v>0.12182741116751261</v>
      </c>
      <c r="H89" s="128">
        <v>1.97</v>
      </c>
      <c r="I89" s="129">
        <f t="shared" si="9"/>
        <v>0.85849056603773577</v>
      </c>
      <c r="J89" s="128">
        <v>1.06</v>
      </c>
      <c r="K89" s="5"/>
      <c r="L89" s="5"/>
      <c r="M89" s="5"/>
      <c r="N89" s="5"/>
      <c r="O89" s="5"/>
      <c r="P89" s="5"/>
      <c r="Q89" s="5"/>
      <c r="R89" s="5"/>
    </row>
    <row r="90" spans="1:18" s="8" customFormat="1" ht="10.199999999999999">
      <c r="A90" s="117" t="s">
        <v>114</v>
      </c>
      <c r="B90" s="128">
        <v>0</v>
      </c>
      <c r="C90" s="388"/>
      <c r="D90" s="303">
        <v>0</v>
      </c>
      <c r="E90" s="334"/>
      <c r="F90" s="128">
        <v>0</v>
      </c>
      <c r="G90" s="129"/>
      <c r="H90" s="128">
        <v>0</v>
      </c>
      <c r="I90" s="129"/>
      <c r="J90" s="128">
        <v>0</v>
      </c>
      <c r="K90" s="11"/>
      <c r="L90" s="11"/>
      <c r="M90" s="11"/>
      <c r="N90" s="11"/>
      <c r="O90" s="11"/>
      <c r="P90" s="11"/>
      <c r="Q90" s="11"/>
      <c r="R90" s="11"/>
    </row>
    <row r="91" spans="1:18" s="8" customFormat="1" ht="10.199999999999999">
      <c r="A91" s="117" t="s">
        <v>115</v>
      </c>
      <c r="B91" s="128">
        <v>121.71000000000001</v>
      </c>
      <c r="C91" s="388">
        <f t="shared" si="6"/>
        <v>-0.22880496768470404</v>
      </c>
      <c r="D91" s="303">
        <v>157.82</v>
      </c>
      <c r="E91" s="334">
        <f t="shared" si="9"/>
        <v>-0.14618048041549458</v>
      </c>
      <c r="F91" s="128">
        <v>184.84</v>
      </c>
      <c r="G91" s="129">
        <f t="shared" si="9"/>
        <v>0.12624908603460883</v>
      </c>
      <c r="H91" s="128">
        <v>164.12</v>
      </c>
      <c r="I91" s="129">
        <f t="shared" si="9"/>
        <v>0.43725369997372798</v>
      </c>
      <c r="J91" s="128">
        <v>114.19</v>
      </c>
      <c r="K91" s="11"/>
      <c r="L91" s="11"/>
      <c r="M91" s="11"/>
      <c r="N91" s="11"/>
      <c r="O91" s="11"/>
      <c r="P91" s="11"/>
      <c r="Q91" s="11"/>
      <c r="R91" s="11"/>
    </row>
    <row r="92" spans="1:18" s="8" customFormat="1" ht="10.199999999999999">
      <c r="A92" s="117" t="s">
        <v>116</v>
      </c>
      <c r="B92" s="128">
        <v>0</v>
      </c>
      <c r="C92" s="388">
        <f t="shared" si="6"/>
        <v>-1</v>
      </c>
      <c r="D92" s="303">
        <v>1.2</v>
      </c>
      <c r="E92" s="334">
        <f t="shared" si="9"/>
        <v>0.81818181818181812</v>
      </c>
      <c r="F92" s="128">
        <v>0.66</v>
      </c>
      <c r="G92" s="129">
        <f t="shared" si="9"/>
        <v>-0.93843283582089554</v>
      </c>
      <c r="H92" s="128">
        <v>10.72</v>
      </c>
      <c r="I92" s="129">
        <f t="shared" si="9"/>
        <v>-0.61782531194295898</v>
      </c>
      <c r="J92" s="128">
        <v>28.05</v>
      </c>
      <c r="K92" s="11"/>
      <c r="L92" s="11"/>
      <c r="M92" s="11"/>
      <c r="N92" s="11"/>
      <c r="O92" s="11"/>
      <c r="P92" s="11"/>
      <c r="Q92" s="11"/>
      <c r="R92" s="11"/>
    </row>
    <row r="93" spans="1:18" s="8" customFormat="1" ht="10.199999999999999">
      <c r="A93" s="117" t="s">
        <v>117</v>
      </c>
      <c r="B93" s="128">
        <v>0</v>
      </c>
      <c r="C93" s="388">
        <f t="shared" si="6"/>
        <v>-1</v>
      </c>
      <c r="D93" s="303">
        <v>0.01</v>
      </c>
      <c r="E93" s="334">
        <f t="shared" si="9"/>
        <v>-0.97560975609756095</v>
      </c>
      <c r="F93" s="128">
        <v>0.41</v>
      </c>
      <c r="G93" s="129">
        <f t="shared" si="9"/>
        <v>3.0999999999999996</v>
      </c>
      <c r="H93" s="128">
        <v>0.1</v>
      </c>
      <c r="I93" s="129">
        <f t="shared" si="9"/>
        <v>-0.92</v>
      </c>
      <c r="J93" s="131">
        <v>1.25</v>
      </c>
      <c r="K93" s="11"/>
      <c r="L93" s="11"/>
      <c r="M93" s="11"/>
      <c r="N93" s="11"/>
      <c r="O93" s="11"/>
      <c r="P93" s="11"/>
      <c r="Q93" s="11"/>
      <c r="R93" s="11"/>
    </row>
    <row r="94" spans="1:18" s="8" customFormat="1" ht="10.199999999999999">
      <c r="A94" s="117" t="s">
        <v>118</v>
      </c>
      <c r="B94" s="131">
        <v>0</v>
      </c>
      <c r="C94" s="388"/>
      <c r="D94" s="305">
        <v>0</v>
      </c>
      <c r="E94" s="334">
        <f t="shared" si="9"/>
        <v>-1</v>
      </c>
      <c r="F94" s="131">
        <v>3.02</v>
      </c>
      <c r="G94" s="129">
        <f t="shared" si="9"/>
        <v>-0.66105499438832771</v>
      </c>
      <c r="H94" s="131">
        <v>8.91</v>
      </c>
      <c r="I94" s="129">
        <f t="shared" si="9"/>
        <v>-0.59053308823529416</v>
      </c>
      <c r="J94" s="131">
        <v>21.76</v>
      </c>
      <c r="K94" s="11"/>
      <c r="L94" s="11"/>
      <c r="M94" s="11"/>
      <c r="N94" s="11"/>
      <c r="O94" s="11"/>
      <c r="P94" s="11"/>
      <c r="Q94" s="11"/>
      <c r="R94" s="11"/>
    </row>
    <row r="95" spans="1:18" s="8" customFormat="1" ht="10.199999999999999">
      <c r="A95" s="117" t="s">
        <v>119</v>
      </c>
      <c r="B95" s="131">
        <v>10.210000000000001</v>
      </c>
      <c r="C95" s="388">
        <f t="shared" si="6"/>
        <v>2.6594982078853051</v>
      </c>
      <c r="D95" s="305">
        <v>2.79</v>
      </c>
      <c r="E95" s="334">
        <f t="shared" si="9"/>
        <v>-0.58666666666666667</v>
      </c>
      <c r="F95" s="131">
        <v>6.75</v>
      </c>
      <c r="G95" s="129">
        <f t="shared" si="9"/>
        <v>-0.32567432567432564</v>
      </c>
      <c r="H95" s="131">
        <v>10.01</v>
      </c>
      <c r="I95" s="129">
        <f t="shared" si="9"/>
        <v>1.7651933701657456</v>
      </c>
      <c r="J95" s="132">
        <v>3.62</v>
      </c>
      <c r="K95" s="11"/>
      <c r="L95" s="11"/>
      <c r="M95" s="11"/>
      <c r="N95" s="11"/>
      <c r="O95" s="11"/>
      <c r="P95" s="11"/>
      <c r="Q95" s="11"/>
      <c r="R95" s="11"/>
    </row>
    <row r="96" spans="1:18" s="8" customFormat="1" ht="10.199999999999999">
      <c r="A96" s="121" t="s">
        <v>99</v>
      </c>
      <c r="B96" s="131">
        <f>B74</f>
        <v>140.36000000000001</v>
      </c>
      <c r="C96" s="388">
        <f t="shared" si="6"/>
        <v>0.71547298948912275</v>
      </c>
      <c r="D96" s="305">
        <f>D74</f>
        <v>81.819999999999993</v>
      </c>
      <c r="E96" s="334">
        <f t="shared" si="9"/>
        <v>-5.832320777642841E-3</v>
      </c>
      <c r="F96" s="131">
        <f>F74</f>
        <v>82.3</v>
      </c>
      <c r="G96" s="129">
        <f t="shared" si="9"/>
        <v>-0.13249710129651104</v>
      </c>
      <c r="H96" s="132">
        <f>H74</f>
        <v>94.87</v>
      </c>
      <c r="I96" s="129">
        <f t="shared" si="9"/>
        <v>-0.47862167509342701</v>
      </c>
      <c r="J96" s="132">
        <v>181.95999999999998</v>
      </c>
      <c r="K96" s="11"/>
      <c r="L96" s="11"/>
      <c r="M96" s="11"/>
      <c r="N96" s="11"/>
      <c r="O96" s="11"/>
      <c r="P96" s="11"/>
      <c r="Q96" s="11"/>
      <c r="R96" s="11"/>
    </row>
    <row r="97" spans="1:18" s="8" customFormat="1" ht="10.199999999999999">
      <c r="A97" s="121" t="s">
        <v>100</v>
      </c>
      <c r="B97" s="131">
        <f>B75</f>
        <v>1342.86</v>
      </c>
      <c r="C97" s="388">
        <f t="shared" si="6"/>
        <v>7.390998368574242E-2</v>
      </c>
      <c r="D97" s="305">
        <f>D75</f>
        <v>1250.44</v>
      </c>
      <c r="E97" s="334">
        <f t="shared" si="9"/>
        <v>3.6410804717739609E-2</v>
      </c>
      <c r="F97" s="131">
        <f>F75</f>
        <v>1206.51</v>
      </c>
      <c r="G97" s="129">
        <f t="shared" si="9"/>
        <v>0.18593404433085947</v>
      </c>
      <c r="H97" s="132">
        <f>H75</f>
        <v>1017.35</v>
      </c>
      <c r="I97" s="129">
        <f t="shared" si="9"/>
        <v>-6.4858306293719248E-2</v>
      </c>
      <c r="J97" s="132">
        <v>1087.9100000000001</v>
      </c>
      <c r="K97" s="11"/>
      <c r="L97" s="11"/>
      <c r="M97" s="11"/>
      <c r="N97" s="11"/>
      <c r="O97" s="11"/>
      <c r="P97" s="11"/>
      <c r="Q97" s="11"/>
      <c r="R97" s="11"/>
    </row>
    <row r="98" spans="1:18" s="3" customFormat="1" ht="10.199999999999999">
      <c r="A98" s="121" t="s">
        <v>120</v>
      </c>
      <c r="B98" s="131">
        <f>B76+B77+B78+B79+B80+B81+B82+B83+B84+B85</f>
        <v>2680.33</v>
      </c>
      <c r="C98" s="388">
        <f t="shared" si="6"/>
        <v>0.53339588208035593</v>
      </c>
      <c r="D98" s="305">
        <f>D76+D77+D78+D79+D80+D81+D82+D83+D84+D85</f>
        <v>1747.97</v>
      </c>
      <c r="E98" s="334">
        <f t="shared" si="9"/>
        <v>2.2306311153740266E-2</v>
      </c>
      <c r="F98" s="131">
        <f>F76+F77+F78+F79+F80+F81+F82+F83+F84+F85</f>
        <v>1709.8300000000002</v>
      </c>
      <c r="G98" s="129">
        <f t="shared" si="9"/>
        <v>-0.36025876551339653</v>
      </c>
      <c r="H98" s="130">
        <f>H76+H77+H78+H79+H80+H81+H82+H83+H84+H85</f>
        <v>2672.69</v>
      </c>
      <c r="I98" s="129">
        <f t="shared" si="9"/>
        <v>0.21405340092484115</v>
      </c>
      <c r="J98" s="130">
        <v>2201.4599999999996</v>
      </c>
      <c r="K98" s="5"/>
      <c r="L98" s="5"/>
      <c r="M98" s="5"/>
      <c r="N98" s="5"/>
      <c r="O98" s="5"/>
      <c r="P98" s="5"/>
      <c r="Q98" s="5"/>
      <c r="R98" s="5"/>
    </row>
    <row r="99" spans="1:18" s="3" customFormat="1" ht="10.199999999999999">
      <c r="A99" s="121" t="s">
        <v>121</v>
      </c>
      <c r="B99" s="131">
        <f>B86+B87+B88+B89+B90+B91</f>
        <v>330.99</v>
      </c>
      <c r="C99" s="388">
        <f t="shared" si="6"/>
        <v>-0.16916009839851398</v>
      </c>
      <c r="D99" s="305">
        <f>D86+D87+D88+D89+D90+D91</f>
        <v>398.38</v>
      </c>
      <c r="E99" s="334">
        <f t="shared" si="9"/>
        <v>-0.14870611363976327</v>
      </c>
      <c r="F99" s="131">
        <f>F86+F87+F88+F89+F90+F91</f>
        <v>467.97</v>
      </c>
      <c r="G99" s="129">
        <f t="shared" si="9"/>
        <v>0.42821827504120136</v>
      </c>
      <c r="H99" s="186">
        <f>H86+H87+H88+H89+H90+H91</f>
        <v>327.65999999999997</v>
      </c>
      <c r="I99" s="129">
        <f t="shared" si="9"/>
        <v>0.17243353490535629</v>
      </c>
      <c r="J99" s="186">
        <v>279.47000000000003</v>
      </c>
      <c r="K99" s="5"/>
      <c r="L99" s="5"/>
      <c r="M99" s="5"/>
      <c r="N99" s="5"/>
      <c r="O99" s="5"/>
      <c r="P99" s="5"/>
      <c r="Q99" s="5"/>
      <c r="R99" s="5"/>
    </row>
    <row r="100" spans="1:18" s="8" customFormat="1" ht="10.199999999999999">
      <c r="A100" s="364" t="s">
        <v>122</v>
      </c>
      <c r="B100" s="365">
        <f>B92+B93+B94+B95</f>
        <v>10.210000000000001</v>
      </c>
      <c r="C100" s="388">
        <f t="shared" si="6"/>
        <v>1.5525000000000002</v>
      </c>
      <c r="D100" s="365">
        <f>D92+D93+D94+D95</f>
        <v>4</v>
      </c>
      <c r="E100" s="334">
        <f t="shared" si="9"/>
        <v>-0.63099630996309963</v>
      </c>
      <c r="F100" s="365">
        <f>F92+F93+F94+F95</f>
        <v>10.84</v>
      </c>
      <c r="G100" s="366">
        <f t="shared" si="9"/>
        <v>-0.63550773369199731</v>
      </c>
      <c r="H100" s="367">
        <f>H92+H93+H94+H95</f>
        <v>29.740000000000002</v>
      </c>
      <c r="I100" s="366">
        <f t="shared" si="9"/>
        <v>-0.4561082662765179</v>
      </c>
      <c r="J100" s="367">
        <v>54.68</v>
      </c>
      <c r="K100" s="11"/>
      <c r="L100" s="11"/>
      <c r="M100" s="11"/>
      <c r="N100" s="11"/>
      <c r="O100" s="11"/>
      <c r="P100" s="11"/>
      <c r="Q100" s="11"/>
      <c r="R100" s="11"/>
    </row>
    <row r="101" spans="1:18" s="110" customFormat="1" ht="10.199999999999999" customHeight="1">
      <c r="A101" s="107" t="s">
        <v>127</v>
      </c>
      <c r="B101" s="333">
        <f>SUM(B96:B100)</f>
        <v>4504.7499999999991</v>
      </c>
      <c r="C101" s="387">
        <f t="shared" si="6"/>
        <v>0.29349826710426918</v>
      </c>
      <c r="D101" s="333">
        <f>SUM(D96:D100)</f>
        <v>3482.61</v>
      </c>
      <c r="E101" s="187">
        <f t="shared" ref="E101" si="10">IF((+D101/F101)&lt;0,"n.m.",IF(D101&lt;0,(+D101/F101-1)*-1,(+D101/F101-1)))</f>
        <v>1.4838459215802402E-3</v>
      </c>
      <c r="F101" s="333">
        <f>SUM(F96:F100)</f>
        <v>3477.4500000000007</v>
      </c>
      <c r="G101" s="187">
        <f t="shared" ref="G101:I101" si="11">IF((+F101/H101)&lt;0,"n.m.",IF(F101&lt;0,(+F101/H101-1)*-1,(+F101/H101-1)))</f>
        <v>-0.16050464595841418</v>
      </c>
      <c r="H101" s="333">
        <f>SUM(H96:H100)</f>
        <v>4142.3099999999995</v>
      </c>
      <c r="I101" s="187">
        <f t="shared" si="11"/>
        <v>8.8511830307871575E-2</v>
      </c>
      <c r="J101" s="333">
        <v>3805.48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Normal="100" zoomScaleSheetLayoutView="100" workbookViewId="0">
      <pane xSplit="1" ySplit="1" topLeftCell="B2" activePane="bottomRight" state="frozen"/>
      <selection activeCell="K4" sqref="K4"/>
      <selection pane="topRight" activeCell="K4" sqref="K4"/>
      <selection pane="bottomLeft" activeCell="K4" sqref="K4"/>
      <selection pane="bottomRight"/>
    </sheetView>
  </sheetViews>
  <sheetFormatPr baseColWidth="10" defaultColWidth="20.6640625" defaultRowHeight="12" customHeight="1" outlineLevelRow="1"/>
  <cols>
    <col min="1" max="1" width="20.6640625" style="67" customWidth="1"/>
    <col min="2" max="10" width="10.88671875" style="33" customWidth="1"/>
    <col min="11" max="16384" width="20.6640625" style="67"/>
  </cols>
  <sheetData>
    <row r="1" spans="1:18" s="66" customFormat="1" ht="24.75" customHeight="1">
      <c r="A1" s="30" t="s">
        <v>134</v>
      </c>
      <c r="B1" s="201">
        <v>2017</v>
      </c>
      <c r="C1" s="201" t="s">
        <v>150</v>
      </c>
      <c r="D1" s="201">
        <v>2016</v>
      </c>
      <c r="E1" s="201" t="s">
        <v>145</v>
      </c>
      <c r="F1" s="1">
        <v>2015</v>
      </c>
      <c r="G1" s="1" t="s">
        <v>142</v>
      </c>
      <c r="H1" s="1">
        <v>2014</v>
      </c>
      <c r="I1" s="1" t="s">
        <v>1</v>
      </c>
      <c r="J1" s="1">
        <v>2013</v>
      </c>
    </row>
    <row r="2" spans="1:18" ht="3" hidden="1" customHeight="1" outlineLevel="1"/>
    <row r="3" spans="1:18" s="71" customFormat="1" ht="10.199999999999999" customHeight="1" collapsed="1">
      <c r="A3" s="68" t="s">
        <v>2</v>
      </c>
      <c r="B3" s="331">
        <f>B71</f>
        <v>3403.5299999999997</v>
      </c>
      <c r="C3" s="391">
        <f>IF((+B3/D3)&lt;0,"n.m.",IF(B3&lt;0,(+B3/D3-1)*-1,(+B3/D3-1)))</f>
        <v>7.8810988655705794E-2</v>
      </c>
      <c r="D3" s="300">
        <f>D71</f>
        <v>3154.8900000000003</v>
      </c>
      <c r="E3" s="342">
        <f t="shared" ref="E3:I7" si="0">IF((+D3/F3)&lt;0,"n.m.",IF(D3&lt;0,(+D3/F3-1)*-1,(+D3/F3-1)))</f>
        <v>-2.9297469931786724E-2</v>
      </c>
      <c r="F3" s="69">
        <f>F71</f>
        <v>3250.1099999999997</v>
      </c>
      <c r="G3" s="175">
        <f t="shared" si="0"/>
        <v>9.4261549960607871E-2</v>
      </c>
      <c r="H3" s="69">
        <f>H71</f>
        <v>2970.14</v>
      </c>
      <c r="I3" s="175">
        <f t="shared" si="0"/>
        <v>5.2341793006685844E-2</v>
      </c>
      <c r="J3" s="69">
        <v>2822.41</v>
      </c>
    </row>
    <row r="4" spans="1:18" s="71" customFormat="1" ht="10.199999999999999" customHeight="1">
      <c r="A4" s="68" t="s">
        <v>3</v>
      </c>
      <c r="B4" s="331">
        <f>B101</f>
        <v>3943.73</v>
      </c>
      <c r="C4" s="391">
        <f t="shared" ref="C4:C67" si="1">IF((+B4/D4)&lt;0,"n.m.",IF(B4&lt;0,(+B4/D4-1)*-1,(+B4/D4-1)))</f>
        <v>-8.1779383790806515E-2</v>
      </c>
      <c r="D4" s="300">
        <f>D101</f>
        <v>4294.97</v>
      </c>
      <c r="E4" s="342">
        <f t="shared" si="0"/>
        <v>9.8137180448742978E-3</v>
      </c>
      <c r="F4" s="69">
        <f>F101</f>
        <v>4253.2299999999996</v>
      </c>
      <c r="G4" s="175">
        <f t="shared" si="0"/>
        <v>-6.9561450906871602E-2</v>
      </c>
      <c r="H4" s="69">
        <f>H101</f>
        <v>4571.21</v>
      </c>
      <c r="I4" s="175">
        <f t="shared" si="0"/>
        <v>8.7792817232549947E-2</v>
      </c>
      <c r="J4" s="69">
        <v>4202.28</v>
      </c>
      <c r="K4" s="400"/>
    </row>
    <row r="5" spans="1:18" s="71" customFormat="1" ht="10.199999999999999" customHeight="1">
      <c r="A5" s="68" t="s">
        <v>4</v>
      </c>
      <c r="B5" s="331">
        <v>3029.34</v>
      </c>
      <c r="C5" s="391">
        <f t="shared" si="1"/>
        <v>0.12992070182244086</v>
      </c>
      <c r="D5" s="306">
        <v>2681.02</v>
      </c>
      <c r="E5" s="342">
        <f t="shared" si="0"/>
        <v>-3.9364272428670355E-2</v>
      </c>
      <c r="F5" s="69">
        <v>2790.8809999999999</v>
      </c>
      <c r="G5" s="175">
        <f t="shared" si="0"/>
        <v>1.9151814813935575E-2</v>
      </c>
      <c r="H5" s="69">
        <v>2738.4349999999999</v>
      </c>
      <c r="I5" s="175">
        <f t="shared" si="0"/>
        <v>0.12022461476408042</v>
      </c>
      <c r="J5" s="69">
        <v>2444.5410000000002</v>
      </c>
    </row>
    <row r="6" spans="1:18" s="71" customFormat="1" ht="10.199999999999999" customHeight="1">
      <c r="A6" s="68" t="s">
        <v>129</v>
      </c>
      <c r="B6" s="331">
        <v>62.4</v>
      </c>
      <c r="C6" s="391">
        <f t="shared" si="1"/>
        <v>0.27685696746470234</v>
      </c>
      <c r="D6" s="306">
        <v>48.87</v>
      </c>
      <c r="E6" s="342">
        <f t="shared" si="0"/>
        <v>4.4498589381892772E-2</v>
      </c>
      <c r="F6" s="69">
        <v>46.787999999999997</v>
      </c>
      <c r="G6" s="175">
        <f t="shared" si="0"/>
        <v>-0.49243336479317867</v>
      </c>
      <c r="H6" s="69">
        <v>92.180999999999997</v>
      </c>
      <c r="I6" s="175">
        <f t="shared" si="0"/>
        <v>0.32491555874955069</v>
      </c>
      <c r="J6" s="69">
        <v>69.575000000000003</v>
      </c>
    </row>
    <row r="7" spans="1:18" s="71" customFormat="1" ht="10.199999999999999" customHeight="1">
      <c r="A7" s="68" t="s">
        <v>139</v>
      </c>
      <c r="B7" s="331">
        <v>62.4</v>
      </c>
      <c r="C7" s="391">
        <f t="shared" si="1"/>
        <v>0.27685696746470234</v>
      </c>
      <c r="D7" s="306">
        <v>48.87</v>
      </c>
      <c r="E7" s="342">
        <f t="shared" si="0"/>
        <v>4.4498589381892772E-2</v>
      </c>
      <c r="F7" s="69">
        <v>46.787999999999997</v>
      </c>
      <c r="G7" s="175">
        <f t="shared" si="0"/>
        <v>-0.49243336479317867</v>
      </c>
      <c r="H7" s="69">
        <v>92.180999999999997</v>
      </c>
      <c r="I7" s="175">
        <f t="shared" si="0"/>
        <v>0.32491555874955069</v>
      </c>
      <c r="J7" s="69">
        <v>69.575000000000003</v>
      </c>
    </row>
    <row r="8" spans="1:18" ht="10.199999999999999" customHeight="1">
      <c r="A8" s="72" t="s">
        <v>130</v>
      </c>
      <c r="B8" s="73">
        <f>B6/B5</f>
        <v>2.0598546217988074E-2</v>
      </c>
      <c r="C8" s="392"/>
      <c r="D8" s="301">
        <f>D6/D5</f>
        <v>1.822813705231591E-2</v>
      </c>
      <c r="E8" s="73"/>
      <c r="F8" s="73">
        <f>F6/F5</f>
        <v>1.6764598705570032E-2</v>
      </c>
      <c r="G8" s="70"/>
      <c r="H8" s="73">
        <f>H6/H5</f>
        <v>3.3661927341711598E-2</v>
      </c>
      <c r="I8" s="73"/>
      <c r="J8" s="73">
        <v>2.8461375775656862E-2</v>
      </c>
    </row>
    <row r="9" spans="1:18" ht="10.199999999999999" customHeight="1">
      <c r="A9" s="72" t="s">
        <v>131</v>
      </c>
      <c r="B9" s="74">
        <f>B3/Group!B2</f>
        <v>0.23278541867150357</v>
      </c>
      <c r="C9" s="392"/>
      <c r="D9" s="302">
        <f>D3/Group!D2</f>
        <v>0.23385093651114852</v>
      </c>
      <c r="E9" s="74"/>
      <c r="F9" s="74">
        <f>F3/Group!F2</f>
        <v>0.22744328806082115</v>
      </c>
      <c r="G9" s="74"/>
      <c r="H9" s="74">
        <f>H3/Group!H2</f>
        <v>0.21893999705145215</v>
      </c>
      <c r="I9" s="74"/>
      <c r="J9" s="74">
        <v>0.20794190260567433</v>
      </c>
    </row>
    <row r="10" spans="1:18" ht="10.199999999999999" customHeight="1">
      <c r="A10" s="72" t="s">
        <v>132</v>
      </c>
      <c r="B10" s="74">
        <f>B4/Group!B3</f>
        <v>0.2376905074593762</v>
      </c>
      <c r="C10" s="392"/>
      <c r="D10" s="302">
        <f>D4/Group!D3</f>
        <v>0.28989139289906246</v>
      </c>
      <c r="E10" s="74"/>
      <c r="F10" s="74">
        <f>F4/Group!F3</f>
        <v>0.32381926182641541</v>
      </c>
      <c r="G10" s="74"/>
      <c r="H10" s="74">
        <f>H4/Group!H3</f>
        <v>0.31736932288397773</v>
      </c>
      <c r="I10" s="74"/>
      <c r="J10" s="74">
        <v>0.31198068550997499</v>
      </c>
    </row>
    <row r="11" spans="1:18" ht="10.199999999999999" customHeight="1">
      <c r="A11" s="72"/>
      <c r="B11" s="75"/>
      <c r="C11" s="392"/>
      <c r="D11" s="75"/>
      <c r="E11" s="75"/>
      <c r="F11" s="75"/>
      <c r="G11" s="75"/>
      <c r="H11" s="75"/>
      <c r="I11" s="75"/>
      <c r="J11" s="75"/>
    </row>
    <row r="12" spans="1:18" s="71" customFormat="1" ht="10.199999999999999" customHeight="1">
      <c r="A12" s="68" t="s">
        <v>98</v>
      </c>
      <c r="B12" s="76"/>
      <c r="C12" s="392"/>
      <c r="D12" s="76"/>
      <c r="E12" s="76"/>
      <c r="F12" s="76"/>
      <c r="G12" s="76"/>
      <c r="H12" s="76"/>
      <c r="I12" s="76"/>
      <c r="J12" s="76"/>
    </row>
    <row r="13" spans="1:18" s="3" customFormat="1" ht="10.199999999999999">
      <c r="A13" s="77" t="s">
        <v>99</v>
      </c>
      <c r="B13" s="78">
        <v>9060</v>
      </c>
      <c r="C13" s="392">
        <f t="shared" si="1"/>
        <v>-1.8524536886577847E-2</v>
      </c>
      <c r="D13" s="307">
        <v>9231</v>
      </c>
      <c r="E13" s="332">
        <f>IF((+D13/F13)&lt;0,"n.m.",IF(D13&lt;0,(+D13/F13-1)*-1,(+D13/F13-1)))</f>
        <v>-1.7351500958058375E-2</v>
      </c>
      <c r="F13" s="78">
        <v>9394</v>
      </c>
      <c r="G13" s="97">
        <f>IF((+F13/H13)&lt;0,"n.m.",IF(F13&lt;0,(+F13/H13-1)*-1,(+F13/H13-1)))</f>
        <v>0.22477183833116032</v>
      </c>
      <c r="H13" s="78">
        <v>7670</v>
      </c>
      <c r="I13" s="97">
        <f>IF((+H13/J13)&lt;0,"n.m.",IF(H13&lt;0,(+H13/J13-1)*-1,(+H13/J13-1)))</f>
        <v>8.3639446171234866E-2</v>
      </c>
      <c r="J13" s="78">
        <v>7078</v>
      </c>
      <c r="K13" s="5"/>
      <c r="L13" s="5"/>
      <c r="M13" s="5"/>
      <c r="N13" s="5"/>
      <c r="O13" s="5"/>
      <c r="P13" s="5"/>
      <c r="Q13" s="5"/>
      <c r="R13" s="5"/>
    </row>
    <row r="14" spans="1:18" s="3" customFormat="1" ht="10.199999999999999">
      <c r="A14" s="77" t="s">
        <v>100</v>
      </c>
      <c r="B14" s="78">
        <v>2432</v>
      </c>
      <c r="C14" s="392">
        <f t="shared" si="1"/>
        <v>5.6013894919670015E-2</v>
      </c>
      <c r="D14" s="307">
        <v>2303</v>
      </c>
      <c r="E14" s="332">
        <f t="shared" ref="E14:E40" si="2">IF((+D14/F14)&lt;0,"n.m.",IF(D14&lt;0,(+D14/F14-1)*-1,(+D14/F14-1)))</f>
        <v>1.9477644975652852E-2</v>
      </c>
      <c r="F14" s="78">
        <v>2259</v>
      </c>
      <c r="G14" s="97">
        <f t="shared" ref="G14:I39" si="3">IF((+F14/H14)&lt;0,"n.m.",IF(F14&lt;0,(+F14/H14-1)*-1,(+F14/H14-1)))</f>
        <v>0.52018842530282638</v>
      </c>
      <c r="H14" s="78">
        <v>1486</v>
      </c>
      <c r="I14" s="97">
        <f t="shared" si="3"/>
        <v>0.29217391304347817</v>
      </c>
      <c r="J14" s="78">
        <v>1150</v>
      </c>
      <c r="K14" s="5"/>
      <c r="L14" s="5"/>
      <c r="M14" s="5"/>
      <c r="N14" s="5"/>
      <c r="O14" s="5"/>
      <c r="P14" s="5"/>
      <c r="Q14" s="5"/>
      <c r="R14" s="5"/>
    </row>
    <row r="15" spans="1:18" s="3" customFormat="1" ht="10.199999999999999">
      <c r="A15" s="77" t="s">
        <v>101</v>
      </c>
      <c r="B15" s="78">
        <v>467</v>
      </c>
      <c r="C15" s="392">
        <f t="shared" si="1"/>
        <v>3.0905077262693093E-2</v>
      </c>
      <c r="D15" s="307">
        <v>453</v>
      </c>
      <c r="E15" s="332">
        <f t="shared" si="2"/>
        <v>-1.3071895424836555E-2</v>
      </c>
      <c r="F15" s="78">
        <v>459</v>
      </c>
      <c r="G15" s="97">
        <f t="shared" si="3"/>
        <v>-2.3404255319148914E-2</v>
      </c>
      <c r="H15" s="78">
        <v>470</v>
      </c>
      <c r="I15" s="97">
        <f t="shared" si="3"/>
        <v>0.22395833333333326</v>
      </c>
      <c r="J15" s="78">
        <v>384</v>
      </c>
      <c r="K15" s="5"/>
      <c r="L15" s="5"/>
      <c r="M15" s="5"/>
      <c r="N15" s="5"/>
      <c r="O15" s="5"/>
      <c r="P15" s="5"/>
      <c r="Q15" s="5"/>
      <c r="R15" s="5"/>
    </row>
    <row r="16" spans="1:18" s="3" customFormat="1" ht="10.199999999999999">
      <c r="A16" s="77" t="s">
        <v>102</v>
      </c>
      <c r="B16" s="78">
        <v>730</v>
      </c>
      <c r="C16" s="392">
        <f t="shared" si="1"/>
        <v>-8.152173913043459E-3</v>
      </c>
      <c r="D16" s="307">
        <v>736</v>
      </c>
      <c r="E16" s="332">
        <f t="shared" si="2"/>
        <v>5.464480874316946E-3</v>
      </c>
      <c r="F16" s="78">
        <v>732</v>
      </c>
      <c r="G16" s="97">
        <f t="shared" si="3"/>
        <v>-9.4722598105547728E-3</v>
      </c>
      <c r="H16" s="78">
        <v>739</v>
      </c>
      <c r="I16" s="97">
        <f t="shared" si="3"/>
        <v>7.8832116788321249E-2</v>
      </c>
      <c r="J16" s="78">
        <v>685</v>
      </c>
      <c r="K16" s="5"/>
      <c r="L16" s="5"/>
      <c r="M16" s="5"/>
      <c r="N16" s="5"/>
      <c r="O16" s="5"/>
      <c r="P16" s="5"/>
      <c r="Q16" s="5"/>
      <c r="R16" s="5"/>
    </row>
    <row r="17" spans="1:18" s="8" customFormat="1" ht="10.199999999999999">
      <c r="A17" s="77" t="s">
        <v>103</v>
      </c>
      <c r="B17" s="78">
        <v>799</v>
      </c>
      <c r="C17" s="392">
        <f t="shared" si="1"/>
        <v>8.7074829931972797E-2</v>
      </c>
      <c r="D17" s="307">
        <v>735</v>
      </c>
      <c r="E17" s="332">
        <f t="shared" si="2"/>
        <v>-1.8691588785046731E-2</v>
      </c>
      <c r="F17" s="78">
        <v>749</v>
      </c>
      <c r="G17" s="97">
        <f t="shared" si="3"/>
        <v>1.6282225237449044E-2</v>
      </c>
      <c r="H17" s="78">
        <v>737</v>
      </c>
      <c r="I17" s="97">
        <f t="shared" si="3"/>
        <v>0.12347560975609762</v>
      </c>
      <c r="J17" s="78">
        <v>656</v>
      </c>
      <c r="K17" s="11"/>
      <c r="L17" s="11"/>
      <c r="M17" s="11"/>
      <c r="N17" s="11"/>
      <c r="O17" s="11"/>
      <c r="P17" s="11"/>
      <c r="Q17" s="11"/>
      <c r="R17" s="11"/>
    </row>
    <row r="18" spans="1:18" s="8" customFormat="1" ht="10.199999999999999">
      <c r="A18" s="77" t="s">
        <v>147</v>
      </c>
      <c r="B18" s="78">
        <v>127</v>
      </c>
      <c r="C18" s="392">
        <f t="shared" si="1"/>
        <v>-0.52611940298507465</v>
      </c>
      <c r="D18" s="307">
        <v>268</v>
      </c>
      <c r="E18" s="332">
        <f t="shared" si="2"/>
        <v>0.27014218009478674</v>
      </c>
      <c r="F18" s="78">
        <v>211</v>
      </c>
      <c r="G18" s="97">
        <f t="shared" si="3"/>
        <v>9.3264248704663322E-2</v>
      </c>
      <c r="H18" s="78">
        <v>193</v>
      </c>
      <c r="I18" s="97">
        <f t="shared" si="3"/>
        <v>0.19875776397515521</v>
      </c>
      <c r="J18" s="78">
        <v>161</v>
      </c>
      <c r="K18" s="11"/>
      <c r="L18" s="11"/>
      <c r="M18" s="11"/>
      <c r="N18" s="11"/>
      <c r="O18" s="11"/>
      <c r="P18" s="11"/>
      <c r="Q18" s="11"/>
      <c r="R18" s="11"/>
    </row>
    <row r="19" spans="1:18" s="8" customFormat="1" ht="10.199999999999999">
      <c r="A19" s="77" t="s">
        <v>104</v>
      </c>
      <c r="B19" s="78">
        <v>378</v>
      </c>
      <c r="C19" s="392">
        <f t="shared" si="1"/>
        <v>0.17757009345794383</v>
      </c>
      <c r="D19" s="307">
        <v>321</v>
      </c>
      <c r="E19" s="332">
        <f t="shared" si="2"/>
        <v>4.2207792207792139E-2</v>
      </c>
      <c r="F19" s="78">
        <v>308</v>
      </c>
      <c r="G19" s="97">
        <f t="shared" si="3"/>
        <v>2.6666666666666616E-2</v>
      </c>
      <c r="H19" s="78">
        <v>300</v>
      </c>
      <c r="I19" s="97">
        <f t="shared" si="3"/>
        <v>-6.6225165562914245E-3</v>
      </c>
      <c r="J19" s="78">
        <v>302</v>
      </c>
      <c r="K19" s="11"/>
      <c r="L19" s="11"/>
      <c r="M19" s="11"/>
      <c r="N19" s="11"/>
      <c r="O19" s="11"/>
      <c r="P19" s="11"/>
      <c r="Q19" s="11"/>
      <c r="R19" s="11"/>
    </row>
    <row r="20" spans="1:18" s="8" customFormat="1" ht="10.199999999999999">
      <c r="A20" s="77" t="s">
        <v>105</v>
      </c>
      <c r="B20" s="78">
        <v>218</v>
      </c>
      <c r="C20" s="392">
        <f t="shared" si="1"/>
        <v>4.6082949308756671E-3</v>
      </c>
      <c r="D20" s="307">
        <v>217</v>
      </c>
      <c r="E20" s="332">
        <f t="shared" si="2"/>
        <v>-4.5871559633027248E-3</v>
      </c>
      <c r="F20" s="78">
        <v>218</v>
      </c>
      <c r="G20" s="97">
        <f t="shared" si="3"/>
        <v>-2.2421524663677084E-2</v>
      </c>
      <c r="H20" s="78">
        <v>223</v>
      </c>
      <c r="I20" s="97">
        <f t="shared" si="3"/>
        <v>7.7294685990338063E-2</v>
      </c>
      <c r="J20" s="78">
        <v>207</v>
      </c>
      <c r="K20" s="11"/>
      <c r="L20" s="11"/>
      <c r="M20" s="11"/>
      <c r="N20" s="11"/>
      <c r="O20" s="11"/>
      <c r="P20" s="11"/>
      <c r="Q20" s="11"/>
      <c r="R20" s="11"/>
    </row>
    <row r="21" spans="1:18" s="8" customFormat="1" ht="10.199999999999999">
      <c r="A21" s="77" t="s">
        <v>106</v>
      </c>
      <c r="B21" s="78">
        <v>52</v>
      </c>
      <c r="C21" s="392">
        <f t="shared" si="1"/>
        <v>-0.46938775510204078</v>
      </c>
      <c r="D21" s="307">
        <v>98</v>
      </c>
      <c r="E21" s="332">
        <f t="shared" si="2"/>
        <v>-0.11711711711711714</v>
      </c>
      <c r="F21" s="78">
        <v>111</v>
      </c>
      <c r="G21" s="97">
        <f t="shared" si="3"/>
        <v>-5.9322033898305038E-2</v>
      </c>
      <c r="H21" s="78">
        <v>118</v>
      </c>
      <c r="I21" s="97">
        <f t="shared" si="3"/>
        <v>7.2727272727272751E-2</v>
      </c>
      <c r="J21" s="78">
        <v>110</v>
      </c>
      <c r="K21" s="11"/>
      <c r="L21" s="11"/>
      <c r="M21" s="11"/>
      <c r="N21" s="11"/>
      <c r="O21" s="11"/>
      <c r="P21" s="11"/>
      <c r="Q21" s="11"/>
      <c r="R21" s="11"/>
    </row>
    <row r="22" spans="1:18" s="8" customFormat="1" ht="10.199999999999999">
      <c r="A22" s="77" t="s">
        <v>107</v>
      </c>
      <c r="B22" s="78">
        <v>13</v>
      </c>
      <c r="C22" s="392">
        <f t="shared" si="1"/>
        <v>-0.5</v>
      </c>
      <c r="D22" s="307">
        <v>26</v>
      </c>
      <c r="E22" s="332">
        <f t="shared" si="2"/>
        <v>4.0000000000000036E-2</v>
      </c>
      <c r="F22" s="78">
        <v>25</v>
      </c>
      <c r="G22" s="97">
        <f t="shared" si="3"/>
        <v>-0.21875</v>
      </c>
      <c r="H22" s="78">
        <v>32</v>
      </c>
      <c r="I22" s="97">
        <f t="shared" si="3"/>
        <v>-3.0303030303030276E-2</v>
      </c>
      <c r="J22" s="78">
        <v>33</v>
      </c>
      <c r="K22" s="11"/>
      <c r="L22" s="11"/>
      <c r="M22" s="11"/>
      <c r="N22" s="11"/>
      <c r="O22" s="11"/>
      <c r="P22" s="11"/>
      <c r="Q22" s="11"/>
      <c r="R22" s="11"/>
    </row>
    <row r="23" spans="1:18" s="8" customFormat="1" ht="10.199999999999999">
      <c r="A23" s="77" t="s">
        <v>108</v>
      </c>
      <c r="B23" s="78">
        <v>36</v>
      </c>
      <c r="C23" s="392">
        <f t="shared" si="1"/>
        <v>-0.18181818181818177</v>
      </c>
      <c r="D23" s="307">
        <v>44</v>
      </c>
      <c r="E23" s="332">
        <f t="shared" si="2"/>
        <v>0.12820512820512819</v>
      </c>
      <c r="F23" s="78">
        <v>39</v>
      </c>
      <c r="G23" s="97">
        <f t="shared" si="3"/>
        <v>0.5</v>
      </c>
      <c r="H23" s="78">
        <v>26</v>
      </c>
      <c r="I23" s="97">
        <f t="shared" si="3"/>
        <v>4.0000000000000036E-2</v>
      </c>
      <c r="J23" s="78">
        <v>25</v>
      </c>
      <c r="K23" s="11"/>
      <c r="L23" s="11"/>
      <c r="M23" s="11"/>
      <c r="N23" s="11"/>
      <c r="O23" s="11"/>
      <c r="P23" s="11"/>
      <c r="Q23" s="11"/>
      <c r="R23" s="11"/>
    </row>
    <row r="24" spans="1:18" s="8" customFormat="1" ht="10.199999999999999">
      <c r="A24" s="77" t="s">
        <v>109</v>
      </c>
      <c r="B24" s="78">
        <v>22</v>
      </c>
      <c r="C24" s="392">
        <f t="shared" si="1"/>
        <v>0</v>
      </c>
      <c r="D24" s="307">
        <v>22</v>
      </c>
      <c r="E24" s="332">
        <f t="shared" si="2"/>
        <v>-4.3478260869565188E-2</v>
      </c>
      <c r="F24" s="78">
        <v>23</v>
      </c>
      <c r="G24" s="97">
        <f t="shared" si="3"/>
        <v>-4.166666666666663E-2</v>
      </c>
      <c r="H24" s="78">
        <v>24</v>
      </c>
      <c r="I24" s="97">
        <f t="shared" si="3"/>
        <v>-0.11111111111111116</v>
      </c>
      <c r="J24" s="78">
        <v>27</v>
      </c>
      <c r="K24" s="11"/>
      <c r="L24" s="11"/>
      <c r="M24" s="11"/>
      <c r="N24" s="11"/>
      <c r="O24" s="11"/>
      <c r="P24" s="11"/>
      <c r="Q24" s="11"/>
      <c r="R24" s="11"/>
    </row>
    <row r="25" spans="1:18" s="8" customFormat="1" ht="10.199999999999999">
      <c r="A25" s="77" t="s">
        <v>110</v>
      </c>
      <c r="B25" s="78">
        <v>40</v>
      </c>
      <c r="C25" s="392">
        <f t="shared" si="1"/>
        <v>-0.32203389830508478</v>
      </c>
      <c r="D25" s="307">
        <v>59</v>
      </c>
      <c r="E25" s="332">
        <f t="shared" si="2"/>
        <v>-0.36559139784946237</v>
      </c>
      <c r="F25" s="78">
        <v>93</v>
      </c>
      <c r="G25" s="97">
        <f t="shared" si="3"/>
        <v>-0.39215686274509809</v>
      </c>
      <c r="H25" s="78">
        <v>153</v>
      </c>
      <c r="I25" s="97">
        <f t="shared" si="3"/>
        <v>5.5172413793103559E-2</v>
      </c>
      <c r="J25" s="78">
        <v>145</v>
      </c>
      <c r="K25" s="11"/>
      <c r="L25" s="11"/>
      <c r="M25" s="11"/>
      <c r="N25" s="11"/>
      <c r="O25" s="11"/>
      <c r="P25" s="11"/>
      <c r="Q25" s="11"/>
      <c r="R25" s="11"/>
    </row>
    <row r="26" spans="1:18" s="8" customFormat="1" ht="10.199999999999999">
      <c r="A26" s="77" t="s">
        <v>111</v>
      </c>
      <c r="B26" s="81">
        <v>49</v>
      </c>
      <c r="C26" s="392">
        <f t="shared" si="1"/>
        <v>-0.16949152542372881</v>
      </c>
      <c r="D26" s="308">
        <v>59</v>
      </c>
      <c r="E26" s="332">
        <f t="shared" si="2"/>
        <v>-1.6666666666666718E-2</v>
      </c>
      <c r="F26" s="81">
        <v>60</v>
      </c>
      <c r="G26" s="97">
        <f t="shared" si="3"/>
        <v>-0.55555555555555558</v>
      </c>
      <c r="H26" s="81">
        <v>135</v>
      </c>
      <c r="I26" s="97">
        <f t="shared" si="3"/>
        <v>-0.18181818181818177</v>
      </c>
      <c r="J26" s="81">
        <v>165</v>
      </c>
      <c r="K26" s="11"/>
      <c r="L26" s="11"/>
      <c r="M26" s="11"/>
      <c r="N26" s="11"/>
      <c r="O26" s="11"/>
      <c r="P26" s="11"/>
      <c r="Q26" s="11"/>
      <c r="R26" s="11"/>
    </row>
    <row r="27" spans="1:18" s="8" customFormat="1" ht="10.199999999999999">
      <c r="A27" s="77" t="s">
        <v>112</v>
      </c>
      <c r="B27" s="78">
        <v>16</v>
      </c>
      <c r="C27" s="392">
        <f t="shared" si="1"/>
        <v>-0.36</v>
      </c>
      <c r="D27" s="307">
        <v>25</v>
      </c>
      <c r="E27" s="332">
        <f t="shared" si="2"/>
        <v>8.6956521739130377E-2</v>
      </c>
      <c r="F27" s="78">
        <v>23</v>
      </c>
      <c r="G27" s="97">
        <f t="shared" si="3"/>
        <v>-0.47727272727272729</v>
      </c>
      <c r="H27" s="78">
        <v>44</v>
      </c>
      <c r="I27" s="97"/>
      <c r="J27" s="78">
        <v>0</v>
      </c>
      <c r="K27" s="11"/>
      <c r="L27" s="11"/>
      <c r="M27" s="11"/>
      <c r="N27" s="11"/>
      <c r="O27" s="11"/>
      <c r="P27" s="11"/>
      <c r="Q27" s="11"/>
      <c r="R27" s="11"/>
    </row>
    <row r="28" spans="1:18" s="3" customFormat="1" ht="10.199999999999999">
      <c r="A28" s="77" t="s">
        <v>113</v>
      </c>
      <c r="B28" s="78">
        <v>135</v>
      </c>
      <c r="C28" s="392">
        <f t="shared" si="1"/>
        <v>-0.33497536945812811</v>
      </c>
      <c r="D28" s="307">
        <v>203</v>
      </c>
      <c r="E28" s="332">
        <f t="shared" si="2"/>
        <v>-0.30000000000000004</v>
      </c>
      <c r="F28" s="78">
        <v>290</v>
      </c>
      <c r="G28" s="97">
        <f t="shared" si="3"/>
        <v>1.7543859649122862E-2</v>
      </c>
      <c r="H28" s="78">
        <v>285</v>
      </c>
      <c r="I28" s="97">
        <f t="shared" si="3"/>
        <v>0.39705882352941169</v>
      </c>
      <c r="J28" s="78">
        <v>204</v>
      </c>
      <c r="K28" s="5"/>
      <c r="L28" s="5"/>
      <c r="M28" s="5"/>
      <c r="N28" s="5"/>
      <c r="O28" s="5"/>
      <c r="P28" s="5"/>
      <c r="Q28" s="5"/>
      <c r="R28" s="5"/>
    </row>
    <row r="29" spans="1:18" s="8" customFormat="1" ht="10.199999999999999">
      <c r="A29" s="77" t="s">
        <v>114</v>
      </c>
      <c r="B29" s="78">
        <v>6</v>
      </c>
      <c r="C29" s="392">
        <f t="shared" si="1"/>
        <v>-0.5</v>
      </c>
      <c r="D29" s="307">
        <v>12</v>
      </c>
      <c r="E29" s="332">
        <f t="shared" si="2"/>
        <v>3</v>
      </c>
      <c r="F29" s="78">
        <v>3</v>
      </c>
      <c r="G29" s="97">
        <f t="shared" si="3"/>
        <v>2</v>
      </c>
      <c r="H29" s="78">
        <v>1</v>
      </c>
      <c r="I29" s="97"/>
      <c r="J29" s="78">
        <v>0</v>
      </c>
      <c r="K29" s="11"/>
      <c r="L29" s="11"/>
      <c r="M29" s="11"/>
      <c r="N29" s="11"/>
      <c r="O29" s="11"/>
      <c r="P29" s="11"/>
      <c r="Q29" s="11"/>
      <c r="R29" s="11"/>
    </row>
    <row r="30" spans="1:18" s="8" customFormat="1" ht="10.199999999999999">
      <c r="A30" s="77" t="s">
        <v>115</v>
      </c>
      <c r="B30" s="78">
        <v>329</v>
      </c>
      <c r="C30" s="392">
        <f t="shared" si="1"/>
        <v>1.2534246575342465</v>
      </c>
      <c r="D30" s="307">
        <v>146</v>
      </c>
      <c r="E30" s="332">
        <f t="shared" si="2"/>
        <v>0.22689075630252109</v>
      </c>
      <c r="F30" s="78">
        <v>119</v>
      </c>
      <c r="G30" s="97">
        <f t="shared" si="3"/>
        <v>0.21428571428571419</v>
      </c>
      <c r="H30" s="78">
        <v>98</v>
      </c>
      <c r="I30" s="97">
        <f t="shared" si="3"/>
        <v>-8.411214953271029E-2</v>
      </c>
      <c r="J30" s="78">
        <v>107</v>
      </c>
      <c r="K30" s="11"/>
      <c r="L30" s="11"/>
      <c r="M30" s="11"/>
      <c r="N30" s="11"/>
      <c r="O30" s="11"/>
      <c r="P30" s="11"/>
      <c r="Q30" s="11"/>
      <c r="R30" s="11"/>
    </row>
    <row r="31" spans="1:18" s="8" customFormat="1" ht="10.199999999999999">
      <c r="A31" s="77" t="s">
        <v>116</v>
      </c>
      <c r="B31" s="78">
        <v>3766</v>
      </c>
      <c r="C31" s="392">
        <f t="shared" si="1"/>
        <v>-0.16570669029685425</v>
      </c>
      <c r="D31" s="307">
        <v>4514</v>
      </c>
      <c r="E31" s="332">
        <f t="shared" si="2"/>
        <v>-0.21454672002784059</v>
      </c>
      <c r="F31" s="78">
        <v>5747</v>
      </c>
      <c r="G31" s="97">
        <f t="shared" si="3"/>
        <v>-0.1045497039576192</v>
      </c>
      <c r="H31" s="78">
        <v>6418</v>
      </c>
      <c r="I31" s="97">
        <f t="shared" si="3"/>
        <v>2.9515559833172889E-2</v>
      </c>
      <c r="J31" s="78">
        <v>6234</v>
      </c>
      <c r="K31" s="11"/>
      <c r="L31" s="11"/>
      <c r="M31" s="11"/>
      <c r="N31" s="11"/>
      <c r="O31" s="11"/>
      <c r="P31" s="11"/>
      <c r="Q31" s="11"/>
      <c r="R31" s="11"/>
    </row>
    <row r="32" spans="1:18" s="8" customFormat="1" ht="10.199999999999999">
      <c r="A32" s="77" t="s">
        <v>117</v>
      </c>
      <c r="B32" s="78">
        <v>5150</v>
      </c>
      <c r="C32" s="392">
        <f t="shared" si="1"/>
        <v>4.0824575586095424E-2</v>
      </c>
      <c r="D32" s="307">
        <v>4948</v>
      </c>
      <c r="E32" s="332">
        <f t="shared" si="2"/>
        <v>0.19343945972021226</v>
      </c>
      <c r="F32" s="78">
        <v>4146</v>
      </c>
      <c r="G32" s="97">
        <f t="shared" si="3"/>
        <v>0.34174757281553392</v>
      </c>
      <c r="H32" s="78">
        <v>3090</v>
      </c>
      <c r="I32" s="97">
        <f t="shared" si="3"/>
        <v>0.19489559164733183</v>
      </c>
      <c r="J32" s="78">
        <v>2586</v>
      </c>
      <c r="K32" s="11"/>
      <c r="L32" s="11"/>
      <c r="M32" s="11"/>
      <c r="N32" s="11"/>
      <c r="O32" s="11"/>
      <c r="P32" s="11"/>
      <c r="Q32" s="11"/>
      <c r="R32" s="11"/>
    </row>
    <row r="33" spans="1:18" s="8" customFormat="1" ht="10.199999999999999">
      <c r="A33" s="77" t="s">
        <v>118</v>
      </c>
      <c r="B33" s="84">
        <v>1059</v>
      </c>
      <c r="C33" s="392">
        <f t="shared" si="1"/>
        <v>0.19932049830124576</v>
      </c>
      <c r="D33" s="309">
        <v>883</v>
      </c>
      <c r="E33" s="332">
        <f t="shared" si="2"/>
        <v>-0.27265238879736409</v>
      </c>
      <c r="F33" s="84">
        <v>1214</v>
      </c>
      <c r="G33" s="97">
        <f t="shared" si="3"/>
        <v>-0.48776371308016875</v>
      </c>
      <c r="H33" s="84">
        <v>2370</v>
      </c>
      <c r="I33" s="97">
        <f t="shared" si="3"/>
        <v>-9.7486671744097531E-2</v>
      </c>
      <c r="J33" s="84">
        <v>2626</v>
      </c>
      <c r="K33" s="11"/>
      <c r="L33" s="11"/>
      <c r="M33" s="11"/>
      <c r="N33" s="11"/>
      <c r="O33" s="11"/>
      <c r="P33" s="11"/>
      <c r="Q33" s="11"/>
      <c r="R33" s="11"/>
    </row>
    <row r="34" spans="1:18" s="8" customFormat="1" ht="10.199999999999999">
      <c r="A34" s="77" t="s">
        <v>119</v>
      </c>
      <c r="B34" s="84">
        <v>734</v>
      </c>
      <c r="C34" s="392">
        <f t="shared" si="1"/>
        <v>1.3812154696132506E-2</v>
      </c>
      <c r="D34" s="309">
        <v>724</v>
      </c>
      <c r="E34" s="332">
        <f t="shared" si="2"/>
        <v>-0.15222482435597184</v>
      </c>
      <c r="F34" s="84">
        <v>854</v>
      </c>
      <c r="G34" s="97">
        <f t="shared" si="3"/>
        <v>0.22525107604017225</v>
      </c>
      <c r="H34" s="84">
        <v>697</v>
      </c>
      <c r="I34" s="97">
        <f t="shared" si="3"/>
        <v>1.0144927536231974E-2</v>
      </c>
      <c r="J34" s="84">
        <v>690</v>
      </c>
      <c r="K34" s="11"/>
      <c r="L34" s="11"/>
      <c r="M34" s="11"/>
      <c r="N34" s="11"/>
      <c r="O34" s="11"/>
      <c r="P34" s="11"/>
      <c r="Q34" s="11"/>
      <c r="R34" s="11"/>
    </row>
    <row r="35" spans="1:18" s="8" customFormat="1" ht="10.199999999999999">
      <c r="A35" s="82" t="s">
        <v>99</v>
      </c>
      <c r="B35" s="85">
        <f>B13</f>
        <v>9060</v>
      </c>
      <c r="C35" s="392">
        <f t="shared" si="1"/>
        <v>-1.8524536886577847E-2</v>
      </c>
      <c r="D35" s="234">
        <f>D13</f>
        <v>9231</v>
      </c>
      <c r="E35" s="332">
        <f t="shared" si="2"/>
        <v>-1.7351500958058375E-2</v>
      </c>
      <c r="F35" s="85">
        <f>F13</f>
        <v>9394</v>
      </c>
      <c r="G35" s="97">
        <f t="shared" si="3"/>
        <v>0.22477183833116032</v>
      </c>
      <c r="H35" s="85">
        <f>H13</f>
        <v>7670</v>
      </c>
      <c r="I35" s="97">
        <f t="shared" si="3"/>
        <v>8.3639446171234866E-2</v>
      </c>
      <c r="J35" s="85">
        <v>7078</v>
      </c>
      <c r="K35" s="11"/>
      <c r="L35" s="11"/>
      <c r="M35" s="11"/>
      <c r="N35" s="11"/>
      <c r="O35" s="11"/>
      <c r="P35" s="11"/>
      <c r="Q35" s="11"/>
      <c r="R35" s="11"/>
    </row>
    <row r="36" spans="1:18" s="8" customFormat="1" ht="10.199999999999999">
      <c r="A36" s="82" t="s">
        <v>100</v>
      </c>
      <c r="B36" s="85">
        <f>B14</f>
        <v>2432</v>
      </c>
      <c r="C36" s="392">
        <f t="shared" si="1"/>
        <v>5.6013894919670015E-2</v>
      </c>
      <c r="D36" s="234">
        <f>D14</f>
        <v>2303</v>
      </c>
      <c r="E36" s="332">
        <f t="shared" si="2"/>
        <v>1.9477644975652852E-2</v>
      </c>
      <c r="F36" s="85">
        <f>F14</f>
        <v>2259</v>
      </c>
      <c r="G36" s="97">
        <f t="shared" si="3"/>
        <v>0.52018842530282638</v>
      </c>
      <c r="H36" s="85">
        <f>H14</f>
        <v>1486</v>
      </c>
      <c r="I36" s="97">
        <f t="shared" si="3"/>
        <v>0.29217391304347817</v>
      </c>
      <c r="J36" s="85">
        <v>1150</v>
      </c>
      <c r="K36" s="11"/>
      <c r="L36" s="11"/>
      <c r="M36" s="11"/>
      <c r="N36" s="11"/>
      <c r="O36" s="11"/>
      <c r="P36" s="11"/>
      <c r="Q36" s="11"/>
      <c r="R36" s="11"/>
    </row>
    <row r="37" spans="1:18" s="3" customFormat="1" ht="10.199999999999999">
      <c r="A37" s="82" t="s">
        <v>120</v>
      </c>
      <c r="B37" s="81">
        <f>B15+B16+B17+B18+B19+B20+B21+B22+B23+B24</f>
        <v>2842</v>
      </c>
      <c r="C37" s="392">
        <f t="shared" si="1"/>
        <v>-2.6712328767123261E-2</v>
      </c>
      <c r="D37" s="233">
        <f>D15+D16+D17+D18+D19+D20+D21+D22+D23+D24</f>
        <v>2920</v>
      </c>
      <c r="E37" s="332">
        <f t="shared" si="2"/>
        <v>1.5652173913043521E-2</v>
      </c>
      <c r="F37" s="81">
        <f>F15+F16+F17+F18+F19+F20+F21+F22+F23+F24</f>
        <v>2875</v>
      </c>
      <c r="G37" s="97">
        <f t="shared" si="3"/>
        <v>4.5422781271837742E-3</v>
      </c>
      <c r="H37" s="81">
        <f>H15+H16+H17+H18+H19+H20+H21+H22+H23+H24</f>
        <v>2862</v>
      </c>
      <c r="I37" s="97">
        <f t="shared" si="3"/>
        <v>0.10501930501930512</v>
      </c>
      <c r="J37" s="81">
        <v>2590</v>
      </c>
      <c r="K37" s="5"/>
      <c r="L37" s="5"/>
      <c r="M37" s="5"/>
      <c r="N37" s="5"/>
      <c r="O37" s="5"/>
      <c r="P37" s="5"/>
      <c r="Q37" s="5"/>
      <c r="R37" s="5"/>
    </row>
    <row r="38" spans="1:18" s="3" customFormat="1" ht="10.199999999999999">
      <c r="A38" s="82" t="s">
        <v>121</v>
      </c>
      <c r="B38" s="81">
        <f>B25+B26+B27+B28+B29+B30</f>
        <v>575</v>
      </c>
      <c r="C38" s="392">
        <f t="shared" si="1"/>
        <v>0.14087301587301582</v>
      </c>
      <c r="D38" s="233">
        <f>D25+D26+D27+D28+D29+D30</f>
        <v>504</v>
      </c>
      <c r="E38" s="332">
        <f t="shared" si="2"/>
        <v>-0.1428571428571429</v>
      </c>
      <c r="F38" s="81">
        <f>F25+F26+F27+F28+F29+F30</f>
        <v>588</v>
      </c>
      <c r="G38" s="97">
        <f t="shared" si="3"/>
        <v>-0.17877094972067042</v>
      </c>
      <c r="H38" s="81">
        <f>H25+H26+H27+H28+H29+H30</f>
        <v>716</v>
      </c>
      <c r="I38" s="97">
        <f t="shared" si="3"/>
        <v>0.1529790660225443</v>
      </c>
      <c r="J38" s="81">
        <v>621</v>
      </c>
      <c r="K38" s="5"/>
      <c r="L38" s="5"/>
      <c r="M38" s="5"/>
      <c r="N38" s="5"/>
      <c r="O38" s="5"/>
      <c r="P38" s="5"/>
      <c r="Q38" s="5"/>
      <c r="R38" s="5"/>
    </row>
    <row r="39" spans="1:18" s="8" customFormat="1" ht="10.199999999999999">
      <c r="A39" s="82" t="s">
        <v>122</v>
      </c>
      <c r="B39" s="81">
        <f>B31+B32+B33+B34</f>
        <v>10709</v>
      </c>
      <c r="C39" s="392">
        <f t="shared" si="1"/>
        <v>-3.2523263167404504E-2</v>
      </c>
      <c r="D39" s="233">
        <f>D31+D32+D33+D34</f>
        <v>11069</v>
      </c>
      <c r="E39" s="332">
        <f t="shared" si="2"/>
        <v>-7.4575704372544127E-2</v>
      </c>
      <c r="F39" s="81">
        <f>F31+F32+F33+F34</f>
        <v>11961</v>
      </c>
      <c r="G39" s="97">
        <f t="shared" si="3"/>
        <v>-4.8827037773359838E-2</v>
      </c>
      <c r="H39" s="81">
        <f>H31+H32+H33+H34</f>
        <v>12575</v>
      </c>
      <c r="I39" s="97">
        <f t="shared" si="3"/>
        <v>3.6173368490441726E-2</v>
      </c>
      <c r="J39" s="81">
        <v>12136</v>
      </c>
      <c r="K39" s="11"/>
      <c r="L39" s="11"/>
      <c r="M39" s="11"/>
      <c r="N39" s="11"/>
      <c r="O39" s="11"/>
      <c r="P39" s="11"/>
      <c r="Q39" s="11"/>
      <c r="R39" s="11"/>
    </row>
    <row r="40" spans="1:18" s="3" customFormat="1" ht="10.199999999999999">
      <c r="A40" s="86" t="s">
        <v>123</v>
      </c>
      <c r="B40" s="87">
        <f>SUM(B35:B39)</f>
        <v>25618</v>
      </c>
      <c r="C40" s="391">
        <f t="shared" si="1"/>
        <v>-1.5714450378453093E-2</v>
      </c>
      <c r="D40" s="235">
        <f>SUM(D35:D39)</f>
        <v>26027</v>
      </c>
      <c r="E40" s="342">
        <f t="shared" si="2"/>
        <v>-3.8778298925287169E-2</v>
      </c>
      <c r="F40" s="87">
        <f>SUM(F35:F39)</f>
        <v>27077</v>
      </c>
      <c r="G40" s="175">
        <f t="shared" ref="G40:I40" si="4">IF((+F40/H40)&lt;0,"n.m.",IF(F40&lt;0,(+F40/H40-1)*-1,(+F40/H40-1)))</f>
        <v>6.9856572760677915E-2</v>
      </c>
      <c r="H40" s="87">
        <f>SUM(H35:H39)</f>
        <v>25309</v>
      </c>
      <c r="I40" s="175">
        <f t="shared" si="4"/>
        <v>7.3552492046659701E-2</v>
      </c>
      <c r="J40" s="87">
        <v>23575</v>
      </c>
      <c r="K40" s="5"/>
      <c r="L40" s="5"/>
      <c r="M40" s="5"/>
      <c r="N40" s="5"/>
      <c r="O40" s="5"/>
      <c r="P40" s="5"/>
      <c r="Q40" s="5"/>
      <c r="R40" s="5"/>
    </row>
    <row r="41" spans="1:18" s="95" customFormat="1" ht="10.199999999999999">
      <c r="A41" s="89" t="s">
        <v>133</v>
      </c>
      <c r="B41" s="90">
        <f>B40/Group!B153</f>
        <v>0.3513936135191485</v>
      </c>
      <c r="C41" s="392"/>
      <c r="D41" s="236">
        <f>D40/Group!D153</f>
        <v>0.36229624577179526</v>
      </c>
      <c r="E41" s="90"/>
      <c r="F41" s="90">
        <f>F40/Group!F153</f>
        <v>0.36932414921912299</v>
      </c>
      <c r="G41" s="79"/>
      <c r="H41" s="90">
        <f>H40/Group!H153</f>
        <v>0.34714563959070582</v>
      </c>
      <c r="I41" s="91"/>
      <c r="J41" s="90">
        <v>0.3225034199726402</v>
      </c>
      <c r="K41" s="94"/>
      <c r="L41" s="94"/>
      <c r="M41" s="94"/>
      <c r="N41" s="94"/>
      <c r="O41" s="94"/>
      <c r="P41" s="94"/>
      <c r="Q41" s="94"/>
      <c r="R41" s="94"/>
    </row>
    <row r="42" spans="1:18" ht="12" customHeight="1">
      <c r="A42" s="72"/>
      <c r="B42" s="75"/>
      <c r="C42" s="392"/>
      <c r="D42" s="75"/>
      <c r="E42" s="75"/>
      <c r="F42" s="75"/>
      <c r="G42" s="79"/>
      <c r="H42" s="75"/>
      <c r="I42" s="74"/>
      <c r="J42" s="75"/>
    </row>
    <row r="43" spans="1:18" s="71" customFormat="1" ht="12" customHeight="1">
      <c r="A43" s="86" t="s">
        <v>2</v>
      </c>
      <c r="B43" s="76"/>
      <c r="C43" s="392"/>
      <c r="D43" s="76"/>
      <c r="E43" s="76"/>
      <c r="F43" s="76"/>
      <c r="G43" s="79"/>
      <c r="H43" s="76"/>
      <c r="I43" s="74"/>
      <c r="J43" s="76"/>
    </row>
    <row r="44" spans="1:18" s="3" customFormat="1" ht="10.199999999999999">
      <c r="A44" s="77" t="s">
        <v>99</v>
      </c>
      <c r="B44" s="96">
        <v>1459.06</v>
      </c>
      <c r="C44" s="392">
        <f t="shared" si="1"/>
        <v>3.3701974509206645E-2</v>
      </c>
      <c r="D44" s="310">
        <v>1411.49</v>
      </c>
      <c r="E44" s="332">
        <f t="shared" ref="E44:I70" si="5">IF((+D44/F44)&lt;0,"n.m.",IF(D44&lt;0,(+D44/F44-1)*-1,(+D44/F44-1)))</f>
        <v>1.2910823100440449E-3</v>
      </c>
      <c r="F44" s="96">
        <v>1409.67</v>
      </c>
      <c r="G44" s="332">
        <f t="shared" si="5"/>
        <v>0.13413250734140547</v>
      </c>
      <c r="H44" s="96">
        <v>1242.95</v>
      </c>
      <c r="I44" s="97">
        <f t="shared" si="5"/>
        <v>0.10274677502351071</v>
      </c>
      <c r="J44" s="96">
        <v>1127.1400000000001</v>
      </c>
      <c r="K44" s="5"/>
      <c r="L44" s="5"/>
      <c r="M44" s="5"/>
      <c r="N44" s="5"/>
      <c r="O44" s="5"/>
      <c r="P44" s="5"/>
      <c r="Q44" s="5"/>
      <c r="R44" s="5"/>
    </row>
    <row r="45" spans="1:18" s="3" customFormat="1" ht="10.199999999999999">
      <c r="A45" s="77" t="s">
        <v>100</v>
      </c>
      <c r="B45" s="96">
        <v>502.56</v>
      </c>
      <c r="C45" s="392">
        <f t="shared" si="1"/>
        <v>0.32510678690080685</v>
      </c>
      <c r="D45" s="310">
        <v>379.26</v>
      </c>
      <c r="E45" s="332">
        <f t="shared" si="5"/>
        <v>7.8791671407441033E-2</v>
      </c>
      <c r="F45" s="96">
        <v>351.56</v>
      </c>
      <c r="G45" s="97">
        <f t="shared" si="5"/>
        <v>9.7390435759770133E-2</v>
      </c>
      <c r="H45" s="96">
        <v>320.36</v>
      </c>
      <c r="I45" s="97">
        <f t="shared" si="5"/>
        <v>8.7735977183213576E-2</v>
      </c>
      <c r="J45" s="96">
        <v>294.52</v>
      </c>
      <c r="K45" s="5"/>
      <c r="L45" s="5"/>
      <c r="M45" s="5"/>
      <c r="N45" s="5"/>
      <c r="O45" s="5"/>
      <c r="P45" s="5"/>
      <c r="Q45" s="5"/>
      <c r="R45" s="5"/>
    </row>
    <row r="46" spans="1:18" s="3" customFormat="1" ht="10.199999999999999">
      <c r="A46" s="77" t="s">
        <v>101</v>
      </c>
      <c r="B46" s="96">
        <v>57.35</v>
      </c>
      <c r="C46" s="392">
        <f t="shared" si="1"/>
        <v>0.16093117408906887</v>
      </c>
      <c r="D46" s="310">
        <v>49.4</v>
      </c>
      <c r="E46" s="332">
        <f t="shared" si="5"/>
        <v>-0.21362623368354028</v>
      </c>
      <c r="F46" s="96">
        <v>62.82</v>
      </c>
      <c r="G46" s="97">
        <f t="shared" si="5"/>
        <v>-0.25400783754898459</v>
      </c>
      <c r="H46" s="96">
        <v>84.21</v>
      </c>
      <c r="I46" s="97">
        <f t="shared" si="5"/>
        <v>0.6150747986191023</v>
      </c>
      <c r="J46" s="96">
        <v>52.14</v>
      </c>
      <c r="K46" s="5"/>
      <c r="L46" s="5"/>
      <c r="M46" s="5"/>
      <c r="N46" s="5"/>
      <c r="O46" s="5"/>
      <c r="P46" s="5"/>
      <c r="Q46" s="5"/>
      <c r="R46" s="5"/>
    </row>
    <row r="47" spans="1:18" s="3" customFormat="1" ht="10.199999999999999">
      <c r="A47" s="77" t="s">
        <v>102</v>
      </c>
      <c r="B47" s="96">
        <v>117.09</v>
      </c>
      <c r="C47" s="392">
        <f t="shared" si="1"/>
        <v>0.13734822729480323</v>
      </c>
      <c r="D47" s="310">
        <v>102.95</v>
      </c>
      <c r="E47" s="332">
        <f t="shared" si="5"/>
        <v>-8.6512866015971635E-2</v>
      </c>
      <c r="F47" s="96">
        <v>112.7</v>
      </c>
      <c r="G47" s="97">
        <f t="shared" si="5"/>
        <v>3.546490260933477E-2</v>
      </c>
      <c r="H47" s="96">
        <v>108.84</v>
      </c>
      <c r="I47" s="97">
        <f t="shared" si="5"/>
        <v>0.16818718471611027</v>
      </c>
      <c r="J47" s="96">
        <v>93.17</v>
      </c>
      <c r="K47" s="5"/>
      <c r="L47" s="5"/>
      <c r="M47" s="5"/>
      <c r="N47" s="5"/>
      <c r="O47" s="5"/>
      <c r="P47" s="5"/>
      <c r="Q47" s="5"/>
      <c r="R47" s="5"/>
    </row>
    <row r="48" spans="1:18" s="8" customFormat="1" ht="10.199999999999999">
      <c r="A48" s="77" t="s">
        <v>103</v>
      </c>
      <c r="B48" s="96">
        <v>134.63999999999999</v>
      </c>
      <c r="C48" s="392">
        <f t="shared" si="1"/>
        <v>0.21868211440984786</v>
      </c>
      <c r="D48" s="310">
        <v>110.48</v>
      </c>
      <c r="E48" s="332">
        <f t="shared" si="5"/>
        <v>-6.6339896898504169E-2</v>
      </c>
      <c r="F48" s="96">
        <v>118.33</v>
      </c>
      <c r="G48" s="97">
        <f t="shared" si="5"/>
        <v>0.10392760518705102</v>
      </c>
      <c r="H48" s="96">
        <v>107.19</v>
      </c>
      <c r="I48" s="97">
        <f t="shared" si="5"/>
        <v>0.24871854613233912</v>
      </c>
      <c r="J48" s="96">
        <v>85.84</v>
      </c>
      <c r="K48" s="11"/>
      <c r="L48" s="11"/>
      <c r="M48" s="11"/>
      <c r="N48" s="11"/>
      <c r="O48" s="11"/>
      <c r="P48" s="11"/>
      <c r="Q48" s="11"/>
      <c r="R48" s="11"/>
    </row>
    <row r="49" spans="1:18" s="8" customFormat="1" ht="10.199999999999999">
      <c r="A49" s="77" t="s">
        <v>147</v>
      </c>
      <c r="B49" s="96">
        <v>59.8</v>
      </c>
      <c r="C49" s="392">
        <f t="shared" si="1"/>
        <v>0.94282001299545137</v>
      </c>
      <c r="D49" s="310">
        <v>30.78</v>
      </c>
      <c r="E49" s="332">
        <f t="shared" si="5"/>
        <v>2.9160305343511452</v>
      </c>
      <c r="F49" s="96">
        <v>7.86</v>
      </c>
      <c r="G49" s="97">
        <f t="shared" si="5"/>
        <v>-0.62517882689556503</v>
      </c>
      <c r="H49" s="96">
        <v>20.97</v>
      </c>
      <c r="I49" s="97">
        <f t="shared" si="5"/>
        <v>1.7128072445019402</v>
      </c>
      <c r="J49" s="96">
        <v>7.73</v>
      </c>
      <c r="K49" s="11"/>
      <c r="L49" s="11"/>
      <c r="M49" s="11"/>
      <c r="N49" s="11"/>
      <c r="O49" s="11"/>
      <c r="P49" s="11"/>
      <c r="Q49" s="11"/>
      <c r="R49" s="11"/>
    </row>
    <row r="50" spans="1:18" s="8" customFormat="1" ht="10.199999999999999">
      <c r="A50" s="77" t="s">
        <v>104</v>
      </c>
      <c r="B50" s="96">
        <v>59.72</v>
      </c>
      <c r="C50" s="392">
        <f t="shared" si="1"/>
        <v>0.53364149974319464</v>
      </c>
      <c r="D50" s="310">
        <v>38.94</v>
      </c>
      <c r="E50" s="332">
        <f t="shared" si="5"/>
        <v>-0.2098214285714286</v>
      </c>
      <c r="F50" s="96">
        <v>49.28</v>
      </c>
      <c r="G50" s="97">
        <f t="shared" si="5"/>
        <v>0.24949290060851936</v>
      </c>
      <c r="H50" s="96">
        <v>39.44</v>
      </c>
      <c r="I50" s="97">
        <f t="shared" si="5"/>
        <v>4.9494411921234605E-2</v>
      </c>
      <c r="J50" s="96">
        <v>37.58</v>
      </c>
      <c r="K50" s="11"/>
      <c r="L50" s="11"/>
      <c r="M50" s="11"/>
      <c r="N50" s="11"/>
      <c r="O50" s="11"/>
      <c r="P50" s="11"/>
      <c r="Q50" s="11"/>
      <c r="R50" s="11"/>
    </row>
    <row r="51" spans="1:18" s="8" customFormat="1" ht="10.199999999999999">
      <c r="A51" s="77" t="s">
        <v>105</v>
      </c>
      <c r="B51" s="96">
        <v>24.41</v>
      </c>
      <c r="C51" s="392">
        <f t="shared" si="1"/>
        <v>-6.1153846153846114E-2</v>
      </c>
      <c r="D51" s="310">
        <v>26</v>
      </c>
      <c r="E51" s="332">
        <f t="shared" si="5"/>
        <v>-0.11983750846310082</v>
      </c>
      <c r="F51" s="96">
        <v>29.54</v>
      </c>
      <c r="G51" s="97">
        <f t="shared" si="5"/>
        <v>0.13136729222520116</v>
      </c>
      <c r="H51" s="96">
        <v>26.11</v>
      </c>
      <c r="I51" s="97">
        <f t="shared" si="5"/>
        <v>-0.14840182648401834</v>
      </c>
      <c r="J51" s="96">
        <v>30.66</v>
      </c>
      <c r="K51" s="11"/>
      <c r="L51" s="11"/>
      <c r="M51" s="11"/>
      <c r="N51" s="11"/>
      <c r="O51" s="11"/>
      <c r="P51" s="11"/>
      <c r="Q51" s="11"/>
      <c r="R51" s="11"/>
    </row>
    <row r="52" spans="1:18" s="8" customFormat="1" ht="10.199999999999999">
      <c r="A52" s="77" t="s">
        <v>106</v>
      </c>
      <c r="B52" s="96">
        <v>11.870000000000001</v>
      </c>
      <c r="C52" s="392">
        <f t="shared" si="1"/>
        <v>0.14908034849951601</v>
      </c>
      <c r="D52" s="310">
        <v>10.33</v>
      </c>
      <c r="E52" s="332">
        <f t="shared" si="5"/>
        <v>-9.3064091308165064E-2</v>
      </c>
      <c r="F52" s="96">
        <v>11.39</v>
      </c>
      <c r="G52" s="97">
        <f t="shared" si="5"/>
        <v>-0.33547257876312719</v>
      </c>
      <c r="H52" s="96">
        <v>17.14</v>
      </c>
      <c r="I52" s="97">
        <f t="shared" si="5"/>
        <v>-9.1679915209326945E-2</v>
      </c>
      <c r="J52" s="96">
        <v>18.87</v>
      </c>
      <c r="K52" s="11"/>
      <c r="L52" s="11"/>
      <c r="M52" s="11"/>
      <c r="N52" s="11"/>
      <c r="O52" s="11"/>
      <c r="P52" s="11"/>
      <c r="Q52" s="11"/>
      <c r="R52" s="11"/>
    </row>
    <row r="53" spans="1:18" s="8" customFormat="1" ht="10.199999999999999">
      <c r="A53" s="77" t="s">
        <v>107</v>
      </c>
      <c r="B53" s="96">
        <v>7.5</v>
      </c>
      <c r="C53" s="392">
        <f t="shared" si="1"/>
        <v>-0.4887525562372188</v>
      </c>
      <c r="D53" s="310">
        <v>14.67</v>
      </c>
      <c r="E53" s="332">
        <f t="shared" si="5"/>
        <v>0.52178423236514515</v>
      </c>
      <c r="F53" s="96">
        <v>9.64</v>
      </c>
      <c r="G53" s="97">
        <f t="shared" si="5"/>
        <v>-0.10325581395348837</v>
      </c>
      <c r="H53" s="96">
        <v>10.75</v>
      </c>
      <c r="I53" s="97">
        <f t="shared" si="5"/>
        <v>4.7758284600389889E-2</v>
      </c>
      <c r="J53" s="96">
        <v>10.26</v>
      </c>
      <c r="K53" s="11"/>
      <c r="L53" s="11"/>
      <c r="M53" s="11"/>
      <c r="N53" s="11"/>
      <c r="O53" s="11"/>
      <c r="P53" s="11"/>
      <c r="Q53" s="11"/>
      <c r="R53" s="11"/>
    </row>
    <row r="54" spans="1:18" s="8" customFormat="1" ht="10.199999999999999">
      <c r="A54" s="77" t="s">
        <v>108</v>
      </c>
      <c r="B54" s="96">
        <v>0.79</v>
      </c>
      <c r="C54" s="392">
        <f t="shared" si="1"/>
        <v>-0.76900584795321636</v>
      </c>
      <c r="D54" s="310">
        <v>3.42</v>
      </c>
      <c r="E54" s="332">
        <f t="shared" si="5"/>
        <v>0.37349397590361422</v>
      </c>
      <c r="F54" s="96">
        <v>2.4900000000000002</v>
      </c>
      <c r="G54" s="97">
        <f t="shared" si="5"/>
        <v>0.74125874125874147</v>
      </c>
      <c r="H54" s="96">
        <v>1.43</v>
      </c>
      <c r="I54" s="97">
        <f t="shared" si="5"/>
        <v>0.5888888888888888</v>
      </c>
      <c r="J54" s="96">
        <v>0.9</v>
      </c>
      <c r="K54" s="11"/>
      <c r="L54" s="11"/>
      <c r="M54" s="11"/>
      <c r="N54" s="11"/>
      <c r="O54" s="11"/>
      <c r="P54" s="11"/>
      <c r="Q54" s="11"/>
      <c r="R54" s="11"/>
    </row>
    <row r="55" spans="1:18" s="8" customFormat="1" ht="10.199999999999999">
      <c r="A55" s="77" t="s">
        <v>109</v>
      </c>
      <c r="B55" s="96">
        <v>3.4499999999999997</v>
      </c>
      <c r="C55" s="392">
        <f t="shared" si="1"/>
        <v>0.37450199203187262</v>
      </c>
      <c r="D55" s="310">
        <v>2.5099999999999998</v>
      </c>
      <c r="E55" s="332">
        <f t="shared" si="5"/>
        <v>-2.3346303501945553E-2</v>
      </c>
      <c r="F55" s="96">
        <v>2.57</v>
      </c>
      <c r="G55" s="97">
        <f t="shared" si="5"/>
        <v>0</v>
      </c>
      <c r="H55" s="96">
        <v>2.57</v>
      </c>
      <c r="I55" s="97">
        <f t="shared" si="5"/>
        <v>0.70198675496688723</v>
      </c>
      <c r="J55" s="96">
        <v>1.51</v>
      </c>
      <c r="K55" s="11"/>
      <c r="L55" s="11"/>
      <c r="M55" s="11"/>
      <c r="N55" s="11"/>
      <c r="O55" s="11"/>
      <c r="P55" s="11"/>
      <c r="Q55" s="11"/>
      <c r="R55" s="11"/>
    </row>
    <row r="56" spans="1:18" s="8" customFormat="1" ht="10.199999999999999">
      <c r="A56" s="77" t="s">
        <v>110</v>
      </c>
      <c r="B56" s="96">
        <v>13.7</v>
      </c>
      <c r="C56" s="392">
        <f t="shared" si="1"/>
        <v>-0.39460892620415378</v>
      </c>
      <c r="D56" s="310">
        <v>22.63</v>
      </c>
      <c r="E56" s="332">
        <f t="shared" si="5"/>
        <v>-0.27699680511182112</v>
      </c>
      <c r="F56" s="96">
        <v>31.3</v>
      </c>
      <c r="G56" s="97">
        <f t="shared" si="5"/>
        <v>-3.2158317872603703E-2</v>
      </c>
      <c r="H56" s="96">
        <v>32.340000000000003</v>
      </c>
      <c r="I56" s="97">
        <f t="shared" si="5"/>
        <v>0.47603833865814704</v>
      </c>
      <c r="J56" s="96">
        <v>21.91</v>
      </c>
      <c r="K56" s="11"/>
      <c r="L56" s="11"/>
      <c r="M56" s="11"/>
      <c r="N56" s="11"/>
      <c r="O56" s="11"/>
      <c r="P56" s="11"/>
      <c r="Q56" s="11"/>
      <c r="R56" s="11"/>
    </row>
    <row r="57" spans="1:18" s="8" customFormat="1" ht="10.199999999999999">
      <c r="A57" s="77" t="s">
        <v>111</v>
      </c>
      <c r="B57" s="98">
        <v>14.3</v>
      </c>
      <c r="C57" s="392">
        <f t="shared" si="1"/>
        <v>-0.78450874020494266</v>
      </c>
      <c r="D57" s="311">
        <v>66.36</v>
      </c>
      <c r="E57" s="332">
        <f t="shared" si="5"/>
        <v>-8.9462129527991152E-2</v>
      </c>
      <c r="F57" s="98">
        <v>72.88</v>
      </c>
      <c r="G57" s="97">
        <f t="shared" si="5"/>
        <v>0.19671592775041047</v>
      </c>
      <c r="H57" s="98">
        <v>60.9</v>
      </c>
      <c r="I57" s="97">
        <f t="shared" si="5"/>
        <v>-0.28445541064504765</v>
      </c>
      <c r="J57" s="98">
        <v>85.11</v>
      </c>
      <c r="K57" s="11"/>
      <c r="L57" s="11"/>
      <c r="M57" s="11"/>
      <c r="N57" s="11"/>
      <c r="O57" s="11"/>
      <c r="P57" s="11"/>
      <c r="Q57" s="11"/>
      <c r="R57" s="11"/>
    </row>
    <row r="58" spans="1:18" s="8" customFormat="1" ht="10.199999999999999">
      <c r="A58" s="77" t="s">
        <v>112</v>
      </c>
      <c r="B58" s="96">
        <v>4.3600000000000003</v>
      </c>
      <c r="C58" s="392">
        <f t="shared" si="1"/>
        <v>-0.6955307262569832</v>
      </c>
      <c r="D58" s="310">
        <v>14.32</v>
      </c>
      <c r="E58" s="332">
        <f t="shared" si="5"/>
        <v>-0.49912556838055266</v>
      </c>
      <c r="F58" s="96">
        <v>28.59</v>
      </c>
      <c r="G58" s="97">
        <f t="shared" si="5"/>
        <v>0.18385093167701871</v>
      </c>
      <c r="H58" s="96">
        <v>24.15</v>
      </c>
      <c r="I58" s="97">
        <f t="shared" si="5"/>
        <v>14.38216560509554</v>
      </c>
      <c r="J58" s="96">
        <v>1.57</v>
      </c>
      <c r="K58" s="11"/>
      <c r="L58" s="11"/>
      <c r="M58" s="11"/>
      <c r="N58" s="11"/>
      <c r="O58" s="11"/>
      <c r="P58" s="11"/>
      <c r="Q58" s="11"/>
      <c r="R58" s="11"/>
    </row>
    <row r="59" spans="1:18" s="3" customFormat="1" ht="10.199999999999999">
      <c r="A59" s="77" t="s">
        <v>113</v>
      </c>
      <c r="B59" s="96">
        <v>58.03</v>
      </c>
      <c r="C59" s="392">
        <f t="shared" si="1"/>
        <v>-0.22263898191560616</v>
      </c>
      <c r="D59" s="310">
        <v>74.650000000000006</v>
      </c>
      <c r="E59" s="332">
        <f t="shared" si="5"/>
        <v>-0.58793331861338038</v>
      </c>
      <c r="F59" s="96">
        <v>181.16</v>
      </c>
      <c r="G59" s="97">
        <f t="shared" si="5"/>
        <v>5.7189542483659928E-2</v>
      </c>
      <c r="H59" s="96">
        <v>171.36</v>
      </c>
      <c r="I59" s="97">
        <f t="shared" si="5"/>
        <v>0.10412371134020626</v>
      </c>
      <c r="J59" s="96">
        <v>155.19999999999999</v>
      </c>
      <c r="K59" s="5"/>
      <c r="L59" s="5"/>
      <c r="M59" s="5"/>
      <c r="N59" s="5"/>
      <c r="O59" s="5"/>
      <c r="P59" s="5"/>
      <c r="Q59" s="5"/>
      <c r="R59" s="5"/>
    </row>
    <row r="60" spans="1:18" s="8" customFormat="1" ht="10.199999999999999">
      <c r="A60" s="77" t="s">
        <v>114</v>
      </c>
      <c r="B60" s="96">
        <v>7.32</v>
      </c>
      <c r="C60" s="392">
        <f t="shared" si="1"/>
        <v>-8.8418430884184218E-2</v>
      </c>
      <c r="D60" s="310">
        <v>8.0299999999999994</v>
      </c>
      <c r="E60" s="332">
        <f t="shared" si="5"/>
        <v>0.53831417624521061</v>
      </c>
      <c r="F60" s="96">
        <v>5.22</v>
      </c>
      <c r="G60" s="97">
        <f t="shared" si="5"/>
        <v>0.5352941176470587</v>
      </c>
      <c r="H60" s="96">
        <v>3.4</v>
      </c>
      <c r="I60" s="97"/>
      <c r="J60" s="96">
        <v>0</v>
      </c>
      <c r="K60" s="11"/>
      <c r="L60" s="11"/>
      <c r="M60" s="11"/>
      <c r="N60" s="11"/>
      <c r="O60" s="11"/>
      <c r="P60" s="11"/>
      <c r="Q60" s="11"/>
      <c r="R60" s="11"/>
    </row>
    <row r="61" spans="1:18" s="8" customFormat="1" ht="10.199999999999999">
      <c r="A61" s="77" t="s">
        <v>115</v>
      </c>
      <c r="B61" s="96">
        <v>65.22</v>
      </c>
      <c r="C61" s="392">
        <f t="shared" si="1"/>
        <v>1.1624668435013263</v>
      </c>
      <c r="D61" s="310">
        <v>30.16</v>
      </c>
      <c r="E61" s="332">
        <f t="shared" si="5"/>
        <v>0.70011273957158981</v>
      </c>
      <c r="F61" s="96">
        <v>17.739999999999998</v>
      </c>
      <c r="G61" s="97">
        <f t="shared" si="5"/>
        <v>0.70741097208854642</v>
      </c>
      <c r="H61" s="96">
        <v>10.39</v>
      </c>
      <c r="I61" s="97">
        <f t="shared" si="5"/>
        <v>0.1608938547486034</v>
      </c>
      <c r="J61" s="96">
        <v>8.9499999999999993</v>
      </c>
      <c r="K61" s="11"/>
      <c r="L61" s="11"/>
      <c r="M61" s="11"/>
      <c r="N61" s="11"/>
      <c r="O61" s="11"/>
      <c r="P61" s="11"/>
      <c r="Q61" s="11"/>
      <c r="R61" s="11"/>
    </row>
    <row r="62" spans="1:18" s="8" customFormat="1" ht="10.199999999999999">
      <c r="A62" s="77" t="s">
        <v>116</v>
      </c>
      <c r="B62" s="96">
        <v>291.17</v>
      </c>
      <c r="C62" s="392">
        <f t="shared" si="1"/>
        <v>0.17568440604053959</v>
      </c>
      <c r="D62" s="310">
        <v>247.66</v>
      </c>
      <c r="E62" s="332">
        <f t="shared" si="5"/>
        <v>-0.12752765447755943</v>
      </c>
      <c r="F62" s="96">
        <v>283.86</v>
      </c>
      <c r="G62" s="97">
        <f t="shared" si="5"/>
        <v>0.19863187230808221</v>
      </c>
      <c r="H62" s="96">
        <v>236.82</v>
      </c>
      <c r="I62" s="97">
        <f t="shared" si="5"/>
        <v>-0.21293495961979458</v>
      </c>
      <c r="J62" s="96">
        <v>300.89</v>
      </c>
      <c r="K62" s="11"/>
      <c r="L62" s="11"/>
      <c r="M62" s="11"/>
      <c r="N62" s="11"/>
      <c r="O62" s="11"/>
      <c r="P62" s="11"/>
      <c r="Q62" s="11"/>
      <c r="R62" s="11"/>
    </row>
    <row r="63" spans="1:18" s="8" customFormat="1" ht="10.199999999999999">
      <c r="A63" s="77" t="s">
        <v>117</v>
      </c>
      <c r="B63" s="96">
        <v>376.64</v>
      </c>
      <c r="C63" s="392">
        <f t="shared" si="1"/>
        <v>0.10962495949091111</v>
      </c>
      <c r="D63" s="310">
        <v>339.43</v>
      </c>
      <c r="E63" s="332">
        <f t="shared" si="5"/>
        <v>0.21281309179261809</v>
      </c>
      <c r="F63" s="96">
        <v>279.87</v>
      </c>
      <c r="G63" s="97">
        <f t="shared" si="5"/>
        <v>0.21087699563016482</v>
      </c>
      <c r="H63" s="96">
        <v>231.13</v>
      </c>
      <c r="I63" s="97">
        <f t="shared" si="5"/>
        <v>-6.8662610307450467E-2</v>
      </c>
      <c r="J63" s="96">
        <v>248.17</v>
      </c>
      <c r="K63" s="11"/>
      <c r="L63" s="11"/>
      <c r="M63" s="11"/>
      <c r="N63" s="11"/>
      <c r="O63" s="11"/>
      <c r="P63" s="11"/>
      <c r="Q63" s="11"/>
      <c r="R63" s="11"/>
    </row>
    <row r="64" spans="1:18" s="8" customFormat="1" ht="10.199999999999999">
      <c r="A64" s="77" t="s">
        <v>118</v>
      </c>
      <c r="B64" s="99">
        <v>42.49</v>
      </c>
      <c r="C64" s="392">
        <f t="shared" si="1"/>
        <v>-0.10150137449777963</v>
      </c>
      <c r="D64" s="312">
        <v>47.29</v>
      </c>
      <c r="E64" s="332">
        <f t="shared" si="5"/>
        <v>-0.49352040269893971</v>
      </c>
      <c r="F64" s="99">
        <v>93.37</v>
      </c>
      <c r="G64" s="97">
        <f t="shared" si="5"/>
        <v>-0.32237462805718842</v>
      </c>
      <c r="H64" s="99">
        <v>137.79</v>
      </c>
      <c r="I64" s="97">
        <f t="shared" si="5"/>
        <v>-8.3294524649058732E-2</v>
      </c>
      <c r="J64" s="99">
        <v>150.31</v>
      </c>
      <c r="K64" s="11"/>
      <c r="L64" s="11"/>
      <c r="M64" s="11"/>
      <c r="N64" s="11"/>
      <c r="O64" s="11"/>
      <c r="P64" s="11"/>
      <c r="Q64" s="11"/>
      <c r="R64" s="11"/>
    </row>
    <row r="65" spans="1:18" s="8" customFormat="1" ht="10.199999999999999">
      <c r="A65" s="77" t="s">
        <v>119</v>
      </c>
      <c r="B65" s="99">
        <v>92.06</v>
      </c>
      <c r="C65" s="392">
        <f t="shared" si="1"/>
        <v>-0.25835817288326746</v>
      </c>
      <c r="D65" s="312">
        <v>124.13</v>
      </c>
      <c r="E65" s="332">
        <f t="shared" si="5"/>
        <v>0.40625354027415894</v>
      </c>
      <c r="F65" s="99">
        <v>88.27</v>
      </c>
      <c r="G65" s="97">
        <f t="shared" si="5"/>
        <v>0.10475594493116391</v>
      </c>
      <c r="H65" s="99">
        <v>79.900000000000006</v>
      </c>
      <c r="I65" s="97">
        <f t="shared" si="5"/>
        <v>-0.1120248944209824</v>
      </c>
      <c r="J65" s="99">
        <v>89.98</v>
      </c>
      <c r="K65" s="11"/>
      <c r="L65" s="11"/>
      <c r="M65" s="11"/>
      <c r="N65" s="11"/>
      <c r="O65" s="11"/>
      <c r="P65" s="11"/>
      <c r="Q65" s="11"/>
      <c r="R65" s="11"/>
    </row>
    <row r="66" spans="1:18" s="8" customFormat="1" ht="10.199999999999999">
      <c r="A66" s="82" t="s">
        <v>99</v>
      </c>
      <c r="B66" s="100">
        <f>B44</f>
        <v>1459.06</v>
      </c>
      <c r="C66" s="392">
        <f t="shared" si="1"/>
        <v>3.3701974509206645E-2</v>
      </c>
      <c r="D66" s="238">
        <f>D44</f>
        <v>1411.49</v>
      </c>
      <c r="E66" s="332">
        <f t="shared" si="5"/>
        <v>1.2910823100440449E-3</v>
      </c>
      <c r="F66" s="100">
        <f>F44</f>
        <v>1409.67</v>
      </c>
      <c r="G66" s="97">
        <f t="shared" si="5"/>
        <v>0.13413250734140547</v>
      </c>
      <c r="H66" s="100">
        <f>H44</f>
        <v>1242.95</v>
      </c>
      <c r="I66" s="97">
        <f t="shared" si="5"/>
        <v>0.10274677502351071</v>
      </c>
      <c r="J66" s="100">
        <v>1127.1400000000001</v>
      </c>
      <c r="K66" s="11"/>
      <c r="L66" s="11"/>
      <c r="M66" s="11"/>
      <c r="N66" s="11"/>
      <c r="O66" s="11"/>
      <c r="P66" s="11"/>
      <c r="Q66" s="11"/>
      <c r="R66" s="11"/>
    </row>
    <row r="67" spans="1:18" s="8" customFormat="1" ht="10.199999999999999">
      <c r="A67" s="82" t="s">
        <v>100</v>
      </c>
      <c r="B67" s="100">
        <f>B45</f>
        <v>502.56</v>
      </c>
      <c r="C67" s="392">
        <f t="shared" si="1"/>
        <v>0.32510678690080685</v>
      </c>
      <c r="D67" s="238">
        <f>D45</f>
        <v>379.26</v>
      </c>
      <c r="E67" s="332">
        <f t="shared" si="5"/>
        <v>7.8791671407441033E-2</v>
      </c>
      <c r="F67" s="100">
        <f>F45</f>
        <v>351.56</v>
      </c>
      <c r="G67" s="97">
        <f t="shared" si="5"/>
        <v>9.7390435759770133E-2</v>
      </c>
      <c r="H67" s="100">
        <f>H45</f>
        <v>320.36</v>
      </c>
      <c r="I67" s="97">
        <f t="shared" si="5"/>
        <v>8.7735977183213576E-2</v>
      </c>
      <c r="J67" s="100">
        <v>294.52</v>
      </c>
      <c r="K67" s="11"/>
      <c r="L67" s="11"/>
      <c r="M67" s="11"/>
      <c r="N67" s="11"/>
      <c r="O67" s="11"/>
      <c r="P67" s="11"/>
      <c r="Q67" s="11"/>
      <c r="R67" s="11"/>
    </row>
    <row r="68" spans="1:18" s="3" customFormat="1" ht="10.199999999999999">
      <c r="A68" s="82" t="s">
        <v>120</v>
      </c>
      <c r="B68" s="98">
        <f>B46+B47+B48+B49+B50+B51+B52+B53+B54+B55</f>
        <v>476.62000000000006</v>
      </c>
      <c r="C68" s="392">
        <f t="shared" ref="C68:C101" si="6">IF((+B68/D68)&lt;0,"n.m.",IF(B68&lt;0,(+B68/D68-1)*-1,(+B68/D68-1)))</f>
        <v>0.22373420971551816</v>
      </c>
      <c r="D68" s="237">
        <f>D46+D47+D48+D49+D50+D51+D52+D53+D54+D55</f>
        <v>389.48</v>
      </c>
      <c r="E68" s="332">
        <f t="shared" si="5"/>
        <v>-4.2152378141753988E-2</v>
      </c>
      <c r="F68" s="98">
        <f>F46+F47+F48+F49+F50+F51+F52+F53+F54+F55</f>
        <v>406.62</v>
      </c>
      <c r="G68" s="97">
        <f t="shared" si="5"/>
        <v>-2.8735220351128743E-2</v>
      </c>
      <c r="H68" s="98">
        <f>H46+H47+H48+H49+H50+H51+H52+H53+H54+H55</f>
        <v>418.65000000000003</v>
      </c>
      <c r="I68" s="97">
        <f t="shared" si="5"/>
        <v>0.23619559440146487</v>
      </c>
      <c r="J68" s="98">
        <v>338.65999999999997</v>
      </c>
      <c r="K68" s="5"/>
      <c r="L68" s="5"/>
      <c r="M68" s="5"/>
      <c r="N68" s="5"/>
      <c r="O68" s="5"/>
      <c r="P68" s="5"/>
      <c r="Q68" s="5"/>
      <c r="R68" s="5"/>
    </row>
    <row r="69" spans="1:18" s="3" customFormat="1" ht="10.199999999999999">
      <c r="A69" s="82" t="s">
        <v>121</v>
      </c>
      <c r="B69" s="98">
        <f>B56+B57+B58+B59+B60+B61</f>
        <v>162.93</v>
      </c>
      <c r="C69" s="392">
        <f t="shared" si="6"/>
        <v>-0.24621790423317136</v>
      </c>
      <c r="D69" s="237">
        <f>D56+D57+D58+D59+D60+D61</f>
        <v>216.15</v>
      </c>
      <c r="E69" s="332">
        <f t="shared" si="5"/>
        <v>-0.35839591558075334</v>
      </c>
      <c r="F69" s="98">
        <f>F56+F57+F58+F59+F60+F61</f>
        <v>336.89</v>
      </c>
      <c r="G69" s="97">
        <f t="shared" si="5"/>
        <v>0.11353870562570245</v>
      </c>
      <c r="H69" s="98">
        <f>H56+H57+H58+H59+H60+H61</f>
        <v>302.53999999999996</v>
      </c>
      <c r="I69" s="97">
        <f t="shared" si="5"/>
        <v>0.10926156779350293</v>
      </c>
      <c r="J69" s="98">
        <v>272.73999999999995</v>
      </c>
      <c r="K69" s="5"/>
      <c r="L69" s="5"/>
      <c r="M69" s="5"/>
      <c r="N69" s="5"/>
      <c r="O69" s="5"/>
      <c r="P69" s="5"/>
      <c r="Q69" s="5"/>
      <c r="R69" s="5"/>
    </row>
    <row r="70" spans="1:18" s="8" customFormat="1" ht="10.199999999999999">
      <c r="A70" s="82" t="s">
        <v>122</v>
      </c>
      <c r="B70" s="98">
        <f>B62+B63+B64+B65</f>
        <v>802.3599999999999</v>
      </c>
      <c r="C70" s="392">
        <f t="shared" si="6"/>
        <v>5.7810707835097563E-2</v>
      </c>
      <c r="D70" s="237">
        <f>D62+D63+D64+D65</f>
        <v>758.51</v>
      </c>
      <c r="E70" s="332">
        <f t="shared" si="5"/>
        <v>1.7628828635442684E-2</v>
      </c>
      <c r="F70" s="98">
        <f>F62+F63+F64+F65</f>
        <v>745.37</v>
      </c>
      <c r="G70" s="97">
        <f t="shared" si="5"/>
        <v>8.7115687532816066E-2</v>
      </c>
      <c r="H70" s="98">
        <f>H62+H63+H64+H65</f>
        <v>685.64</v>
      </c>
      <c r="I70" s="97">
        <f t="shared" si="5"/>
        <v>-0.13138658389814395</v>
      </c>
      <c r="J70" s="98">
        <v>789.34999999999991</v>
      </c>
      <c r="K70" s="11"/>
      <c r="L70" s="11"/>
      <c r="M70" s="11"/>
      <c r="N70" s="11"/>
      <c r="O70" s="11"/>
      <c r="P70" s="11"/>
      <c r="Q70" s="11"/>
      <c r="R70" s="11"/>
    </row>
    <row r="71" spans="1:18" s="71" customFormat="1" ht="10.199999999999999" customHeight="1">
      <c r="A71" s="86" t="s">
        <v>126</v>
      </c>
      <c r="B71" s="101">
        <f>SUM(B66:B70)</f>
        <v>3403.5299999999997</v>
      </c>
      <c r="C71" s="391">
        <f t="shared" si="6"/>
        <v>7.8810988655705794E-2</v>
      </c>
      <c r="D71" s="313">
        <f>SUM(D66:D70)</f>
        <v>3154.8900000000003</v>
      </c>
      <c r="E71" s="342">
        <f t="shared" ref="E71" si="7">IF((+D71/F71)&lt;0,"n.m.",IF(D71&lt;0,(+D71/F71-1)*-1,(+D71/F71-1)))</f>
        <v>-2.9297469931786724E-2</v>
      </c>
      <c r="F71" s="101">
        <f>SUM(F66:F70)</f>
        <v>3250.1099999999997</v>
      </c>
      <c r="G71" s="175">
        <f t="shared" ref="G71:I71" si="8">IF((+F71/H71)&lt;0,"n.m.",IF(F71&lt;0,(+F71/H71-1)*-1,(+F71/H71-1)))</f>
        <v>9.4261549960607871E-2</v>
      </c>
      <c r="H71" s="101">
        <f>SUM(H66:H70)</f>
        <v>2970.14</v>
      </c>
      <c r="I71" s="175">
        <f t="shared" si="8"/>
        <v>5.2341793006685844E-2</v>
      </c>
      <c r="J71" s="101">
        <v>2822.41</v>
      </c>
    </row>
    <row r="72" spans="1:18" ht="10.199999999999999" customHeight="1">
      <c r="A72" s="77"/>
      <c r="B72" s="82"/>
      <c r="C72" s="392"/>
      <c r="D72" s="82"/>
      <c r="E72" s="82"/>
      <c r="F72" s="82"/>
      <c r="G72" s="79"/>
      <c r="H72" s="82"/>
      <c r="I72" s="74"/>
      <c r="J72" s="82"/>
    </row>
    <row r="73" spans="1:18" ht="10.199999999999999" customHeight="1">
      <c r="A73" s="102" t="s">
        <v>3</v>
      </c>
      <c r="B73" s="103"/>
      <c r="C73" s="392"/>
      <c r="D73" s="103"/>
      <c r="E73" s="103"/>
      <c r="F73" s="103"/>
      <c r="G73" s="79"/>
      <c r="H73" s="103"/>
      <c r="I73" s="74"/>
      <c r="J73" s="103"/>
    </row>
    <row r="74" spans="1:18" s="3" customFormat="1" ht="10.199999999999999">
      <c r="A74" s="77" t="s">
        <v>99</v>
      </c>
      <c r="B74" s="96">
        <v>1046.54</v>
      </c>
      <c r="C74" s="392">
        <f t="shared" si="6"/>
        <v>-0.14901610017889089</v>
      </c>
      <c r="D74" s="314">
        <v>1229.8</v>
      </c>
      <c r="E74" s="332">
        <f t="shared" ref="E74:I100" si="9">IF((+D74/F74)&lt;0,"n.m.",IF(D74&lt;0,(+D74/F74-1)*-1,(+D74/F74-1)))</f>
        <v>5.8466093452796075E-2</v>
      </c>
      <c r="F74" s="96">
        <v>1161.8699999999999</v>
      </c>
      <c r="G74" s="97">
        <f t="shared" si="9"/>
        <v>5.7129599301233736E-2</v>
      </c>
      <c r="H74" s="96">
        <v>1099.08</v>
      </c>
      <c r="I74" s="97">
        <f t="shared" si="9"/>
        <v>8.8801711840228004E-2</v>
      </c>
      <c r="J74" s="96">
        <v>1009.44</v>
      </c>
      <c r="K74" s="5"/>
      <c r="L74" s="5"/>
      <c r="M74" s="5"/>
      <c r="N74" s="5"/>
      <c r="O74" s="5"/>
      <c r="P74" s="5"/>
      <c r="Q74" s="5"/>
      <c r="R74" s="5"/>
    </row>
    <row r="75" spans="1:18" s="3" customFormat="1" ht="10.199999999999999">
      <c r="A75" s="77" t="s">
        <v>100</v>
      </c>
      <c r="B75" s="96">
        <v>627.4</v>
      </c>
      <c r="C75" s="392">
        <f t="shared" si="6"/>
        <v>9.0997617681325638E-2</v>
      </c>
      <c r="D75" s="314">
        <v>575.07000000000005</v>
      </c>
      <c r="E75" s="332">
        <f t="shared" si="9"/>
        <v>0.13830166270783861</v>
      </c>
      <c r="F75" s="96">
        <v>505.2</v>
      </c>
      <c r="G75" s="97">
        <f t="shared" si="9"/>
        <v>-2.7807177908207414E-2</v>
      </c>
      <c r="H75" s="96">
        <v>519.65</v>
      </c>
      <c r="I75" s="97">
        <f t="shared" si="9"/>
        <v>0.27433910441904952</v>
      </c>
      <c r="J75" s="96">
        <v>407.78</v>
      </c>
      <c r="K75" s="5"/>
      <c r="L75" s="5"/>
      <c r="M75" s="5"/>
      <c r="N75" s="5"/>
      <c r="O75" s="5"/>
      <c r="P75" s="5"/>
      <c r="Q75" s="5"/>
      <c r="R75" s="5"/>
    </row>
    <row r="76" spans="1:18" s="3" customFormat="1" ht="10.199999999999999">
      <c r="A76" s="77" t="s">
        <v>101</v>
      </c>
      <c r="B76" s="96">
        <v>21.18</v>
      </c>
      <c r="C76" s="392">
        <f t="shared" si="6"/>
        <v>8.0061193268740505E-2</v>
      </c>
      <c r="D76" s="314">
        <v>19.61</v>
      </c>
      <c r="E76" s="332">
        <f t="shared" si="9"/>
        <v>-0.54416550441655054</v>
      </c>
      <c r="F76" s="96">
        <v>43.02</v>
      </c>
      <c r="G76" s="97">
        <f t="shared" si="9"/>
        <v>-3.650615901455756E-2</v>
      </c>
      <c r="H76" s="96">
        <v>44.65</v>
      </c>
      <c r="I76" s="97">
        <f t="shared" si="9"/>
        <v>1.2049382716049384</v>
      </c>
      <c r="J76" s="96">
        <v>20.25</v>
      </c>
      <c r="K76" s="5"/>
      <c r="L76" s="5"/>
      <c r="M76" s="5"/>
      <c r="N76" s="5"/>
      <c r="O76" s="5"/>
      <c r="P76" s="5"/>
      <c r="Q76" s="5"/>
      <c r="R76" s="5"/>
    </row>
    <row r="77" spans="1:18" s="3" customFormat="1" ht="10.199999999999999">
      <c r="A77" s="77" t="s">
        <v>102</v>
      </c>
      <c r="B77" s="96">
        <v>12.42</v>
      </c>
      <c r="C77" s="392">
        <f t="shared" si="6"/>
        <v>-0.14989733059548249</v>
      </c>
      <c r="D77" s="314">
        <v>14.61</v>
      </c>
      <c r="E77" s="332">
        <f t="shared" si="9"/>
        <v>0.4757575757575756</v>
      </c>
      <c r="F77" s="96">
        <v>9.9</v>
      </c>
      <c r="G77" s="97">
        <f t="shared" si="9"/>
        <v>-0.1428571428571429</v>
      </c>
      <c r="H77" s="96">
        <v>11.55</v>
      </c>
      <c r="I77" s="97">
        <f t="shared" si="9"/>
        <v>0.43835616438356184</v>
      </c>
      <c r="J77" s="96">
        <v>8.0299999999999994</v>
      </c>
      <c r="K77" s="5"/>
      <c r="L77" s="5"/>
      <c r="M77" s="5"/>
      <c r="N77" s="5"/>
      <c r="O77" s="5"/>
      <c r="P77" s="5"/>
      <c r="Q77" s="5"/>
      <c r="R77" s="5"/>
    </row>
    <row r="78" spans="1:18" s="8" customFormat="1" ht="10.199999999999999">
      <c r="A78" s="77" t="s">
        <v>103</v>
      </c>
      <c r="B78" s="96">
        <v>36.450000000000003</v>
      </c>
      <c r="C78" s="392">
        <f t="shared" si="6"/>
        <v>1.618534482758621</v>
      </c>
      <c r="D78" s="314">
        <v>13.92</v>
      </c>
      <c r="E78" s="332">
        <f t="shared" si="9"/>
        <v>-0.21133144475920673</v>
      </c>
      <c r="F78" s="96">
        <v>17.649999999999999</v>
      </c>
      <c r="G78" s="97">
        <f t="shared" si="9"/>
        <v>-0.18097447795823673</v>
      </c>
      <c r="H78" s="96">
        <v>21.55</v>
      </c>
      <c r="I78" s="97">
        <f t="shared" si="9"/>
        <v>0.67965705378020269</v>
      </c>
      <c r="J78" s="96">
        <v>12.83</v>
      </c>
      <c r="K78" s="11"/>
      <c r="L78" s="11"/>
      <c r="M78" s="11"/>
      <c r="N78" s="11"/>
      <c r="O78" s="11"/>
      <c r="P78" s="11"/>
      <c r="Q78" s="11"/>
      <c r="R78" s="11"/>
    </row>
    <row r="79" spans="1:18" s="8" customFormat="1" ht="10.199999999999999">
      <c r="A79" s="77" t="s">
        <v>147</v>
      </c>
      <c r="B79" s="96">
        <v>15.42</v>
      </c>
      <c r="C79" s="392">
        <f t="shared" si="6"/>
        <v>-0.4233358264771877</v>
      </c>
      <c r="D79" s="314">
        <v>26.74</v>
      </c>
      <c r="E79" s="332">
        <f t="shared" si="9"/>
        <v>-0.59789473684210526</v>
      </c>
      <c r="F79" s="96">
        <v>66.5</v>
      </c>
      <c r="G79" s="97">
        <f t="shared" si="9"/>
        <v>-2.3494860499265746E-2</v>
      </c>
      <c r="H79" s="96">
        <v>68.099999999999994</v>
      </c>
      <c r="I79" s="97">
        <f t="shared" si="9"/>
        <v>77.275862068965509</v>
      </c>
      <c r="J79" s="96">
        <v>0.87</v>
      </c>
      <c r="K79" s="11"/>
      <c r="L79" s="11"/>
      <c r="M79" s="11"/>
      <c r="N79" s="11"/>
      <c r="O79" s="11"/>
      <c r="P79" s="11"/>
      <c r="Q79" s="11"/>
      <c r="R79" s="11"/>
    </row>
    <row r="80" spans="1:18" s="8" customFormat="1" ht="10.199999999999999">
      <c r="A80" s="77" t="s">
        <v>104</v>
      </c>
      <c r="B80" s="96">
        <v>20.83</v>
      </c>
      <c r="C80" s="392">
        <f t="shared" si="6"/>
        <v>0.23840665873959566</v>
      </c>
      <c r="D80" s="314">
        <v>16.82</v>
      </c>
      <c r="E80" s="332">
        <f t="shared" si="9"/>
        <v>0.35974130962004858</v>
      </c>
      <c r="F80" s="96">
        <v>12.37</v>
      </c>
      <c r="G80" s="97">
        <f t="shared" si="9"/>
        <v>-0.53496240601503764</v>
      </c>
      <c r="H80" s="96">
        <v>26.6</v>
      </c>
      <c r="I80" s="97">
        <f t="shared" si="9"/>
        <v>3.0672782874617743</v>
      </c>
      <c r="J80" s="96">
        <v>6.54</v>
      </c>
      <c r="K80" s="11"/>
      <c r="L80" s="11"/>
      <c r="M80" s="11"/>
      <c r="N80" s="11"/>
      <c r="O80" s="11"/>
      <c r="P80" s="11"/>
      <c r="Q80" s="11"/>
      <c r="R80" s="11"/>
    </row>
    <row r="81" spans="1:18" s="8" customFormat="1" ht="10.199999999999999">
      <c r="A81" s="77" t="s">
        <v>105</v>
      </c>
      <c r="B81" s="96">
        <v>8.5</v>
      </c>
      <c r="C81" s="392">
        <f t="shared" si="6"/>
        <v>-7.2052401746724892E-2</v>
      </c>
      <c r="D81" s="314">
        <v>9.16</v>
      </c>
      <c r="E81" s="332">
        <f t="shared" si="9"/>
        <v>1.0818181818181816</v>
      </c>
      <c r="F81" s="96">
        <v>4.4000000000000004</v>
      </c>
      <c r="G81" s="97">
        <f t="shared" si="9"/>
        <v>-0.30926216640502346</v>
      </c>
      <c r="H81" s="96">
        <v>6.37</v>
      </c>
      <c r="I81" s="97">
        <f t="shared" si="9"/>
        <v>-0.22317073170731694</v>
      </c>
      <c r="J81" s="96">
        <v>8.1999999999999993</v>
      </c>
      <c r="K81" s="11"/>
      <c r="L81" s="11"/>
      <c r="M81" s="11"/>
      <c r="N81" s="11"/>
      <c r="O81" s="11"/>
      <c r="P81" s="11"/>
      <c r="Q81" s="11"/>
      <c r="R81" s="11"/>
    </row>
    <row r="82" spans="1:18" s="8" customFormat="1" ht="10.199999999999999">
      <c r="A82" s="77" t="s">
        <v>106</v>
      </c>
      <c r="B82" s="96">
        <v>1.53</v>
      </c>
      <c r="C82" s="392">
        <f t="shared" si="6"/>
        <v>-0.16393442622950827</v>
      </c>
      <c r="D82" s="314">
        <v>1.83</v>
      </c>
      <c r="E82" s="332">
        <f t="shared" si="9"/>
        <v>1.1049723756906049E-2</v>
      </c>
      <c r="F82" s="96">
        <v>1.81</v>
      </c>
      <c r="G82" s="97">
        <f t="shared" si="9"/>
        <v>-0.58581235697940504</v>
      </c>
      <c r="H82" s="96">
        <v>4.37</v>
      </c>
      <c r="I82" s="97">
        <f t="shared" si="9"/>
        <v>1.4277777777777776</v>
      </c>
      <c r="J82" s="96">
        <v>1.8</v>
      </c>
      <c r="K82" s="11"/>
      <c r="L82" s="11"/>
      <c r="M82" s="11"/>
      <c r="N82" s="11"/>
      <c r="O82" s="11"/>
      <c r="P82" s="11"/>
      <c r="Q82" s="11"/>
      <c r="R82" s="11"/>
    </row>
    <row r="83" spans="1:18" s="8" customFormat="1" ht="10.199999999999999">
      <c r="A83" s="77" t="s">
        <v>107</v>
      </c>
      <c r="B83" s="96">
        <v>0.34</v>
      </c>
      <c r="C83" s="392">
        <f t="shared" si="6"/>
        <v>2.4</v>
      </c>
      <c r="D83" s="314">
        <v>0.1</v>
      </c>
      <c r="E83" s="332"/>
      <c r="F83" s="96">
        <v>0</v>
      </c>
      <c r="G83" s="97">
        <f t="shared" si="9"/>
        <v>-1</v>
      </c>
      <c r="H83" s="96">
        <v>0.02</v>
      </c>
      <c r="I83" s="97">
        <f t="shared" si="9"/>
        <v>-0.60000000000000009</v>
      </c>
      <c r="J83" s="96">
        <v>0.05</v>
      </c>
      <c r="K83" s="11"/>
      <c r="L83" s="11"/>
      <c r="M83" s="11"/>
      <c r="N83" s="11"/>
      <c r="O83" s="11"/>
      <c r="P83" s="11"/>
      <c r="Q83" s="11"/>
      <c r="R83" s="11"/>
    </row>
    <row r="84" spans="1:18" s="8" customFormat="1" ht="10.199999999999999">
      <c r="A84" s="77" t="s">
        <v>108</v>
      </c>
      <c r="B84" s="96">
        <v>0</v>
      </c>
      <c r="C84" s="392">
        <f t="shared" si="6"/>
        <v>-1</v>
      </c>
      <c r="D84" s="314">
        <v>1.9</v>
      </c>
      <c r="E84" s="332">
        <f t="shared" si="9"/>
        <v>9.8265895953757232E-2</v>
      </c>
      <c r="F84" s="96">
        <v>1.73</v>
      </c>
      <c r="G84" s="97"/>
      <c r="H84" s="96">
        <v>0</v>
      </c>
      <c r="I84" s="97"/>
      <c r="J84" s="96">
        <v>0</v>
      </c>
      <c r="K84" s="11"/>
      <c r="L84" s="11"/>
      <c r="M84" s="11"/>
      <c r="N84" s="11"/>
      <c r="O84" s="11"/>
      <c r="P84" s="11"/>
      <c r="Q84" s="11"/>
      <c r="R84" s="11"/>
    </row>
    <row r="85" spans="1:18" s="8" customFormat="1" ht="10.199999999999999">
      <c r="A85" s="77" t="s">
        <v>109</v>
      </c>
      <c r="B85" s="96">
        <v>0.14000000000000001</v>
      </c>
      <c r="C85" s="392"/>
      <c r="D85" s="314">
        <v>0</v>
      </c>
      <c r="E85" s="332"/>
      <c r="F85" s="96">
        <v>0</v>
      </c>
      <c r="G85" s="97">
        <f t="shared" si="9"/>
        <v>-1</v>
      </c>
      <c r="H85" s="96">
        <v>0.03</v>
      </c>
      <c r="I85" s="97">
        <f t="shared" si="9"/>
        <v>-0.25</v>
      </c>
      <c r="J85" s="96">
        <v>0.04</v>
      </c>
      <c r="K85" s="11"/>
      <c r="L85" s="11"/>
      <c r="M85" s="11"/>
      <c r="N85" s="11"/>
      <c r="O85" s="11"/>
      <c r="P85" s="11"/>
      <c r="Q85" s="11"/>
      <c r="R85" s="11"/>
    </row>
    <row r="86" spans="1:18" s="8" customFormat="1" ht="10.199999999999999">
      <c r="A86" s="77" t="s">
        <v>110</v>
      </c>
      <c r="B86" s="96">
        <v>4.59</v>
      </c>
      <c r="C86" s="392">
        <f t="shared" si="6"/>
        <v>-0.45872641509433965</v>
      </c>
      <c r="D86" s="314">
        <v>8.48</v>
      </c>
      <c r="E86" s="332">
        <f t="shared" si="9"/>
        <v>-0.68263473053892221</v>
      </c>
      <c r="F86" s="96">
        <v>26.72</v>
      </c>
      <c r="G86" s="97">
        <f t="shared" si="9"/>
        <v>0.88567395906845436</v>
      </c>
      <c r="H86" s="96">
        <v>14.17</v>
      </c>
      <c r="I86" s="97">
        <f t="shared" si="9"/>
        <v>-0.70626036484245436</v>
      </c>
      <c r="J86" s="96">
        <v>48.24</v>
      </c>
      <c r="K86" s="11"/>
      <c r="L86" s="11"/>
      <c r="M86" s="11"/>
      <c r="N86" s="11"/>
      <c r="O86" s="11"/>
      <c r="P86" s="11"/>
      <c r="Q86" s="11"/>
      <c r="R86" s="11"/>
    </row>
    <row r="87" spans="1:18" s="8" customFormat="1" ht="10.199999999999999">
      <c r="A87" s="77" t="s">
        <v>111</v>
      </c>
      <c r="B87" s="98">
        <v>7.07</v>
      </c>
      <c r="C87" s="392">
        <f t="shared" si="6"/>
        <v>-0.19107551487414187</v>
      </c>
      <c r="D87" s="315">
        <v>8.74</v>
      </c>
      <c r="E87" s="332">
        <f t="shared" si="9"/>
        <v>-0.46836982968369834</v>
      </c>
      <c r="F87" s="98">
        <v>16.440000000000001</v>
      </c>
      <c r="G87" s="97">
        <f t="shared" si="9"/>
        <v>-0.68969422423556059</v>
      </c>
      <c r="H87" s="98">
        <v>52.98</v>
      </c>
      <c r="I87" s="97">
        <f t="shared" si="9"/>
        <v>-7.5231279455402422E-2</v>
      </c>
      <c r="J87" s="98">
        <v>57.29</v>
      </c>
      <c r="K87" s="11"/>
      <c r="L87" s="11"/>
      <c r="M87" s="11"/>
      <c r="N87" s="11"/>
      <c r="O87" s="11"/>
      <c r="P87" s="11"/>
      <c r="Q87" s="11"/>
      <c r="R87" s="11"/>
    </row>
    <row r="88" spans="1:18" s="8" customFormat="1" ht="10.199999999999999">
      <c r="A88" s="77" t="s">
        <v>112</v>
      </c>
      <c r="B88" s="96">
        <v>57.99</v>
      </c>
      <c r="C88" s="392">
        <f t="shared" si="6"/>
        <v>2.3991793669402113</v>
      </c>
      <c r="D88" s="314">
        <v>17.059999999999999</v>
      </c>
      <c r="E88" s="332">
        <f t="shared" si="9"/>
        <v>-0.22242479489516875</v>
      </c>
      <c r="F88" s="96">
        <v>21.94</v>
      </c>
      <c r="G88" s="97">
        <f t="shared" si="9"/>
        <v>4.5685279187817267</v>
      </c>
      <c r="H88" s="96">
        <v>3.94</v>
      </c>
      <c r="I88" s="193" t="s">
        <v>11</v>
      </c>
      <c r="J88" s="96">
        <v>0.01</v>
      </c>
      <c r="K88" s="11"/>
      <c r="L88" s="11"/>
      <c r="M88" s="11"/>
      <c r="N88" s="11"/>
      <c r="O88" s="11"/>
      <c r="P88" s="11"/>
      <c r="Q88" s="11"/>
      <c r="R88" s="11"/>
    </row>
    <row r="89" spans="1:18" s="3" customFormat="1" ht="10.199999999999999">
      <c r="A89" s="77" t="s">
        <v>113</v>
      </c>
      <c r="B89" s="96">
        <v>261.23</v>
      </c>
      <c r="C89" s="392">
        <f t="shared" si="6"/>
        <v>-0.72839750054584584</v>
      </c>
      <c r="D89" s="314">
        <v>961.81</v>
      </c>
      <c r="E89" s="332">
        <f t="shared" si="9"/>
        <v>-4.7005201882586167E-2</v>
      </c>
      <c r="F89" s="96">
        <v>1009.25</v>
      </c>
      <c r="G89" s="97">
        <f t="shared" si="9"/>
        <v>-0.18281337295450306</v>
      </c>
      <c r="H89" s="96">
        <v>1235.03</v>
      </c>
      <c r="I89" s="97">
        <f t="shared" si="9"/>
        <v>-1.3199632455754839E-2</v>
      </c>
      <c r="J89" s="96">
        <v>1251.55</v>
      </c>
      <c r="K89" s="5"/>
      <c r="L89" s="5"/>
      <c r="M89" s="5"/>
      <c r="N89" s="5"/>
      <c r="O89" s="5"/>
      <c r="P89" s="5"/>
      <c r="Q89" s="5"/>
      <c r="R89" s="5"/>
    </row>
    <row r="90" spans="1:18" s="8" customFormat="1" ht="10.199999999999999">
      <c r="A90" s="77" t="s">
        <v>114</v>
      </c>
      <c r="B90" s="96">
        <v>6.59</v>
      </c>
      <c r="C90" s="392">
        <f t="shared" si="6"/>
        <v>-0.41989436619718312</v>
      </c>
      <c r="D90" s="314">
        <v>11.36</v>
      </c>
      <c r="E90" s="332">
        <f t="shared" si="9"/>
        <v>-0.39153722549544734</v>
      </c>
      <c r="F90" s="96">
        <v>18.670000000000002</v>
      </c>
      <c r="G90" s="97">
        <f t="shared" si="9"/>
        <v>-0.17680776014109334</v>
      </c>
      <c r="H90" s="96">
        <v>22.68</v>
      </c>
      <c r="I90" s="97">
        <f t="shared" si="9"/>
        <v>13.086956521739129</v>
      </c>
      <c r="J90" s="96">
        <v>1.61</v>
      </c>
      <c r="K90" s="11"/>
      <c r="L90" s="11"/>
      <c r="M90" s="11"/>
      <c r="N90" s="11"/>
      <c r="O90" s="11"/>
      <c r="P90" s="11"/>
      <c r="Q90" s="11"/>
      <c r="R90" s="11"/>
    </row>
    <row r="91" spans="1:18" s="8" customFormat="1" ht="10.199999999999999">
      <c r="A91" s="77" t="s">
        <v>115</v>
      </c>
      <c r="B91" s="96">
        <v>61.73</v>
      </c>
      <c r="C91" s="392">
        <f t="shared" si="6"/>
        <v>-0.25428847547716849</v>
      </c>
      <c r="D91" s="314">
        <v>82.78</v>
      </c>
      <c r="E91" s="332">
        <f t="shared" si="9"/>
        <v>0.19520646838001721</v>
      </c>
      <c r="F91" s="96">
        <v>69.260000000000005</v>
      </c>
      <c r="G91" s="97">
        <f t="shared" si="9"/>
        <v>-0.18613396004700344</v>
      </c>
      <c r="H91" s="96">
        <v>85.1</v>
      </c>
      <c r="I91" s="97">
        <f t="shared" si="9"/>
        <v>3.0485252140818266</v>
      </c>
      <c r="J91" s="96">
        <v>21.02</v>
      </c>
      <c r="K91" s="11"/>
      <c r="L91" s="11"/>
      <c r="M91" s="11"/>
      <c r="N91" s="11"/>
      <c r="O91" s="11"/>
      <c r="P91" s="11"/>
      <c r="Q91" s="11"/>
      <c r="R91" s="11"/>
    </row>
    <row r="92" spans="1:18" s="8" customFormat="1" ht="10.199999999999999">
      <c r="A92" s="77" t="s">
        <v>116</v>
      </c>
      <c r="B92" s="96">
        <v>322.31</v>
      </c>
      <c r="C92" s="392">
        <f t="shared" si="6"/>
        <v>-0.18889196466769009</v>
      </c>
      <c r="D92" s="314">
        <v>397.37</v>
      </c>
      <c r="E92" s="332">
        <f t="shared" si="9"/>
        <v>-0.19505327553376817</v>
      </c>
      <c r="F92" s="96">
        <v>493.66</v>
      </c>
      <c r="G92" s="97">
        <f t="shared" si="9"/>
        <v>-3.6309686487330572E-2</v>
      </c>
      <c r="H92" s="96">
        <v>512.26</v>
      </c>
      <c r="I92" s="97">
        <f t="shared" si="9"/>
        <v>-5.9417575557269342E-2</v>
      </c>
      <c r="J92" s="96">
        <v>544.62</v>
      </c>
      <c r="K92" s="11"/>
      <c r="L92" s="11"/>
      <c r="M92" s="11"/>
      <c r="N92" s="11"/>
      <c r="O92" s="11"/>
      <c r="P92" s="11"/>
      <c r="Q92" s="11"/>
      <c r="R92" s="11"/>
    </row>
    <row r="93" spans="1:18" s="8" customFormat="1" ht="10.199999999999999">
      <c r="A93" s="77" t="s">
        <v>117</v>
      </c>
      <c r="B93" s="96">
        <v>783.82</v>
      </c>
      <c r="C93" s="392">
        <f t="shared" si="6"/>
        <v>0.14286130876006076</v>
      </c>
      <c r="D93" s="314">
        <v>685.84</v>
      </c>
      <c r="E93" s="332">
        <f t="shared" si="9"/>
        <v>0.51245975389229503</v>
      </c>
      <c r="F93" s="96">
        <v>453.46</v>
      </c>
      <c r="G93" s="97">
        <f t="shared" si="9"/>
        <v>-0.19124649984840114</v>
      </c>
      <c r="H93" s="96">
        <v>560.69000000000005</v>
      </c>
      <c r="I93" s="97">
        <f t="shared" si="9"/>
        <v>-3.7326373984856387E-2</v>
      </c>
      <c r="J93" s="96">
        <v>582.42999999999995</v>
      </c>
      <c r="K93" s="11"/>
      <c r="L93" s="11"/>
      <c r="M93" s="11"/>
      <c r="N93" s="11"/>
      <c r="O93" s="11"/>
      <c r="P93" s="11"/>
      <c r="Q93" s="11"/>
      <c r="R93" s="11"/>
    </row>
    <row r="94" spans="1:18" s="8" customFormat="1" ht="10.199999999999999">
      <c r="A94" s="77" t="s">
        <v>118</v>
      </c>
      <c r="B94" s="99">
        <v>145.18</v>
      </c>
      <c r="C94" s="392">
        <f t="shared" si="6"/>
        <v>2.3382386755575992</v>
      </c>
      <c r="D94" s="316">
        <v>43.49</v>
      </c>
      <c r="E94" s="332">
        <f t="shared" si="9"/>
        <v>-0.26437753721244917</v>
      </c>
      <c r="F94" s="99">
        <v>59.12</v>
      </c>
      <c r="G94" s="97">
        <f t="shared" si="9"/>
        <v>-0.40070957932083129</v>
      </c>
      <c r="H94" s="99">
        <v>98.65</v>
      </c>
      <c r="I94" s="97">
        <f t="shared" si="9"/>
        <v>-0.11864558206021625</v>
      </c>
      <c r="J94" s="99">
        <v>111.93</v>
      </c>
      <c r="K94" s="11"/>
      <c r="L94" s="11"/>
      <c r="M94" s="11"/>
      <c r="N94" s="11"/>
      <c r="O94" s="11"/>
      <c r="P94" s="11"/>
      <c r="Q94" s="11"/>
      <c r="R94" s="11"/>
    </row>
    <row r="95" spans="1:18" s="8" customFormat="1" ht="10.199999999999999">
      <c r="A95" s="77" t="s">
        <v>119</v>
      </c>
      <c r="B95" s="99">
        <v>502.46999999999997</v>
      </c>
      <c r="C95" s="392">
        <f t="shared" si="6"/>
        <v>1.9823717948717947</v>
      </c>
      <c r="D95" s="316">
        <v>168.48</v>
      </c>
      <c r="E95" s="332">
        <f t="shared" si="9"/>
        <v>-0.3526473526473527</v>
      </c>
      <c r="F95" s="99">
        <v>260.26</v>
      </c>
      <c r="G95" s="97">
        <f t="shared" si="9"/>
        <v>0.41645803853270924</v>
      </c>
      <c r="H95" s="99">
        <v>183.74</v>
      </c>
      <c r="I95" s="97">
        <f t="shared" si="9"/>
        <v>0.70524361948955927</v>
      </c>
      <c r="J95" s="99">
        <v>107.75</v>
      </c>
      <c r="K95" s="11"/>
      <c r="L95" s="11"/>
      <c r="M95" s="11"/>
      <c r="N95" s="11"/>
      <c r="O95" s="11"/>
      <c r="P95" s="11"/>
      <c r="Q95" s="11"/>
      <c r="R95" s="11"/>
    </row>
    <row r="96" spans="1:18" s="8" customFormat="1" ht="10.199999999999999">
      <c r="A96" s="82" t="s">
        <v>99</v>
      </c>
      <c r="B96" s="100">
        <f>B74</f>
        <v>1046.54</v>
      </c>
      <c r="C96" s="392">
        <f t="shared" si="6"/>
        <v>-0.14901610017889089</v>
      </c>
      <c r="D96" s="238">
        <f>D74</f>
        <v>1229.8</v>
      </c>
      <c r="E96" s="332">
        <f t="shared" si="9"/>
        <v>5.8466093452796075E-2</v>
      </c>
      <c r="F96" s="100">
        <f>F74</f>
        <v>1161.8699999999999</v>
      </c>
      <c r="G96" s="97">
        <f t="shared" si="9"/>
        <v>5.7129599301233736E-2</v>
      </c>
      <c r="H96" s="100">
        <f>H74</f>
        <v>1099.08</v>
      </c>
      <c r="I96" s="97">
        <f t="shared" si="9"/>
        <v>8.8801711840228004E-2</v>
      </c>
      <c r="J96" s="100">
        <v>1009.44</v>
      </c>
      <c r="K96" s="11"/>
      <c r="L96" s="11"/>
      <c r="M96" s="11"/>
      <c r="N96" s="11"/>
      <c r="O96" s="11"/>
      <c r="P96" s="11"/>
      <c r="Q96" s="11"/>
      <c r="R96" s="11"/>
    </row>
    <row r="97" spans="1:18" s="8" customFormat="1" ht="10.199999999999999">
      <c r="A97" s="82" t="s">
        <v>100</v>
      </c>
      <c r="B97" s="100">
        <f>B75</f>
        <v>627.4</v>
      </c>
      <c r="C97" s="392">
        <f t="shared" si="6"/>
        <v>9.0997617681325638E-2</v>
      </c>
      <c r="D97" s="238">
        <f>D75</f>
        <v>575.07000000000005</v>
      </c>
      <c r="E97" s="332">
        <f t="shared" si="9"/>
        <v>0.13830166270783861</v>
      </c>
      <c r="F97" s="100">
        <f>F75</f>
        <v>505.2</v>
      </c>
      <c r="G97" s="97">
        <f t="shared" si="9"/>
        <v>-2.7807177908207414E-2</v>
      </c>
      <c r="H97" s="100">
        <f>H75</f>
        <v>519.65</v>
      </c>
      <c r="I97" s="97">
        <f t="shared" si="9"/>
        <v>0.27433910441904952</v>
      </c>
      <c r="J97" s="100">
        <v>407.78</v>
      </c>
      <c r="K97" s="11"/>
      <c r="L97" s="11"/>
      <c r="M97" s="11"/>
      <c r="N97" s="11"/>
      <c r="O97" s="11"/>
      <c r="P97" s="11"/>
      <c r="Q97" s="11"/>
      <c r="R97" s="11"/>
    </row>
    <row r="98" spans="1:18" s="3" customFormat="1" ht="10.199999999999999">
      <c r="A98" s="82" t="s">
        <v>120</v>
      </c>
      <c r="B98" s="98">
        <f>B76+B77+B78+B79+B80+B81+B82+B83+B84+B85</f>
        <v>116.81000000000002</v>
      </c>
      <c r="C98" s="392">
        <f t="shared" si="6"/>
        <v>0.11577036966281429</v>
      </c>
      <c r="D98" s="237">
        <f>D76+D77+D78+D79+D80+D81+D82+D83+D84+D85</f>
        <v>104.68999999999998</v>
      </c>
      <c r="E98" s="332">
        <f t="shared" si="9"/>
        <v>-0.33479476426483679</v>
      </c>
      <c r="F98" s="98">
        <f>F76+F77+F78+F79+F80+F81+F82+F83+F84+F85</f>
        <v>157.38</v>
      </c>
      <c r="G98" s="97">
        <f t="shared" si="9"/>
        <v>-0.14112639161755081</v>
      </c>
      <c r="H98" s="98">
        <f>H76+H77+H78+H79+H80+H81+H82+H83+H84+H85</f>
        <v>183.24</v>
      </c>
      <c r="I98" s="97">
        <f t="shared" si="9"/>
        <v>2.1264289370414611</v>
      </c>
      <c r="J98" s="98">
        <v>58.609999999999992</v>
      </c>
      <c r="K98" s="5"/>
      <c r="L98" s="5"/>
      <c r="M98" s="5"/>
      <c r="N98" s="5"/>
      <c r="O98" s="5"/>
      <c r="P98" s="5"/>
      <c r="Q98" s="5"/>
      <c r="R98" s="5"/>
    </row>
    <row r="99" spans="1:18" s="3" customFormat="1" ht="10.199999999999999">
      <c r="A99" s="82" t="s">
        <v>121</v>
      </c>
      <c r="B99" s="98">
        <f>B86+B87+B88+B89+B90+B91</f>
        <v>399.2</v>
      </c>
      <c r="C99" s="392">
        <f t="shared" si="6"/>
        <v>-0.6338387312768865</v>
      </c>
      <c r="D99" s="237">
        <f>D86+D87+D88+D89+D90+D91</f>
        <v>1090.23</v>
      </c>
      <c r="E99" s="332">
        <f t="shared" si="9"/>
        <v>-6.1990226107306312E-2</v>
      </c>
      <c r="F99" s="98">
        <f>F86+F87+F88+F89+F90+F91</f>
        <v>1162.28</v>
      </c>
      <c r="G99" s="97">
        <f t="shared" si="9"/>
        <v>-0.17796166631303478</v>
      </c>
      <c r="H99" s="188">
        <f>H86+H87+H88+H89+H90+H91</f>
        <v>1413.8999999999999</v>
      </c>
      <c r="I99" s="97">
        <f t="shared" si="9"/>
        <v>2.477314237671413E-2</v>
      </c>
      <c r="J99" s="188">
        <v>1379.7199999999998</v>
      </c>
      <c r="K99" s="5"/>
      <c r="L99" s="5"/>
      <c r="M99" s="5"/>
      <c r="N99" s="5"/>
      <c r="O99" s="5"/>
      <c r="P99" s="5"/>
      <c r="Q99" s="5"/>
      <c r="R99" s="5"/>
    </row>
    <row r="100" spans="1:18" s="8" customFormat="1" ht="10.199999999999999">
      <c r="A100" s="82" t="s">
        <v>122</v>
      </c>
      <c r="B100" s="188">
        <f>B92+B93+B94+B95</f>
        <v>1753.7800000000002</v>
      </c>
      <c r="C100" s="392">
        <f t="shared" si="6"/>
        <v>0.35408205809231164</v>
      </c>
      <c r="D100" s="188">
        <f>D92+D93+D94+D95</f>
        <v>1295.18</v>
      </c>
      <c r="E100" s="332">
        <f t="shared" si="9"/>
        <v>2.2645084879589383E-2</v>
      </c>
      <c r="F100" s="188">
        <f>F92+F93+F94+F95</f>
        <v>1266.5</v>
      </c>
      <c r="G100" s="368">
        <f t="shared" si="9"/>
        <v>-6.5548128144967466E-2</v>
      </c>
      <c r="H100" s="369">
        <f>H92+H93+H94+H95</f>
        <v>1355.3400000000001</v>
      </c>
      <c r="I100" s="368">
        <f t="shared" si="9"/>
        <v>6.3932636831436351E-3</v>
      </c>
      <c r="J100" s="369">
        <v>1346.73</v>
      </c>
      <c r="K100" s="11"/>
      <c r="L100" s="11"/>
      <c r="M100" s="11"/>
      <c r="N100" s="11"/>
      <c r="O100" s="11"/>
      <c r="P100" s="11"/>
      <c r="Q100" s="11"/>
      <c r="R100" s="11"/>
    </row>
    <row r="101" spans="1:18" s="71" customFormat="1" ht="10.199999999999999" customHeight="1">
      <c r="A101" s="68" t="s">
        <v>127</v>
      </c>
      <c r="B101" s="331">
        <f>SUM(B96:B100)</f>
        <v>3943.73</v>
      </c>
      <c r="C101" s="391">
        <f t="shared" si="6"/>
        <v>-8.1779383790806515E-2</v>
      </c>
      <c r="D101" s="331">
        <f>SUM(D96:D100)</f>
        <v>4294.97</v>
      </c>
      <c r="E101" s="189">
        <f t="shared" ref="E101" si="10">IF((+D101/F101)&lt;0,"n.m.",IF(D101&lt;0,(+D101/F101-1)*-1,(+D101/F101-1)))</f>
        <v>9.8137180448742978E-3</v>
      </c>
      <c r="F101" s="331">
        <f>SUM(F96:F100)</f>
        <v>4253.2299999999996</v>
      </c>
      <c r="G101" s="189">
        <f t="shared" ref="G101:I101" si="11">IF((+F101/H101)&lt;0,"n.m.",IF(F101&lt;0,(+F101/H101-1)*-1,(+F101/H101-1)))</f>
        <v>-6.9561450906871602E-2</v>
      </c>
      <c r="H101" s="331">
        <f>SUM(H96:H100)</f>
        <v>4571.21</v>
      </c>
      <c r="I101" s="189">
        <f t="shared" si="11"/>
        <v>8.7792817232549947E-2</v>
      </c>
      <c r="J101" s="331">
        <v>4202.28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6383" man="1"/>
    <brk id="7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view="pageBreakPreview" zoomScaleNormal="100" zoomScaleSheetLayoutView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baseColWidth="10" defaultColWidth="20.6640625" defaultRowHeight="12" customHeight="1" outlineLevelRow="1"/>
  <cols>
    <col min="1" max="1" width="20.6640625" style="67" customWidth="1"/>
    <col min="2" max="10" width="10.88671875" style="104" customWidth="1"/>
    <col min="11" max="16384" width="20.6640625" style="67"/>
  </cols>
  <sheetData>
    <row r="1" spans="1:25" s="66" customFormat="1" ht="24" customHeight="1">
      <c r="A1" s="105" t="s">
        <v>136</v>
      </c>
      <c r="B1" s="201">
        <v>2017</v>
      </c>
      <c r="C1" s="386" t="s">
        <v>151</v>
      </c>
      <c r="D1" s="201">
        <v>2016</v>
      </c>
      <c r="E1" s="201" t="s">
        <v>145</v>
      </c>
      <c r="F1" s="1">
        <v>2015</v>
      </c>
      <c r="G1" s="1" t="s">
        <v>142</v>
      </c>
      <c r="H1" s="1">
        <v>2014</v>
      </c>
      <c r="I1" s="1" t="s">
        <v>1</v>
      </c>
      <c r="J1" s="1">
        <v>2013</v>
      </c>
    </row>
    <row r="2" spans="1:25" ht="9.75" hidden="1" customHeight="1" outlineLevel="1">
      <c r="A2" s="136"/>
      <c r="B2" s="137"/>
      <c r="C2" s="137"/>
      <c r="D2" s="137"/>
      <c r="E2" s="137"/>
      <c r="F2" s="137"/>
      <c r="G2" s="137"/>
      <c r="H2" s="137"/>
      <c r="I2" s="137"/>
      <c r="J2" s="137"/>
    </row>
    <row r="3" spans="1:25" s="71" customFormat="1" ht="10.199999999999999" customHeight="1" collapsed="1">
      <c r="A3" s="138" t="s">
        <v>2</v>
      </c>
      <c r="B3" s="335">
        <f>B71</f>
        <v>132.4</v>
      </c>
      <c r="C3" s="393">
        <f>IF((+B3/D3)&lt;0,"n.m.",IF(B3&lt;0,(+B3/D3-1)*-1,(+B3/D3-1)))</f>
        <v>-0.17379095163806546</v>
      </c>
      <c r="D3" s="317">
        <f>D71</f>
        <v>160.25</v>
      </c>
      <c r="E3" s="345">
        <f t="shared" ref="E3:I9" si="0">IF((+D3/F3)&lt;0,"n.m.",IF(D3&lt;0,(+D3/F3-1)*-1,(+D3/F3-1)))</f>
        <v>0.17727005583308841</v>
      </c>
      <c r="F3" s="139">
        <f>F71</f>
        <v>136.12</v>
      </c>
      <c r="G3" s="178">
        <f t="shared" si="0"/>
        <v>2.6468592112208755E-2</v>
      </c>
      <c r="H3" s="139">
        <f>H71</f>
        <v>132.61000000000001</v>
      </c>
      <c r="I3" s="178">
        <f t="shared" si="0"/>
        <v>-2.6286805198619478E-2</v>
      </c>
      <c r="J3" s="139">
        <v>136.19</v>
      </c>
      <c r="K3" s="141"/>
    </row>
    <row r="4" spans="1:25" s="71" customFormat="1" ht="10.199999999999999" customHeight="1">
      <c r="A4" s="138" t="s">
        <v>3</v>
      </c>
      <c r="B4" s="335">
        <f>B101</f>
        <v>5.3299999999999992</v>
      </c>
      <c r="C4" s="393">
        <f t="shared" ref="C4:C9" si="1">IF((+B4/D4)&lt;0,"n.m.",IF(B4&lt;0,(+B4/D4-1)*-1,(+B4/D4-1)))</f>
        <v>-0.31666666666666687</v>
      </c>
      <c r="D4" s="317">
        <f>D101</f>
        <v>7.8000000000000007</v>
      </c>
      <c r="E4" s="345">
        <f t="shared" si="0"/>
        <v>0.20930232558139528</v>
      </c>
      <c r="F4" s="139">
        <f>F101</f>
        <v>6.4500000000000011</v>
      </c>
      <c r="G4" s="178">
        <f t="shared" si="0"/>
        <v>-0.14456233421750653</v>
      </c>
      <c r="H4" s="139">
        <f>H101</f>
        <v>7.54</v>
      </c>
      <c r="I4" s="178">
        <f t="shared" si="0"/>
        <v>-0.29268292682926833</v>
      </c>
      <c r="J4" s="139">
        <v>10.66</v>
      </c>
      <c r="K4" s="399"/>
    </row>
    <row r="5" spans="1:25" s="71" customFormat="1" ht="10.199999999999999" customHeight="1">
      <c r="A5" s="138" t="s">
        <v>4</v>
      </c>
      <c r="B5" s="335">
        <v>28.16</v>
      </c>
      <c r="C5" s="393">
        <f t="shared" si="1"/>
        <v>-1.1235955056179803E-2</v>
      </c>
      <c r="D5" s="319">
        <v>28.48</v>
      </c>
      <c r="E5" s="345">
        <f t="shared" si="0"/>
        <v>0.1324055666003976</v>
      </c>
      <c r="F5" s="139">
        <v>25.15</v>
      </c>
      <c r="G5" s="178">
        <f t="shared" si="0"/>
        <v>0.18895664917505783</v>
      </c>
      <c r="H5" s="139">
        <v>21.152999999999999</v>
      </c>
      <c r="I5" s="178">
        <f t="shared" si="0"/>
        <v>-0.20207468879668056</v>
      </c>
      <c r="J5" s="139">
        <v>26.51</v>
      </c>
      <c r="K5" s="141"/>
    </row>
    <row r="6" spans="1:25" s="71" customFormat="1" ht="10.199999999999999" customHeight="1">
      <c r="A6" s="138" t="s">
        <v>137</v>
      </c>
      <c r="B6" s="335">
        <v>0.67</v>
      </c>
      <c r="C6" s="393">
        <f t="shared" si="1"/>
        <v>0.42553191489361719</v>
      </c>
      <c r="D6" s="319">
        <v>0.47</v>
      </c>
      <c r="E6" s="345">
        <f t="shared" si="0"/>
        <v>1.1363636363636362</v>
      </c>
      <c r="F6" s="139">
        <v>0.22</v>
      </c>
      <c r="G6" s="178">
        <f t="shared" si="0"/>
        <v>-0.37142857142857133</v>
      </c>
      <c r="H6" s="139">
        <v>0.35</v>
      </c>
      <c r="I6" s="178">
        <f t="shared" si="0"/>
        <v>4.833333333333333</v>
      </c>
      <c r="J6" s="139">
        <v>0.06</v>
      </c>
      <c r="K6" s="142"/>
    </row>
    <row r="7" spans="1:25" s="71" customFormat="1" ht="10.199999999999999" customHeight="1">
      <c r="A7" s="138" t="s">
        <v>139</v>
      </c>
      <c r="B7" s="335">
        <v>-26.47</v>
      </c>
      <c r="C7" s="393">
        <f t="shared" si="1"/>
        <v>-6.9969788519637461</v>
      </c>
      <c r="D7" s="319">
        <v>-3.31</v>
      </c>
      <c r="E7" s="345">
        <f t="shared" si="0"/>
        <v>0.86322314049586779</v>
      </c>
      <c r="F7" s="139">
        <v>-24.2</v>
      </c>
      <c r="G7" s="178">
        <f t="shared" si="0"/>
        <v>6.3829787234042645E-2</v>
      </c>
      <c r="H7" s="139">
        <v>-25.85</v>
      </c>
      <c r="I7" s="178">
        <f t="shared" si="0"/>
        <v>0.17884371029224899</v>
      </c>
      <c r="J7" s="139">
        <v>-31.48</v>
      </c>
      <c r="K7" s="141"/>
    </row>
    <row r="8" spans="1:25" ht="10.199999999999999" customHeight="1">
      <c r="A8" s="143" t="s">
        <v>130</v>
      </c>
      <c r="B8" s="318">
        <f>B6/B5</f>
        <v>2.3792613636363636E-2</v>
      </c>
      <c r="C8" s="344"/>
      <c r="D8" s="318">
        <f>D6/D5</f>
        <v>1.6502808988764044E-2</v>
      </c>
      <c r="E8" s="345"/>
      <c r="F8" s="144">
        <f>F6/F5</f>
        <v>8.7475149105367793E-3</v>
      </c>
      <c r="G8" s="177"/>
      <c r="H8" s="144">
        <f>H6/H5</f>
        <v>1.6546116390110149E-2</v>
      </c>
      <c r="I8" s="177"/>
      <c r="J8" s="144">
        <v>2.2632968691059974E-3</v>
      </c>
      <c r="K8" s="146"/>
    </row>
    <row r="9" spans="1:25" s="150" customFormat="1" ht="10.199999999999999" customHeight="1" thickBot="1">
      <c r="A9" s="404" t="s">
        <v>141</v>
      </c>
      <c r="B9" s="398">
        <f>-14.32-4.25</f>
        <v>-18.57</v>
      </c>
      <c r="C9" s="394" t="str">
        <f t="shared" si="1"/>
        <v>n.m.</v>
      </c>
      <c r="D9" s="320">
        <v>17.68</v>
      </c>
      <c r="E9" s="346" t="str">
        <f t="shared" si="0"/>
        <v>n.m.</v>
      </c>
      <c r="F9" s="197">
        <v>-8.19</v>
      </c>
      <c r="G9" s="198">
        <f t="shared" si="0"/>
        <v>-4.0660736975857592E-2</v>
      </c>
      <c r="H9" s="148">
        <v>-7.87</v>
      </c>
      <c r="I9" s="198">
        <f t="shared" si="0"/>
        <v>0.5820943075615973</v>
      </c>
      <c r="J9" s="148">
        <v>-18.832000000000001</v>
      </c>
      <c r="K9" s="149"/>
    </row>
    <row r="10" spans="1:25" ht="21" customHeight="1" thickBot="1">
      <c r="A10" s="405"/>
      <c r="B10" s="335"/>
      <c r="C10" s="344"/>
      <c r="D10" s="151"/>
      <c r="E10" s="151"/>
      <c r="F10" s="144"/>
      <c r="G10" s="140"/>
      <c r="H10" s="144"/>
      <c r="I10" s="152" t="s">
        <v>138</v>
      </c>
      <c r="J10" s="349">
        <f>Group!B15-'North + West'!B6-'South + East'!B6-'Intern.+ Special Divisions'!B6-Other!B6-Other!B9</f>
        <v>-1.9326762412674725E-12</v>
      </c>
      <c r="K10" s="146"/>
    </row>
    <row r="11" spans="1:25" ht="10.199999999999999" customHeight="1">
      <c r="A11" s="143"/>
      <c r="B11" s="335"/>
      <c r="C11" s="344"/>
      <c r="D11" s="153"/>
      <c r="E11" s="153"/>
      <c r="F11" s="153"/>
      <c r="G11" s="145"/>
      <c r="H11" s="153"/>
      <c r="I11" s="145"/>
      <c r="J11" s="153"/>
      <c r="K11" s="146"/>
    </row>
    <row r="12" spans="1:25" s="71" customFormat="1" ht="10.199999999999999" customHeight="1">
      <c r="A12" s="138" t="s">
        <v>98</v>
      </c>
      <c r="B12" s="154"/>
      <c r="C12" s="344"/>
      <c r="D12" s="154"/>
      <c r="E12" s="154"/>
      <c r="F12" s="154"/>
      <c r="G12" s="154"/>
      <c r="H12" s="154"/>
      <c r="I12" s="154"/>
      <c r="J12" s="154"/>
    </row>
    <row r="13" spans="1:25" s="3" customFormat="1" ht="10.199999999999999">
      <c r="A13" s="155" t="s">
        <v>99</v>
      </c>
      <c r="B13" s="336">
        <v>2482</v>
      </c>
      <c r="C13" s="394">
        <f t="shared" ref="C13:C76" si="2">IF((+B13/D13)&lt;0,"n.m.",IF(B13&lt;0,(+B13/D13-1)*-1,(+B13/D13-1)))</f>
        <v>3.9798910766652762E-2</v>
      </c>
      <c r="D13" s="321">
        <v>2387</v>
      </c>
      <c r="E13" s="344">
        <f t="shared" ref="E13:I40" si="3">IF((+D13/F13)&lt;0,"n.m.",IF(D13&lt;0,(+D13/F13-1)*-1,(+D13/F13-1)))</f>
        <v>1.2728044123886395E-2</v>
      </c>
      <c r="F13" s="156">
        <v>2357</v>
      </c>
      <c r="G13" s="177">
        <f t="shared" si="3"/>
        <v>3.5588752196836548E-2</v>
      </c>
      <c r="H13" s="156">
        <v>2276</v>
      </c>
      <c r="I13" s="177">
        <f t="shared" si="3"/>
        <v>1.245551601423478E-2</v>
      </c>
      <c r="J13" s="156">
        <v>2248</v>
      </c>
      <c r="K13" s="10"/>
      <c r="L13" s="22"/>
      <c r="M13" s="80"/>
      <c r="N13" s="4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3" customFormat="1" ht="10.199999999999999">
      <c r="A14" s="155" t="s">
        <v>100</v>
      </c>
      <c r="B14" s="336">
        <v>1171</v>
      </c>
      <c r="C14" s="394">
        <f t="shared" si="2"/>
        <v>1.5611448395490113E-2</v>
      </c>
      <c r="D14" s="321">
        <v>1153</v>
      </c>
      <c r="E14" s="344">
        <f t="shared" si="3"/>
        <v>7.8671328671329199E-3</v>
      </c>
      <c r="F14" s="156">
        <v>1144</v>
      </c>
      <c r="G14" s="177">
        <f t="shared" si="3"/>
        <v>2.4171888988361756E-2</v>
      </c>
      <c r="H14" s="156">
        <v>1117</v>
      </c>
      <c r="I14" s="177">
        <f t="shared" si="3"/>
        <v>2.1023765996343702E-2</v>
      </c>
      <c r="J14" s="156">
        <v>1094</v>
      </c>
      <c r="K14" s="10"/>
      <c r="L14" s="22"/>
      <c r="M14" s="80"/>
      <c r="N14" s="4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3" customFormat="1" ht="10.199999999999999">
      <c r="A15" s="155" t="s">
        <v>101</v>
      </c>
      <c r="B15" s="336">
        <v>619</v>
      </c>
      <c r="C15" s="394">
        <f t="shared" si="2"/>
        <v>4.2087542087542174E-2</v>
      </c>
      <c r="D15" s="321">
        <v>594</v>
      </c>
      <c r="E15" s="344">
        <f t="shared" si="3"/>
        <v>2.5906735751295429E-2</v>
      </c>
      <c r="F15" s="156">
        <v>579</v>
      </c>
      <c r="G15" s="177">
        <f t="shared" si="3"/>
        <v>7.8212290502793325E-2</v>
      </c>
      <c r="H15" s="156">
        <v>537</v>
      </c>
      <c r="I15" s="177">
        <f t="shared" si="3"/>
        <v>-5.4577464788732377E-2</v>
      </c>
      <c r="J15" s="156">
        <v>568</v>
      </c>
      <c r="K15" s="10"/>
      <c r="L15" s="22"/>
      <c r="M15" s="80"/>
      <c r="N15" s="4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3" customFormat="1" ht="10.199999999999999">
      <c r="A16" s="155" t="s">
        <v>102</v>
      </c>
      <c r="B16" s="336">
        <v>373</v>
      </c>
      <c r="C16" s="394">
        <f t="shared" si="2"/>
        <v>2.1917808219177992E-2</v>
      </c>
      <c r="D16" s="321">
        <v>365</v>
      </c>
      <c r="E16" s="344">
        <f t="shared" si="3"/>
        <v>2.528089887640439E-2</v>
      </c>
      <c r="F16" s="156">
        <v>356</v>
      </c>
      <c r="G16" s="177">
        <f t="shared" si="3"/>
        <v>8.4985835694051381E-3</v>
      </c>
      <c r="H16" s="156">
        <v>353</v>
      </c>
      <c r="I16" s="177">
        <f t="shared" si="3"/>
        <v>-1.3966480446927387E-2</v>
      </c>
      <c r="J16" s="156">
        <v>358</v>
      </c>
      <c r="K16" s="10"/>
      <c r="L16" s="22"/>
      <c r="M16" s="80"/>
      <c r="N16" s="4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8" customFormat="1" ht="10.199999999999999">
      <c r="A17" s="155" t="s">
        <v>103</v>
      </c>
      <c r="B17" s="336">
        <v>285</v>
      </c>
      <c r="C17" s="394">
        <f t="shared" si="2"/>
        <v>4.3956043956044022E-2</v>
      </c>
      <c r="D17" s="321">
        <v>273</v>
      </c>
      <c r="E17" s="344">
        <f t="shared" si="3"/>
        <v>-1.4440433212996373E-2</v>
      </c>
      <c r="F17" s="156">
        <v>277</v>
      </c>
      <c r="G17" s="177">
        <f t="shared" si="3"/>
        <v>-3.1468531468531458E-2</v>
      </c>
      <c r="H17" s="156">
        <v>286</v>
      </c>
      <c r="I17" s="177">
        <f t="shared" si="3"/>
        <v>7.9245283018867907E-2</v>
      </c>
      <c r="J17" s="156">
        <v>265</v>
      </c>
      <c r="K17" s="10"/>
      <c r="L17" s="22"/>
      <c r="M17" s="80"/>
      <c r="N17" s="47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8" customFormat="1" ht="10.199999999999999">
      <c r="A18" s="155" t="s">
        <v>147</v>
      </c>
      <c r="B18" s="336">
        <v>109</v>
      </c>
      <c r="C18" s="394">
        <f t="shared" si="2"/>
        <v>-6.0344827586206851E-2</v>
      </c>
      <c r="D18" s="321">
        <v>116</v>
      </c>
      <c r="E18" s="344">
        <f t="shared" si="3"/>
        <v>-0.14074074074074072</v>
      </c>
      <c r="F18" s="156">
        <v>135</v>
      </c>
      <c r="G18" s="177">
        <f t="shared" si="3"/>
        <v>-0.15094339622641506</v>
      </c>
      <c r="H18" s="156">
        <v>159</v>
      </c>
      <c r="I18" s="177">
        <f t="shared" si="3"/>
        <v>-0.1067415730337079</v>
      </c>
      <c r="J18" s="156">
        <v>178</v>
      </c>
      <c r="K18" s="10"/>
      <c r="L18" s="22"/>
      <c r="M18" s="80"/>
      <c r="N18" s="47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8" customFormat="1" ht="10.199999999999999">
      <c r="A19" s="155" t="s">
        <v>104</v>
      </c>
      <c r="B19" s="336">
        <v>217</v>
      </c>
      <c r="C19" s="394">
        <f t="shared" si="2"/>
        <v>3.8277511961722466E-2</v>
      </c>
      <c r="D19" s="321">
        <v>209</v>
      </c>
      <c r="E19" s="344">
        <f t="shared" si="3"/>
        <v>2.9556650246305383E-2</v>
      </c>
      <c r="F19" s="156">
        <v>203</v>
      </c>
      <c r="G19" s="177">
        <f t="shared" si="3"/>
        <v>-0.11353711790393017</v>
      </c>
      <c r="H19" s="156">
        <v>229</v>
      </c>
      <c r="I19" s="177">
        <f t="shared" si="3"/>
        <v>-2.5531914893617058E-2</v>
      </c>
      <c r="J19" s="156">
        <v>235</v>
      </c>
      <c r="K19" s="10"/>
      <c r="L19" s="22"/>
      <c r="M19" s="80"/>
      <c r="N19" s="4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s="8" customFormat="1" ht="10.199999999999999">
      <c r="A20" s="155" t="s">
        <v>105</v>
      </c>
      <c r="B20" s="336">
        <v>175</v>
      </c>
      <c r="C20" s="394">
        <f t="shared" si="2"/>
        <v>2.3391812865497075E-2</v>
      </c>
      <c r="D20" s="321">
        <v>171</v>
      </c>
      <c r="E20" s="344">
        <f t="shared" si="3"/>
        <v>6.8750000000000089E-2</v>
      </c>
      <c r="F20" s="156">
        <v>160</v>
      </c>
      <c r="G20" s="177">
        <f t="shared" si="3"/>
        <v>-0.1061452513966481</v>
      </c>
      <c r="H20" s="156">
        <v>179</v>
      </c>
      <c r="I20" s="177">
        <f t="shared" si="3"/>
        <v>-0.19730941704035876</v>
      </c>
      <c r="J20" s="156">
        <v>223</v>
      </c>
      <c r="K20" s="10"/>
      <c r="L20" s="22"/>
      <c r="M20" s="80"/>
      <c r="N20" s="47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8" customFormat="1" ht="10.199999999999999">
      <c r="A21" s="155" t="s">
        <v>106</v>
      </c>
      <c r="B21" s="336">
        <v>111</v>
      </c>
      <c r="C21" s="394">
        <f t="shared" si="2"/>
        <v>0.1212121212121211</v>
      </c>
      <c r="D21" s="321">
        <v>99</v>
      </c>
      <c r="E21" s="344">
        <f t="shared" si="3"/>
        <v>-1.980198019801982E-2</v>
      </c>
      <c r="F21" s="156">
        <v>101</v>
      </c>
      <c r="G21" s="177">
        <f t="shared" si="3"/>
        <v>7.4468085106383031E-2</v>
      </c>
      <c r="H21" s="156">
        <v>94</v>
      </c>
      <c r="I21" s="177">
        <f t="shared" si="3"/>
        <v>-6.9306930693069257E-2</v>
      </c>
      <c r="J21" s="156">
        <v>101</v>
      </c>
      <c r="K21" s="10"/>
      <c r="L21" s="22"/>
      <c r="M21" s="80"/>
      <c r="N21" s="47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8" customFormat="1" ht="10.199999999999999">
      <c r="A22" s="155" t="s">
        <v>107</v>
      </c>
      <c r="B22" s="336">
        <v>14</v>
      </c>
      <c r="C22" s="394">
        <f t="shared" si="2"/>
        <v>0</v>
      </c>
      <c r="D22" s="321">
        <v>14</v>
      </c>
      <c r="E22" s="344">
        <f t="shared" si="3"/>
        <v>0</v>
      </c>
      <c r="F22" s="156">
        <v>14</v>
      </c>
      <c r="G22" s="177">
        <f t="shared" si="3"/>
        <v>0</v>
      </c>
      <c r="H22" s="156">
        <v>14</v>
      </c>
      <c r="I22" s="177">
        <f t="shared" si="3"/>
        <v>0.16666666666666674</v>
      </c>
      <c r="J22" s="156">
        <v>12</v>
      </c>
      <c r="K22" s="10"/>
      <c r="L22" s="22"/>
      <c r="M22" s="80"/>
      <c r="N22" s="47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s="8" customFormat="1" ht="10.199999999999999">
      <c r="A23" s="155" t="s">
        <v>108</v>
      </c>
      <c r="B23" s="336">
        <v>131</v>
      </c>
      <c r="C23" s="394">
        <f t="shared" si="2"/>
        <v>0.19090909090909092</v>
      </c>
      <c r="D23" s="321">
        <v>110</v>
      </c>
      <c r="E23" s="344">
        <f t="shared" si="3"/>
        <v>6.7961165048543659E-2</v>
      </c>
      <c r="F23" s="156">
        <v>103</v>
      </c>
      <c r="G23" s="177">
        <f t="shared" si="3"/>
        <v>9.8039215686274161E-3</v>
      </c>
      <c r="H23" s="156">
        <v>102</v>
      </c>
      <c r="I23" s="177">
        <f t="shared" si="3"/>
        <v>-3.7735849056603765E-2</v>
      </c>
      <c r="J23" s="156">
        <v>106</v>
      </c>
      <c r="K23" s="10"/>
      <c r="L23" s="22"/>
      <c r="M23" s="80"/>
      <c r="N23" s="47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8" customFormat="1" ht="10.199999999999999">
      <c r="A24" s="155" t="s">
        <v>109</v>
      </c>
      <c r="B24" s="336">
        <v>61</v>
      </c>
      <c r="C24" s="394">
        <f t="shared" si="2"/>
        <v>3.3898305084745672E-2</v>
      </c>
      <c r="D24" s="321">
        <v>59</v>
      </c>
      <c r="E24" s="344">
        <f t="shared" si="3"/>
        <v>5.3571428571428603E-2</v>
      </c>
      <c r="F24" s="156">
        <v>56</v>
      </c>
      <c r="G24" s="177">
        <f t="shared" si="3"/>
        <v>0</v>
      </c>
      <c r="H24" s="156">
        <v>56</v>
      </c>
      <c r="I24" s="177">
        <f t="shared" si="3"/>
        <v>-1.7543859649122862E-2</v>
      </c>
      <c r="J24" s="156">
        <v>57</v>
      </c>
      <c r="K24" s="10"/>
      <c r="L24" s="22"/>
      <c r="M24" s="80"/>
      <c r="N24" s="4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8" customFormat="1" ht="10.199999999999999">
      <c r="A25" s="155" t="s">
        <v>110</v>
      </c>
      <c r="B25" s="336">
        <v>127</v>
      </c>
      <c r="C25" s="394">
        <f t="shared" si="2"/>
        <v>-8.633093525179858E-2</v>
      </c>
      <c r="D25" s="321">
        <v>139</v>
      </c>
      <c r="E25" s="344">
        <f t="shared" si="3"/>
        <v>-8.5526315789473673E-2</v>
      </c>
      <c r="F25" s="156">
        <v>152</v>
      </c>
      <c r="G25" s="177">
        <f t="shared" si="3"/>
        <v>-5.5900621118012417E-2</v>
      </c>
      <c r="H25" s="156">
        <v>161</v>
      </c>
      <c r="I25" s="177">
        <f t="shared" si="3"/>
        <v>-6.9364161849710948E-2</v>
      </c>
      <c r="J25" s="156">
        <v>173</v>
      </c>
      <c r="K25" s="10"/>
      <c r="L25" s="22"/>
      <c r="M25" s="80"/>
      <c r="N25" s="47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s="8" customFormat="1" ht="10.199999999999999">
      <c r="A26" s="155" t="s">
        <v>111</v>
      </c>
      <c r="B26" s="239">
        <v>56</v>
      </c>
      <c r="C26" s="394">
        <f t="shared" si="2"/>
        <v>-1.7543859649122862E-2</v>
      </c>
      <c r="D26" s="322">
        <v>57</v>
      </c>
      <c r="E26" s="344">
        <f t="shared" si="3"/>
        <v>-3.3898305084745783E-2</v>
      </c>
      <c r="F26" s="157">
        <v>59</v>
      </c>
      <c r="G26" s="177">
        <f t="shared" si="3"/>
        <v>5.3571428571428603E-2</v>
      </c>
      <c r="H26" s="157">
        <v>56</v>
      </c>
      <c r="I26" s="177">
        <f t="shared" si="3"/>
        <v>0.39999999999999991</v>
      </c>
      <c r="J26" s="157">
        <v>40</v>
      </c>
      <c r="K26" s="10"/>
      <c r="L26" s="22"/>
      <c r="M26" s="80"/>
      <c r="N26" s="47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s="8" customFormat="1" ht="10.199999999999999">
      <c r="A27" s="155" t="s">
        <v>112</v>
      </c>
      <c r="B27" s="336">
        <v>27</v>
      </c>
      <c r="C27" s="394">
        <f t="shared" si="2"/>
        <v>-9.9999999999999978E-2</v>
      </c>
      <c r="D27" s="321">
        <v>30</v>
      </c>
      <c r="E27" s="344">
        <f t="shared" si="3"/>
        <v>-0.11764705882352944</v>
      </c>
      <c r="F27" s="156">
        <v>34</v>
      </c>
      <c r="G27" s="177">
        <f t="shared" si="3"/>
        <v>-2.8571428571428581E-2</v>
      </c>
      <c r="H27" s="156">
        <v>35</v>
      </c>
      <c r="I27" s="177">
        <f t="shared" si="3"/>
        <v>-5.4054054054054057E-2</v>
      </c>
      <c r="J27" s="156">
        <v>37</v>
      </c>
      <c r="K27" s="10"/>
      <c r="L27" s="22"/>
      <c r="M27" s="80"/>
      <c r="N27" s="47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3" customFormat="1" ht="10.199999999999999">
      <c r="A28" s="155" t="s">
        <v>113</v>
      </c>
      <c r="B28" s="336">
        <v>19</v>
      </c>
      <c r="C28" s="394">
        <f t="shared" si="2"/>
        <v>-0.17391304347826086</v>
      </c>
      <c r="D28" s="321">
        <v>23</v>
      </c>
      <c r="E28" s="344">
        <f t="shared" si="3"/>
        <v>-7.999999999999996E-2</v>
      </c>
      <c r="F28" s="156">
        <v>25</v>
      </c>
      <c r="G28" s="177">
        <f t="shared" si="3"/>
        <v>-7.407407407407407E-2</v>
      </c>
      <c r="H28" s="156">
        <v>27</v>
      </c>
      <c r="I28" s="177">
        <f t="shared" si="3"/>
        <v>-3.5714285714285698E-2</v>
      </c>
      <c r="J28" s="156">
        <v>28</v>
      </c>
      <c r="K28" s="10"/>
      <c r="L28" s="22"/>
      <c r="M28" s="80"/>
      <c r="N28" s="4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8" customFormat="1" ht="10.199999999999999">
      <c r="A29" s="155" t="s">
        <v>114</v>
      </c>
      <c r="B29" s="336">
        <v>0</v>
      </c>
      <c r="C29" s="394"/>
      <c r="D29" s="321">
        <v>0</v>
      </c>
      <c r="E29" s="344"/>
      <c r="F29" s="156">
        <v>0</v>
      </c>
      <c r="G29" s="177"/>
      <c r="H29" s="156">
        <v>0</v>
      </c>
      <c r="I29" s="177"/>
      <c r="J29" s="156">
        <v>0</v>
      </c>
      <c r="K29" s="10"/>
      <c r="L29" s="22"/>
      <c r="M29" s="80"/>
      <c r="N29" s="47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8" customFormat="1" ht="10.199999999999999">
      <c r="A30" s="155" t="s">
        <v>115</v>
      </c>
      <c r="B30" s="336">
        <v>25</v>
      </c>
      <c r="C30" s="394">
        <f t="shared" si="2"/>
        <v>0.25</v>
      </c>
      <c r="D30" s="321">
        <v>20</v>
      </c>
      <c r="E30" s="344">
        <f t="shared" si="3"/>
        <v>0.11111111111111116</v>
      </c>
      <c r="F30" s="156">
        <v>18</v>
      </c>
      <c r="G30" s="177">
        <f t="shared" si="3"/>
        <v>0</v>
      </c>
      <c r="H30" s="156">
        <v>18</v>
      </c>
      <c r="I30" s="177">
        <f t="shared" si="3"/>
        <v>0.38461538461538458</v>
      </c>
      <c r="J30" s="156">
        <v>13</v>
      </c>
      <c r="K30" s="10"/>
      <c r="L30" s="22"/>
      <c r="M30" s="80"/>
      <c r="N30" s="47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8" customFormat="1" ht="10.199999999999999">
      <c r="A31" s="155" t="s">
        <v>116</v>
      </c>
      <c r="B31" s="336">
        <v>0</v>
      </c>
      <c r="C31" s="394"/>
      <c r="D31" s="321">
        <v>0</v>
      </c>
      <c r="E31" s="344"/>
      <c r="F31" s="156">
        <v>0</v>
      </c>
      <c r="G31" s="177">
        <f t="shared" si="3"/>
        <v>-1</v>
      </c>
      <c r="H31" s="156">
        <v>5</v>
      </c>
      <c r="I31" s="177">
        <f t="shared" si="3"/>
        <v>0</v>
      </c>
      <c r="J31" s="156">
        <v>5</v>
      </c>
      <c r="K31" s="10"/>
      <c r="L31" s="22"/>
      <c r="M31" s="80"/>
      <c r="N31" s="47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s="8" customFormat="1" ht="10.199999999999999">
      <c r="A32" s="155" t="s">
        <v>117</v>
      </c>
      <c r="B32" s="336">
        <v>2</v>
      </c>
      <c r="C32" s="394">
        <f t="shared" si="2"/>
        <v>0</v>
      </c>
      <c r="D32" s="321">
        <v>2</v>
      </c>
      <c r="E32" s="344">
        <f t="shared" si="3"/>
        <v>1</v>
      </c>
      <c r="F32" s="156">
        <v>1</v>
      </c>
      <c r="G32" s="177">
        <f t="shared" si="3"/>
        <v>0</v>
      </c>
      <c r="H32" s="156">
        <v>1</v>
      </c>
      <c r="I32" s="177"/>
      <c r="J32" s="156">
        <v>0</v>
      </c>
      <c r="K32" s="23"/>
      <c r="L32" s="24"/>
      <c r="M32" s="83"/>
      <c r="N32" s="47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8" customFormat="1" ht="10.199999999999999">
      <c r="A33" s="155" t="s">
        <v>118</v>
      </c>
      <c r="B33" s="337">
        <v>0</v>
      </c>
      <c r="C33" s="394"/>
      <c r="D33" s="323">
        <v>0</v>
      </c>
      <c r="E33" s="344"/>
      <c r="F33" s="159">
        <v>0</v>
      </c>
      <c r="G33" s="177"/>
      <c r="H33" s="159">
        <v>0</v>
      </c>
      <c r="I33" s="177"/>
      <c r="J33" s="159">
        <v>0</v>
      </c>
      <c r="K33" s="9"/>
      <c r="L33" s="22"/>
      <c r="M33" s="9"/>
      <c r="N33" s="2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8" customFormat="1" ht="10.199999999999999">
      <c r="A34" s="155" t="s">
        <v>119</v>
      </c>
      <c r="B34" s="337">
        <v>0</v>
      </c>
      <c r="C34" s="394"/>
      <c r="D34" s="323">
        <v>0</v>
      </c>
      <c r="E34" s="344"/>
      <c r="F34" s="159">
        <v>0</v>
      </c>
      <c r="G34" s="177"/>
      <c r="H34" s="159">
        <v>0</v>
      </c>
      <c r="I34" s="177"/>
      <c r="J34" s="159">
        <v>0</v>
      </c>
      <c r="K34" s="9"/>
      <c r="L34" s="22"/>
      <c r="M34" s="9"/>
      <c r="N34" s="22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8" customFormat="1" ht="10.199999999999999">
      <c r="A35" s="158" t="s">
        <v>99</v>
      </c>
      <c r="B35" s="160">
        <f>B13</f>
        <v>2482</v>
      </c>
      <c r="C35" s="394">
        <f t="shared" si="2"/>
        <v>3.9798910766652762E-2</v>
      </c>
      <c r="D35" s="240">
        <f>D13</f>
        <v>2387</v>
      </c>
      <c r="E35" s="344">
        <f t="shared" si="3"/>
        <v>1.2728044123886395E-2</v>
      </c>
      <c r="F35" s="160">
        <f>F13</f>
        <v>2357</v>
      </c>
      <c r="G35" s="177">
        <f t="shared" si="3"/>
        <v>3.5588752196836548E-2</v>
      </c>
      <c r="H35" s="160">
        <f>H13</f>
        <v>2276</v>
      </c>
      <c r="I35" s="177">
        <f t="shared" si="3"/>
        <v>1.245551601423478E-2</v>
      </c>
      <c r="J35" s="160">
        <v>2248</v>
      </c>
      <c r="K35" s="10"/>
      <c r="L35" s="22"/>
      <c r="M35" s="80"/>
      <c r="N35" s="22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8" customFormat="1" ht="10.199999999999999">
      <c r="A36" s="158" t="s">
        <v>100</v>
      </c>
      <c r="B36" s="160">
        <f>B14</f>
        <v>1171</v>
      </c>
      <c r="C36" s="394">
        <f t="shared" si="2"/>
        <v>1.5611448395490113E-2</v>
      </c>
      <c r="D36" s="240">
        <f>D14</f>
        <v>1153</v>
      </c>
      <c r="E36" s="344">
        <f t="shared" si="3"/>
        <v>7.8671328671329199E-3</v>
      </c>
      <c r="F36" s="160">
        <f>F14</f>
        <v>1144</v>
      </c>
      <c r="G36" s="177">
        <f t="shared" si="3"/>
        <v>2.4171888988361756E-2</v>
      </c>
      <c r="H36" s="160">
        <f>H14</f>
        <v>1117</v>
      </c>
      <c r="I36" s="177">
        <f t="shared" si="3"/>
        <v>2.1023765996343702E-2</v>
      </c>
      <c r="J36" s="160">
        <v>1094</v>
      </c>
      <c r="K36" s="10"/>
      <c r="L36" s="22"/>
      <c r="M36" s="80"/>
      <c r="N36" s="22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3" customFormat="1" ht="10.199999999999999">
      <c r="A37" s="158" t="s">
        <v>120</v>
      </c>
      <c r="B37" s="157">
        <f>B15+B16+B17+B18+B19+B20+B21+B22+B23+B24</f>
        <v>2095</v>
      </c>
      <c r="C37" s="394">
        <f t="shared" si="2"/>
        <v>4.2288557213930433E-2</v>
      </c>
      <c r="D37" s="239">
        <f>D15+D16+D17+D18+D19+D20+D21+D22+D23+D24</f>
        <v>2010</v>
      </c>
      <c r="E37" s="344">
        <f t="shared" si="3"/>
        <v>1.3104838709677491E-2</v>
      </c>
      <c r="F37" s="157">
        <f>F15+F16+F17+F18+F19+F20+F21+F22+F23+F24</f>
        <v>1984</v>
      </c>
      <c r="G37" s="177">
        <f t="shared" si="3"/>
        <v>-1.2444001991040343E-2</v>
      </c>
      <c r="H37" s="157">
        <f>H15+H16+H17+H18+H19+H20+H21+H22+H23+H24</f>
        <v>2009</v>
      </c>
      <c r="I37" s="177">
        <f t="shared" si="3"/>
        <v>-4.4698050404184508E-2</v>
      </c>
      <c r="J37" s="157">
        <v>2103</v>
      </c>
      <c r="K37" s="10"/>
      <c r="L37" s="17"/>
      <c r="M37" s="80"/>
      <c r="N37" s="1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3" customFormat="1" ht="10.199999999999999">
      <c r="A38" s="158" t="s">
        <v>121</v>
      </c>
      <c r="B38" s="157">
        <f>B25+B26+B27+B28+B29+B30</f>
        <v>254</v>
      </c>
      <c r="C38" s="394">
        <f t="shared" si="2"/>
        <v>-5.5762081784386575E-2</v>
      </c>
      <c r="D38" s="239">
        <f>D25+D26+D27+D28+D29+D30</f>
        <v>269</v>
      </c>
      <c r="E38" s="344">
        <f t="shared" si="3"/>
        <v>-6.597222222222221E-2</v>
      </c>
      <c r="F38" s="157">
        <f>F25+F26+F27+F28+F29+F30</f>
        <v>288</v>
      </c>
      <c r="G38" s="177">
        <f t="shared" si="3"/>
        <v>-3.0303030303030276E-2</v>
      </c>
      <c r="H38" s="157">
        <f>H25+H26+H27+H28+H29+H30</f>
        <v>297</v>
      </c>
      <c r="I38" s="177">
        <f t="shared" si="3"/>
        <v>2.0618556701030855E-2</v>
      </c>
      <c r="J38" s="157">
        <v>291</v>
      </c>
      <c r="K38" s="10"/>
      <c r="L38" s="17"/>
      <c r="M38" s="80"/>
      <c r="N38" s="17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8" customFormat="1" ht="10.199999999999999">
      <c r="A39" s="158" t="s">
        <v>122</v>
      </c>
      <c r="B39" s="157">
        <f>B31+B32+B33+B34</f>
        <v>2</v>
      </c>
      <c r="C39" s="394">
        <f t="shared" si="2"/>
        <v>0</v>
      </c>
      <c r="D39" s="239">
        <f>D31+D32+D33+D34</f>
        <v>2</v>
      </c>
      <c r="E39" s="344">
        <f t="shared" si="3"/>
        <v>1</v>
      </c>
      <c r="F39" s="157">
        <f>F31+F32+F33+F34</f>
        <v>1</v>
      </c>
      <c r="G39" s="177">
        <f t="shared" si="3"/>
        <v>-0.83333333333333337</v>
      </c>
      <c r="H39" s="157">
        <f>H31+H32+H33+H34</f>
        <v>6</v>
      </c>
      <c r="I39" s="177">
        <f t="shared" si="3"/>
        <v>0.19999999999999996</v>
      </c>
      <c r="J39" s="157">
        <v>5</v>
      </c>
      <c r="K39" s="10"/>
      <c r="L39" s="17"/>
      <c r="M39" s="80"/>
      <c r="N39" s="17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s="3" customFormat="1" ht="10.199999999999999">
      <c r="A40" s="161" t="s">
        <v>123</v>
      </c>
      <c r="B40" s="162">
        <f>SUM(B35:B39)</f>
        <v>6004</v>
      </c>
      <c r="C40" s="393">
        <f t="shared" si="2"/>
        <v>3.143789726851054E-2</v>
      </c>
      <c r="D40" s="241">
        <f>SUM(D35:D39)</f>
        <v>5821</v>
      </c>
      <c r="E40" s="345">
        <f t="shared" si="3"/>
        <v>8.1399376515414179E-3</v>
      </c>
      <c r="F40" s="162">
        <f>SUM(F35:F39)</f>
        <v>5774</v>
      </c>
      <c r="G40" s="178">
        <f t="shared" si="3"/>
        <v>1.2094653812445122E-2</v>
      </c>
      <c r="H40" s="162">
        <f>SUM(H35:H39)</f>
        <v>5705</v>
      </c>
      <c r="I40" s="178">
        <f t="shared" si="3"/>
        <v>-6.2706845497300101E-3</v>
      </c>
      <c r="J40" s="162">
        <v>5741</v>
      </c>
      <c r="K40" s="6"/>
      <c r="L40" s="25"/>
      <c r="M40" s="88"/>
      <c r="N40" s="2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95" customFormat="1" ht="10.199999999999999">
      <c r="A41" s="163" t="s">
        <v>133</v>
      </c>
      <c r="B41" s="164">
        <f>B40/Group!B153</f>
        <v>8.2354877647317026E-2</v>
      </c>
      <c r="C41" s="394"/>
      <c r="D41" s="242">
        <f>D40/Group!D153</f>
        <v>8.1028410751820046E-2</v>
      </c>
      <c r="E41" s="164"/>
      <c r="F41" s="164">
        <f>F40/Group!F153</f>
        <v>7.8756052649526023E-2</v>
      </c>
      <c r="G41" s="147"/>
      <c r="H41" s="164">
        <f>H40/Group!H153</f>
        <v>7.8251447068828348E-2</v>
      </c>
      <c r="I41" s="165"/>
      <c r="J41" s="164">
        <v>7.8536251709986321E-2</v>
      </c>
      <c r="K41" s="166"/>
      <c r="L41" s="93"/>
      <c r="M41" s="92"/>
      <c r="N41" s="93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spans="1:25" ht="12" customHeight="1">
      <c r="A42" s="143"/>
      <c r="B42" s="153"/>
      <c r="C42" s="394"/>
      <c r="D42" s="153"/>
      <c r="E42" s="153"/>
      <c r="F42" s="153"/>
      <c r="G42" s="147"/>
      <c r="H42" s="153"/>
      <c r="I42" s="145"/>
      <c r="J42" s="153"/>
    </row>
    <row r="43" spans="1:25" s="71" customFormat="1" ht="12" customHeight="1">
      <c r="A43" s="161" t="s">
        <v>2</v>
      </c>
      <c r="B43" s="154"/>
      <c r="C43" s="394"/>
      <c r="D43" s="154"/>
      <c r="E43" s="154"/>
      <c r="F43" s="154"/>
      <c r="G43" s="147"/>
      <c r="H43" s="154"/>
      <c r="I43" s="145"/>
      <c r="J43" s="154"/>
    </row>
    <row r="44" spans="1:25" s="3" customFormat="1" ht="10.199999999999999">
      <c r="A44" s="155" t="s">
        <v>99</v>
      </c>
      <c r="B44" s="338">
        <v>63.7</v>
      </c>
      <c r="C44" s="394">
        <f t="shared" si="2"/>
        <v>-0.18007465568284198</v>
      </c>
      <c r="D44" s="324">
        <v>77.69</v>
      </c>
      <c r="E44" s="344">
        <f t="shared" ref="E44:I71" si="4">IF((+D44/F44)&lt;0,"n.m.",IF(D44&lt;0,(+D44/F44-1)*-1,(+D44/F44-1)))</f>
        <v>0.48319969453990064</v>
      </c>
      <c r="F44" s="167">
        <v>52.38</v>
      </c>
      <c r="G44" s="177">
        <f t="shared" si="4"/>
        <v>-4.1186161449752845E-2</v>
      </c>
      <c r="H44" s="167">
        <v>54.63</v>
      </c>
      <c r="I44" s="177">
        <f t="shared" si="4"/>
        <v>-3.4805653710247353E-2</v>
      </c>
      <c r="J44" s="167">
        <v>56.6</v>
      </c>
      <c r="K44" s="10"/>
      <c r="L44" s="22"/>
      <c r="M44" s="80"/>
      <c r="N44" s="47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3" customFormat="1" ht="10.199999999999999">
      <c r="A45" s="155" t="s">
        <v>100</v>
      </c>
      <c r="B45" s="338">
        <v>36.22</v>
      </c>
      <c r="C45" s="394">
        <f t="shared" si="2"/>
        <v>3.6634230108757881E-2</v>
      </c>
      <c r="D45" s="324">
        <v>34.94</v>
      </c>
      <c r="E45" s="344">
        <f t="shared" si="4"/>
        <v>7.772979642196165E-2</v>
      </c>
      <c r="F45" s="167">
        <v>32.42</v>
      </c>
      <c r="G45" s="177">
        <f t="shared" si="4"/>
        <v>-0.10218775962337301</v>
      </c>
      <c r="H45" s="167">
        <v>36.11</v>
      </c>
      <c r="I45" s="177">
        <f t="shared" si="4"/>
        <v>9.5051719317862382E-3</v>
      </c>
      <c r="J45" s="167">
        <v>35.770000000000003</v>
      </c>
      <c r="K45" s="10"/>
      <c r="L45" s="22"/>
      <c r="M45" s="80"/>
      <c r="N45" s="4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3" customFormat="1" ht="10.199999999999999">
      <c r="A46" s="155" t="s">
        <v>101</v>
      </c>
      <c r="B46" s="338">
        <v>3.93</v>
      </c>
      <c r="C46" s="394">
        <f t="shared" si="2"/>
        <v>-0.33276740237690994</v>
      </c>
      <c r="D46" s="324">
        <v>5.89</v>
      </c>
      <c r="E46" s="344">
        <f t="shared" si="4"/>
        <v>-0.25818639798488674</v>
      </c>
      <c r="F46" s="167">
        <v>7.94</v>
      </c>
      <c r="G46" s="177">
        <f t="shared" si="4"/>
        <v>-3.6407766990291246E-2</v>
      </c>
      <c r="H46" s="167">
        <v>8.24</v>
      </c>
      <c r="I46" s="177">
        <f t="shared" si="4"/>
        <v>-0.47111681643132219</v>
      </c>
      <c r="J46" s="167">
        <v>15.58</v>
      </c>
      <c r="K46" s="10"/>
      <c r="L46" s="22"/>
      <c r="M46" s="80"/>
      <c r="N46" s="47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3" customFormat="1" ht="10.199999999999999">
      <c r="A47" s="155" t="s">
        <v>102</v>
      </c>
      <c r="B47" s="338">
        <v>5.8</v>
      </c>
      <c r="C47" s="394">
        <f t="shared" si="2"/>
        <v>-9.7978227060653178E-2</v>
      </c>
      <c r="D47" s="324">
        <v>6.43</v>
      </c>
      <c r="E47" s="344">
        <f t="shared" si="4"/>
        <v>-0.23086124401913877</v>
      </c>
      <c r="F47" s="167">
        <v>8.36</v>
      </c>
      <c r="G47" s="177">
        <f t="shared" si="4"/>
        <v>0.47964601769911486</v>
      </c>
      <c r="H47" s="167">
        <v>5.65</v>
      </c>
      <c r="I47" s="177">
        <f t="shared" si="4"/>
        <v>-4.7217537942664478E-2</v>
      </c>
      <c r="J47" s="167">
        <v>5.9300000000000006</v>
      </c>
      <c r="K47" s="10"/>
      <c r="L47" s="22"/>
      <c r="M47" s="80"/>
      <c r="N47" s="4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8" customFormat="1" ht="10.199999999999999">
      <c r="A48" s="155" t="s">
        <v>103</v>
      </c>
      <c r="B48" s="338">
        <v>2.12</v>
      </c>
      <c r="C48" s="394">
        <f t="shared" si="2"/>
        <v>0.26946107784431139</v>
      </c>
      <c r="D48" s="324">
        <v>1.67</v>
      </c>
      <c r="E48" s="344">
        <f t="shared" si="4"/>
        <v>-0.80957810718358036</v>
      </c>
      <c r="F48" s="167">
        <v>8.77</v>
      </c>
      <c r="G48" s="177">
        <f t="shared" si="4"/>
        <v>0.50946643717728057</v>
      </c>
      <c r="H48" s="167">
        <v>5.81</v>
      </c>
      <c r="I48" s="177">
        <f t="shared" si="4"/>
        <v>0.24678111587982809</v>
      </c>
      <c r="J48" s="167">
        <v>4.66</v>
      </c>
      <c r="K48" s="10"/>
      <c r="L48" s="22"/>
      <c r="M48" s="80"/>
      <c r="N48" s="47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s="8" customFormat="1" ht="10.199999999999999">
      <c r="A49" s="155" t="s">
        <v>147</v>
      </c>
      <c r="B49" s="338">
        <v>2.99</v>
      </c>
      <c r="C49" s="394">
        <f t="shared" si="2"/>
        <v>-0.50332225913621254</v>
      </c>
      <c r="D49" s="324">
        <v>6.02</v>
      </c>
      <c r="E49" s="344">
        <f t="shared" si="4"/>
        <v>-0.32054176072234764</v>
      </c>
      <c r="F49" s="167">
        <v>8.86</v>
      </c>
      <c r="G49" s="177">
        <f t="shared" si="4"/>
        <v>0.5963963963963963</v>
      </c>
      <c r="H49" s="167">
        <v>5.55</v>
      </c>
      <c r="I49" s="177">
        <f t="shared" si="4"/>
        <v>0.875</v>
      </c>
      <c r="J49" s="167">
        <v>2.96</v>
      </c>
      <c r="K49" s="10"/>
      <c r="L49" s="22"/>
      <c r="M49" s="80"/>
      <c r="N49" s="47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s="8" customFormat="1" ht="10.199999999999999">
      <c r="A50" s="155" t="s">
        <v>104</v>
      </c>
      <c r="B50" s="338">
        <v>1.57</v>
      </c>
      <c r="C50" s="394">
        <f t="shared" si="2"/>
        <v>-0.12290502793296088</v>
      </c>
      <c r="D50" s="324">
        <v>1.79</v>
      </c>
      <c r="E50" s="344">
        <f t="shared" si="4"/>
        <v>0.79</v>
      </c>
      <c r="F50" s="167">
        <v>1</v>
      </c>
      <c r="G50" s="177">
        <f t="shared" si="4"/>
        <v>-0.38650306748466257</v>
      </c>
      <c r="H50" s="167">
        <v>1.63</v>
      </c>
      <c r="I50" s="177">
        <f t="shared" si="4"/>
        <v>-0.17258883248730972</v>
      </c>
      <c r="J50" s="167">
        <v>1.97</v>
      </c>
      <c r="K50" s="10"/>
      <c r="L50" s="22"/>
      <c r="M50" s="80"/>
      <c r="N50" s="47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s="8" customFormat="1" ht="10.199999999999999">
      <c r="A51" s="155" t="s">
        <v>105</v>
      </c>
      <c r="B51" s="338">
        <v>1.6</v>
      </c>
      <c r="C51" s="394">
        <f t="shared" si="2"/>
        <v>1.1333333333333333</v>
      </c>
      <c r="D51" s="324">
        <v>0.75</v>
      </c>
      <c r="E51" s="344">
        <f t="shared" si="4"/>
        <v>0.44230769230769229</v>
      </c>
      <c r="F51" s="167">
        <v>0.52</v>
      </c>
      <c r="G51" s="177">
        <f t="shared" si="4"/>
        <v>-0.81090909090909091</v>
      </c>
      <c r="H51" s="167">
        <v>2.75</v>
      </c>
      <c r="I51" s="177">
        <f t="shared" si="4"/>
        <v>0.27906976744186052</v>
      </c>
      <c r="J51" s="167">
        <v>2.15</v>
      </c>
      <c r="K51" s="10"/>
      <c r="L51" s="22"/>
      <c r="M51" s="80"/>
      <c r="N51" s="4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s="8" customFormat="1" ht="10.199999999999999">
      <c r="A52" s="155" t="s">
        <v>106</v>
      </c>
      <c r="B52" s="338">
        <v>0.89</v>
      </c>
      <c r="C52" s="394">
        <f t="shared" si="2"/>
        <v>-0.2053571428571429</v>
      </c>
      <c r="D52" s="324">
        <v>1.1200000000000001</v>
      </c>
      <c r="E52" s="344">
        <f t="shared" si="4"/>
        <v>0.12000000000000011</v>
      </c>
      <c r="F52" s="167">
        <v>1</v>
      </c>
      <c r="G52" s="177">
        <f t="shared" si="4"/>
        <v>0.19047619047619047</v>
      </c>
      <c r="H52" s="167">
        <v>0.84</v>
      </c>
      <c r="I52" s="177">
        <f t="shared" si="4"/>
        <v>0.37704918032786883</v>
      </c>
      <c r="J52" s="167">
        <v>0.61</v>
      </c>
      <c r="K52" s="10"/>
      <c r="L52" s="22"/>
      <c r="M52" s="80"/>
      <c r="N52" s="47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s="8" customFormat="1" ht="10.199999999999999">
      <c r="A53" s="155" t="s">
        <v>107</v>
      </c>
      <c r="B53" s="338">
        <v>0.27</v>
      </c>
      <c r="C53" s="394">
        <f t="shared" si="2"/>
        <v>-0.20588235294117652</v>
      </c>
      <c r="D53" s="324">
        <v>0.34</v>
      </c>
      <c r="E53" s="344">
        <f t="shared" si="4"/>
        <v>4.666666666666667</v>
      </c>
      <c r="F53" s="167">
        <v>0.06</v>
      </c>
      <c r="G53" s="177">
        <f t="shared" si="4"/>
        <v>-0.14285714285714302</v>
      </c>
      <c r="H53" s="167">
        <v>7.0000000000000007E-2</v>
      </c>
      <c r="I53" s="177">
        <f t="shared" si="4"/>
        <v>-0.12499999999999989</v>
      </c>
      <c r="J53" s="167">
        <v>0.08</v>
      </c>
      <c r="K53" s="10"/>
      <c r="L53" s="22"/>
      <c r="M53" s="80"/>
      <c r="N53" s="47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s="8" customFormat="1" ht="10.199999999999999">
      <c r="A54" s="155" t="s">
        <v>108</v>
      </c>
      <c r="B54" s="338">
        <v>0.52</v>
      </c>
      <c r="C54" s="394">
        <f t="shared" si="2"/>
        <v>-0.36585365853658536</v>
      </c>
      <c r="D54" s="324">
        <v>0.82</v>
      </c>
      <c r="E54" s="344">
        <f t="shared" si="4"/>
        <v>2.4999999999999911E-2</v>
      </c>
      <c r="F54" s="167">
        <v>0.8</v>
      </c>
      <c r="G54" s="177">
        <f t="shared" si="4"/>
        <v>0.35593220338983067</v>
      </c>
      <c r="H54" s="167">
        <v>0.59</v>
      </c>
      <c r="I54" s="177">
        <f t="shared" si="4"/>
        <v>-0.43809523809523809</v>
      </c>
      <c r="J54" s="167">
        <v>1.05</v>
      </c>
      <c r="K54" s="10"/>
      <c r="L54" s="22"/>
      <c r="M54" s="80"/>
      <c r="N54" s="47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s="8" customFormat="1" ht="10.199999999999999">
      <c r="A55" s="155" t="s">
        <v>109</v>
      </c>
      <c r="B55" s="338">
        <v>1.01</v>
      </c>
      <c r="C55" s="394">
        <f t="shared" si="2"/>
        <v>-0.18548387096774188</v>
      </c>
      <c r="D55" s="324">
        <v>1.24</v>
      </c>
      <c r="E55" s="344">
        <f t="shared" si="4"/>
        <v>0.16981132075471694</v>
      </c>
      <c r="F55" s="167">
        <v>1.06</v>
      </c>
      <c r="G55" s="177">
        <f t="shared" si="4"/>
        <v>6.0000000000000053E-2</v>
      </c>
      <c r="H55" s="167">
        <v>1</v>
      </c>
      <c r="I55" s="177">
        <f t="shared" si="4"/>
        <v>6.3829787234042534E-2</v>
      </c>
      <c r="J55" s="167">
        <v>0.94000000000000006</v>
      </c>
      <c r="K55" s="10"/>
      <c r="L55" s="22"/>
      <c r="M55" s="80"/>
      <c r="N55" s="47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s="8" customFormat="1" ht="10.199999999999999">
      <c r="A56" s="155" t="s">
        <v>110</v>
      </c>
      <c r="B56" s="338">
        <v>8.02</v>
      </c>
      <c r="C56" s="394">
        <f t="shared" si="2"/>
        <v>-0.52488151658767768</v>
      </c>
      <c r="D56" s="324">
        <v>16.88</v>
      </c>
      <c r="E56" s="344">
        <f t="shared" si="4"/>
        <v>3.5745257452574526</v>
      </c>
      <c r="F56" s="167">
        <v>3.69</v>
      </c>
      <c r="G56" s="177">
        <f t="shared" si="4"/>
        <v>-0.185430463576159</v>
      </c>
      <c r="H56" s="167">
        <v>4.53</v>
      </c>
      <c r="I56" s="177">
        <f t="shared" si="4"/>
        <v>0.20799999999999996</v>
      </c>
      <c r="J56" s="167">
        <v>3.75</v>
      </c>
      <c r="K56" s="10"/>
      <c r="L56" s="22"/>
      <c r="M56" s="80"/>
      <c r="N56" s="47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8" customFormat="1" ht="10.199999999999999">
      <c r="A57" s="155" t="s">
        <v>111</v>
      </c>
      <c r="B57" s="243">
        <v>0.78</v>
      </c>
      <c r="C57" s="394">
        <f t="shared" si="2"/>
        <v>0.25806451612903225</v>
      </c>
      <c r="D57" s="325">
        <v>0.62</v>
      </c>
      <c r="E57" s="344">
        <f t="shared" si="4"/>
        <v>-0.12676056338028163</v>
      </c>
      <c r="F57" s="168">
        <v>0.71</v>
      </c>
      <c r="G57" s="177">
        <f t="shared" si="4"/>
        <v>-0.5</v>
      </c>
      <c r="H57" s="168">
        <v>1.42</v>
      </c>
      <c r="I57" s="177">
        <f t="shared" si="4"/>
        <v>0.16393442622950816</v>
      </c>
      <c r="J57" s="168">
        <v>1.22</v>
      </c>
      <c r="K57" s="10"/>
      <c r="L57" s="22"/>
      <c r="M57" s="80"/>
      <c r="N57" s="47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s="8" customFormat="1" ht="10.199999999999999">
      <c r="A58" s="155" t="s">
        <v>112</v>
      </c>
      <c r="B58" s="338">
        <v>1.64</v>
      </c>
      <c r="C58" s="394">
        <f t="shared" si="2"/>
        <v>1.4477611940298503</v>
      </c>
      <c r="D58" s="324">
        <v>0.67</v>
      </c>
      <c r="E58" s="344">
        <f t="shared" si="4"/>
        <v>-0.51449275362318836</v>
      </c>
      <c r="F58" s="167">
        <v>1.38</v>
      </c>
      <c r="G58" s="177">
        <f t="shared" si="4"/>
        <v>1.4705882352941124E-2</v>
      </c>
      <c r="H58" s="167">
        <v>1.36</v>
      </c>
      <c r="I58" s="177">
        <f t="shared" si="4"/>
        <v>-0.28042328042328035</v>
      </c>
      <c r="J58" s="167">
        <v>1.89</v>
      </c>
      <c r="K58" s="10"/>
      <c r="L58" s="22"/>
      <c r="M58" s="80"/>
      <c r="N58" s="47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s="3" customFormat="1" ht="10.199999999999999">
      <c r="A59" s="155" t="s">
        <v>113</v>
      </c>
      <c r="B59" s="338">
        <v>0.28999999999999998</v>
      </c>
      <c r="C59" s="394">
        <f t="shared" si="2"/>
        <v>-0.55384615384615388</v>
      </c>
      <c r="D59" s="324">
        <v>0.65</v>
      </c>
      <c r="E59" s="344">
        <f t="shared" si="4"/>
        <v>20.666666666666668</v>
      </c>
      <c r="F59" s="167">
        <v>0.03</v>
      </c>
      <c r="G59" s="177">
        <f t="shared" si="4"/>
        <v>-0.88888888888888884</v>
      </c>
      <c r="H59" s="167">
        <v>0.27</v>
      </c>
      <c r="I59" s="177">
        <f t="shared" si="4"/>
        <v>3.8461538461538547E-2</v>
      </c>
      <c r="J59" s="167">
        <v>0.26</v>
      </c>
      <c r="K59" s="10"/>
      <c r="L59" s="22"/>
      <c r="M59" s="80"/>
      <c r="N59" s="47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8" customFormat="1" ht="10.199999999999999">
      <c r="A60" s="155" t="s">
        <v>114</v>
      </c>
      <c r="B60" s="338">
        <v>0.26</v>
      </c>
      <c r="C60" s="394">
        <f t="shared" si="2"/>
        <v>-0.62318840579710144</v>
      </c>
      <c r="D60" s="324">
        <v>0.69000000000000006</v>
      </c>
      <c r="E60" s="344">
        <f t="shared" si="4"/>
        <v>-0.15853658536585358</v>
      </c>
      <c r="F60" s="167">
        <v>0.82</v>
      </c>
      <c r="G60" s="177">
        <f t="shared" si="4"/>
        <v>0.6734693877551019</v>
      </c>
      <c r="H60" s="167">
        <v>0.49</v>
      </c>
      <c r="I60" s="177">
        <f t="shared" si="4"/>
        <v>4.4444444444444446</v>
      </c>
      <c r="J60" s="167">
        <v>0.09</v>
      </c>
      <c r="K60" s="10"/>
      <c r="L60" s="22"/>
      <c r="M60" s="80"/>
      <c r="N60" s="47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8" customFormat="1" ht="10.199999999999999">
      <c r="A61" s="155" t="s">
        <v>115</v>
      </c>
      <c r="B61" s="338">
        <v>0.08</v>
      </c>
      <c r="C61" s="394">
        <f t="shared" si="2"/>
        <v>-0.4285714285714286</v>
      </c>
      <c r="D61" s="324">
        <v>0.14000000000000001</v>
      </c>
      <c r="E61" s="344">
        <f t="shared" si="4"/>
        <v>-0.2222222222222221</v>
      </c>
      <c r="F61" s="167">
        <v>0.18</v>
      </c>
      <c r="G61" s="177">
        <f t="shared" si="4"/>
        <v>-0.7857142857142857</v>
      </c>
      <c r="H61" s="167">
        <v>0.84</v>
      </c>
      <c r="I61" s="177">
        <f t="shared" si="4"/>
        <v>15.799999999999997</v>
      </c>
      <c r="J61" s="167">
        <v>0.05</v>
      </c>
      <c r="K61" s="10"/>
      <c r="L61" s="22"/>
      <c r="M61" s="80"/>
      <c r="N61" s="47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s="8" customFormat="1" ht="10.199999999999999">
      <c r="A62" s="155" t="s">
        <v>116</v>
      </c>
      <c r="B62" s="338">
        <v>0.31</v>
      </c>
      <c r="C62" s="394">
        <f t="shared" si="2"/>
        <v>1.2142857142857144</v>
      </c>
      <c r="D62" s="324">
        <v>0.13999999999999999</v>
      </c>
      <c r="E62" s="344">
        <f t="shared" si="4"/>
        <v>-0.76666666666666672</v>
      </c>
      <c r="F62" s="167">
        <v>0.6</v>
      </c>
      <c r="G62" s="199" t="s">
        <v>11</v>
      </c>
      <c r="H62" s="167">
        <v>0.01</v>
      </c>
      <c r="I62" s="177"/>
      <c r="J62" s="167">
        <v>0</v>
      </c>
      <c r="K62" s="10"/>
      <c r="L62" s="22"/>
      <c r="M62" s="80"/>
      <c r="N62" s="47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8" customFormat="1" ht="10.199999999999999">
      <c r="A63" s="155" t="s">
        <v>117</v>
      </c>
      <c r="B63" s="338">
        <v>0.04</v>
      </c>
      <c r="C63" s="394">
        <f t="shared" si="2"/>
        <v>-0.92727272727272725</v>
      </c>
      <c r="D63" s="324">
        <v>0.55000000000000004</v>
      </c>
      <c r="E63" s="344">
        <f t="shared" si="4"/>
        <v>-5.1724137931034364E-2</v>
      </c>
      <c r="F63" s="167">
        <v>0.57999999999999996</v>
      </c>
      <c r="G63" s="177">
        <f t="shared" si="4"/>
        <v>1.3199999999999998</v>
      </c>
      <c r="H63" s="167">
        <v>0.25</v>
      </c>
      <c r="I63" s="177">
        <f t="shared" si="4"/>
        <v>0.66666666666666674</v>
      </c>
      <c r="J63" s="167">
        <v>0.15</v>
      </c>
      <c r="K63" s="23"/>
      <c r="L63" s="24"/>
      <c r="M63" s="83"/>
      <c r="N63" s="47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s="8" customFormat="1" ht="10.199999999999999">
      <c r="A64" s="155" t="s">
        <v>118</v>
      </c>
      <c r="B64" s="340">
        <v>0.13</v>
      </c>
      <c r="C64" s="394">
        <f t="shared" si="2"/>
        <v>-0.86170212765957444</v>
      </c>
      <c r="D64" s="326">
        <v>0.94</v>
      </c>
      <c r="E64" s="344">
        <f t="shared" si="4"/>
        <v>-0.8041666666666667</v>
      </c>
      <c r="F64" s="169">
        <v>4.8</v>
      </c>
      <c r="G64" s="177">
        <f t="shared" si="4"/>
        <v>39</v>
      </c>
      <c r="H64" s="169">
        <v>0.12</v>
      </c>
      <c r="I64" s="177">
        <f t="shared" si="4"/>
        <v>0.19999999999999996</v>
      </c>
      <c r="J64" s="169">
        <v>0.1</v>
      </c>
      <c r="K64" s="9"/>
      <c r="L64" s="22"/>
      <c r="M64" s="9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s="8" customFormat="1" ht="10.199999999999999">
      <c r="A65" s="155" t="s">
        <v>119</v>
      </c>
      <c r="B65" s="340">
        <v>0.23</v>
      </c>
      <c r="C65" s="394">
        <f t="shared" si="2"/>
        <v>-0.14814814814814814</v>
      </c>
      <c r="D65" s="326">
        <v>0.27</v>
      </c>
      <c r="E65" s="344">
        <f t="shared" si="4"/>
        <v>0.6875</v>
      </c>
      <c r="F65" s="169">
        <v>0.16</v>
      </c>
      <c r="G65" s="177">
        <f t="shared" si="4"/>
        <v>-0.64444444444444438</v>
      </c>
      <c r="H65" s="169">
        <v>0.45</v>
      </c>
      <c r="I65" s="177">
        <f t="shared" si="4"/>
        <v>0.18421052631578938</v>
      </c>
      <c r="J65" s="169">
        <v>0.38</v>
      </c>
      <c r="K65" s="9"/>
      <c r="L65" s="22"/>
      <c r="M65" s="9"/>
      <c r="N65" s="2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s="8" customFormat="1" ht="10.199999999999999">
      <c r="A66" s="158" t="s">
        <v>99</v>
      </c>
      <c r="B66" s="170">
        <f>B44</f>
        <v>63.7</v>
      </c>
      <c r="C66" s="394">
        <f t="shared" si="2"/>
        <v>-0.18007465568284198</v>
      </c>
      <c r="D66" s="244">
        <f>D44</f>
        <v>77.69</v>
      </c>
      <c r="E66" s="344">
        <f t="shared" si="4"/>
        <v>0.48319969453990064</v>
      </c>
      <c r="F66" s="170">
        <f>F44</f>
        <v>52.38</v>
      </c>
      <c r="G66" s="177">
        <f t="shared" si="4"/>
        <v>-4.1186161449752845E-2</v>
      </c>
      <c r="H66" s="170">
        <f>H44</f>
        <v>54.63</v>
      </c>
      <c r="I66" s="177">
        <f t="shared" si="4"/>
        <v>-3.4805653710247353E-2</v>
      </c>
      <c r="J66" s="170">
        <v>56.6</v>
      </c>
      <c r="K66" s="10"/>
      <c r="L66" s="22"/>
      <c r="M66" s="80"/>
      <c r="N66" s="2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s="8" customFormat="1" ht="10.199999999999999">
      <c r="A67" s="158" t="s">
        <v>100</v>
      </c>
      <c r="B67" s="170">
        <f>B45</f>
        <v>36.22</v>
      </c>
      <c r="C67" s="394">
        <f t="shared" si="2"/>
        <v>3.6634230108757881E-2</v>
      </c>
      <c r="D67" s="244">
        <f>D45</f>
        <v>34.94</v>
      </c>
      <c r="E67" s="344">
        <f t="shared" si="4"/>
        <v>7.772979642196165E-2</v>
      </c>
      <c r="F67" s="170">
        <f>F45</f>
        <v>32.42</v>
      </c>
      <c r="G67" s="177">
        <f t="shared" si="4"/>
        <v>-0.10218775962337301</v>
      </c>
      <c r="H67" s="170">
        <f>H45</f>
        <v>36.11</v>
      </c>
      <c r="I67" s="177">
        <f t="shared" si="4"/>
        <v>9.5051719317862382E-3</v>
      </c>
      <c r="J67" s="170">
        <v>35.770000000000003</v>
      </c>
      <c r="K67" s="10"/>
      <c r="L67" s="22"/>
      <c r="M67" s="80"/>
      <c r="N67" s="2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s="3" customFormat="1" ht="10.199999999999999">
      <c r="A68" s="158" t="s">
        <v>120</v>
      </c>
      <c r="B68" s="168">
        <f>B46+B47+B48+B49+B50+B51+B52+B53+B54+B55</f>
        <v>20.700000000000003</v>
      </c>
      <c r="C68" s="394">
        <f t="shared" si="2"/>
        <v>-0.20598388952819313</v>
      </c>
      <c r="D68" s="243">
        <f>D46+D47+D48+D49+D50+D51+D52+D53+D54+D55</f>
        <v>26.069999999999997</v>
      </c>
      <c r="E68" s="344">
        <f t="shared" si="4"/>
        <v>-0.32056293979671635</v>
      </c>
      <c r="F68" s="168">
        <f>F46+F47+F48+F49+F50+F51+F52+F53+F54+F55</f>
        <v>38.370000000000005</v>
      </c>
      <c r="G68" s="177">
        <f t="shared" si="4"/>
        <v>0.19421101774042993</v>
      </c>
      <c r="H68" s="168">
        <f>H46+H47+H48+H49+H50+H51+H52+H53+H54+H55</f>
        <v>32.129999999999995</v>
      </c>
      <c r="I68" s="177">
        <f t="shared" si="4"/>
        <v>-0.10576120233787911</v>
      </c>
      <c r="J68" s="168">
        <v>35.929999999999993</v>
      </c>
      <c r="K68" s="10"/>
      <c r="L68" s="17"/>
      <c r="M68" s="80"/>
      <c r="N68" s="17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3" customFormat="1" ht="10.199999999999999">
      <c r="A69" s="158" t="s">
        <v>121</v>
      </c>
      <c r="B69" s="168">
        <f>B56+B57+B58+B59+B60+B61</f>
        <v>11.069999999999999</v>
      </c>
      <c r="C69" s="394">
        <f t="shared" si="2"/>
        <v>-0.43664122137404593</v>
      </c>
      <c r="D69" s="243">
        <f>D56+D57+D58+D59+D60+D61</f>
        <v>19.650000000000002</v>
      </c>
      <c r="E69" s="344">
        <f t="shared" si="4"/>
        <v>1.8854625550660793</v>
      </c>
      <c r="F69" s="168">
        <f>F56+F57+F58+F59+F60+F61</f>
        <v>6.8100000000000005</v>
      </c>
      <c r="G69" s="177">
        <f t="shared" si="4"/>
        <v>-0.23569023569023562</v>
      </c>
      <c r="H69" s="168">
        <f>H56+H57+H58+H59+H60+H61</f>
        <v>8.91</v>
      </c>
      <c r="I69" s="177">
        <f t="shared" si="4"/>
        <v>0.22727272727272751</v>
      </c>
      <c r="J69" s="168">
        <v>7.2599999999999989</v>
      </c>
      <c r="K69" s="10"/>
      <c r="L69" s="17"/>
      <c r="M69" s="80"/>
      <c r="N69" s="17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8" customFormat="1" ht="10.199999999999999">
      <c r="A70" s="158" t="s">
        <v>122</v>
      </c>
      <c r="B70" s="168">
        <f>B62+B63+B64+B65</f>
        <v>0.71</v>
      </c>
      <c r="C70" s="394">
        <f t="shared" si="2"/>
        <v>-0.62631578947368416</v>
      </c>
      <c r="D70" s="243">
        <f>D62+D63+D64+D65</f>
        <v>1.9</v>
      </c>
      <c r="E70" s="344">
        <f t="shared" si="4"/>
        <v>-0.69055374592833874</v>
      </c>
      <c r="F70" s="168">
        <f>F62+F63+F64+F65</f>
        <v>6.14</v>
      </c>
      <c r="G70" s="177">
        <f t="shared" si="4"/>
        <v>6.3975903614457819</v>
      </c>
      <c r="H70" s="168">
        <f>H62+H63+H64+H65</f>
        <v>0.83000000000000007</v>
      </c>
      <c r="I70" s="177">
        <f t="shared" si="4"/>
        <v>0.31746031746031766</v>
      </c>
      <c r="J70" s="168">
        <v>0.63</v>
      </c>
      <c r="K70" s="10"/>
      <c r="L70" s="17"/>
      <c r="M70" s="80"/>
      <c r="N70" s="17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s="71" customFormat="1" ht="10.199999999999999" customHeight="1">
      <c r="A71" s="161" t="s">
        <v>126</v>
      </c>
      <c r="B71" s="171">
        <f>SUM(B66:B70)</f>
        <v>132.4</v>
      </c>
      <c r="C71" s="393">
        <f t="shared" si="2"/>
        <v>-0.17379095163806546</v>
      </c>
      <c r="D71" s="327">
        <f>SUM(D66:D70)</f>
        <v>160.25</v>
      </c>
      <c r="E71" s="345">
        <f t="shared" si="4"/>
        <v>0.17727005583308841</v>
      </c>
      <c r="F71" s="171">
        <f>SUM(F66:F70)</f>
        <v>136.12</v>
      </c>
      <c r="G71" s="178">
        <f t="shared" si="4"/>
        <v>2.6468592112208755E-2</v>
      </c>
      <c r="H71" s="171">
        <f>SUM(H66:H70)</f>
        <v>132.61000000000001</v>
      </c>
      <c r="I71" s="178">
        <f t="shared" si="4"/>
        <v>-2.6286805198619478E-2</v>
      </c>
      <c r="J71" s="171">
        <v>136.19</v>
      </c>
    </row>
    <row r="72" spans="1:25" ht="10.199999999999999" customHeight="1">
      <c r="A72" s="155"/>
      <c r="B72" s="158"/>
      <c r="C72" s="394"/>
      <c r="D72" s="158"/>
      <c r="E72" s="158"/>
      <c r="F72" s="158"/>
      <c r="G72" s="147"/>
      <c r="H72" s="158"/>
      <c r="I72" s="145"/>
      <c r="J72" s="158"/>
    </row>
    <row r="73" spans="1:25" ht="10.199999999999999" customHeight="1">
      <c r="A73" s="172" t="s">
        <v>3</v>
      </c>
      <c r="B73" s="173"/>
      <c r="C73" s="394"/>
      <c r="D73" s="173"/>
      <c r="E73" s="173"/>
      <c r="F73" s="173"/>
      <c r="G73" s="147"/>
      <c r="H73" s="173"/>
      <c r="I73" s="145"/>
      <c r="J73" s="173"/>
    </row>
    <row r="74" spans="1:25" s="3" customFormat="1" ht="10.199999999999999">
      <c r="A74" s="155" t="s">
        <v>99</v>
      </c>
      <c r="B74" s="338">
        <v>2.46</v>
      </c>
      <c r="C74" s="394">
        <f t="shared" si="2"/>
        <v>-0.59203980099502496</v>
      </c>
      <c r="D74" s="338">
        <v>6.03</v>
      </c>
      <c r="E74" s="344">
        <f t="shared" ref="E74:I101" si="5">IF((+D74/F74)&lt;0,"n.m.",IF(D74&lt;0,(+D74/F74-1)*-1,(+D74/F74-1)))</f>
        <v>0.21084337349397586</v>
      </c>
      <c r="F74" s="167">
        <v>4.9800000000000004</v>
      </c>
      <c r="G74" s="177">
        <f t="shared" si="5"/>
        <v>-0.1324041811846689</v>
      </c>
      <c r="H74" s="167">
        <v>5.74</v>
      </c>
      <c r="I74" s="177">
        <f t="shared" si="5"/>
        <v>-0.28960396039603964</v>
      </c>
      <c r="J74" s="167">
        <v>8.08</v>
      </c>
      <c r="K74" s="10"/>
      <c r="L74" s="22"/>
      <c r="M74" s="80"/>
      <c r="N74" s="47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3" customFormat="1" ht="10.199999999999999">
      <c r="A75" s="155" t="s">
        <v>100</v>
      </c>
      <c r="B75" s="338">
        <v>0.5</v>
      </c>
      <c r="C75" s="394">
        <f t="shared" si="2"/>
        <v>-0.13793103448275856</v>
      </c>
      <c r="D75" s="338">
        <v>0.57999999999999996</v>
      </c>
      <c r="E75" s="344">
        <f t="shared" si="5"/>
        <v>3.1428571428571423</v>
      </c>
      <c r="F75" s="167">
        <v>0.14000000000000001</v>
      </c>
      <c r="G75" s="177">
        <f t="shared" si="5"/>
        <v>-0.77777777777777779</v>
      </c>
      <c r="H75" s="167">
        <v>0.63</v>
      </c>
      <c r="I75" s="177">
        <f t="shared" si="5"/>
        <v>-0.50393700787401574</v>
      </c>
      <c r="J75" s="167">
        <v>1.27</v>
      </c>
      <c r="K75" s="10"/>
      <c r="L75" s="22"/>
      <c r="M75" s="80"/>
      <c r="N75" s="47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3" customFormat="1" ht="10.199999999999999">
      <c r="A76" s="155" t="s">
        <v>101</v>
      </c>
      <c r="B76" s="338">
        <v>1.27</v>
      </c>
      <c r="C76" s="394">
        <f t="shared" si="2"/>
        <v>126</v>
      </c>
      <c r="D76" s="338">
        <v>0.01</v>
      </c>
      <c r="E76" s="344">
        <f t="shared" si="5"/>
        <v>-0.967741935483871</v>
      </c>
      <c r="F76" s="167">
        <v>0.31</v>
      </c>
      <c r="G76" s="177">
        <f t="shared" si="5"/>
        <v>-0.22500000000000009</v>
      </c>
      <c r="H76" s="167">
        <v>0.4</v>
      </c>
      <c r="I76" s="177">
        <f t="shared" si="5"/>
        <v>0.29032258064516148</v>
      </c>
      <c r="J76" s="167">
        <v>0.31</v>
      </c>
      <c r="K76" s="10"/>
      <c r="L76" s="22"/>
      <c r="M76" s="80"/>
      <c r="N76" s="47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3" customFormat="1" ht="10.199999999999999">
      <c r="A77" s="155" t="s">
        <v>102</v>
      </c>
      <c r="B77" s="338">
        <v>0.66</v>
      </c>
      <c r="C77" s="394">
        <f t="shared" ref="C77:C101" si="6">IF((+B77/D77)&lt;0,"n.m.",IF(B77&lt;0,(+B77/D77-1)*-1,(+B77/D77-1)))</f>
        <v>0.29411764705882359</v>
      </c>
      <c r="D77" s="338">
        <v>0.51</v>
      </c>
      <c r="E77" s="344">
        <f t="shared" si="5"/>
        <v>0.8214285714285714</v>
      </c>
      <c r="F77" s="167">
        <v>0.28000000000000003</v>
      </c>
      <c r="G77" s="177">
        <f t="shared" si="5"/>
        <v>-0.29999999999999993</v>
      </c>
      <c r="H77" s="167">
        <v>0.4</v>
      </c>
      <c r="I77" s="177">
        <f t="shared" si="5"/>
        <v>-2.4390243902438935E-2</v>
      </c>
      <c r="J77" s="167">
        <v>0.41</v>
      </c>
      <c r="K77" s="10"/>
      <c r="L77" s="22"/>
      <c r="M77" s="80"/>
      <c r="N77" s="47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8" customFormat="1" ht="10.199999999999999">
      <c r="A78" s="155" t="s">
        <v>103</v>
      </c>
      <c r="B78" s="338">
        <v>0</v>
      </c>
      <c r="C78" s="394"/>
      <c r="D78" s="338">
        <v>0</v>
      </c>
      <c r="E78" s="344"/>
      <c r="F78" s="167">
        <v>0</v>
      </c>
      <c r="G78" s="177"/>
      <c r="H78" s="167">
        <v>0</v>
      </c>
      <c r="I78" s="177"/>
      <c r="J78" s="167">
        <v>0</v>
      </c>
      <c r="K78" s="10"/>
      <c r="L78" s="22"/>
      <c r="M78" s="80"/>
      <c r="N78" s="47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s="8" customFormat="1" ht="10.199999999999999">
      <c r="A79" s="155" t="s">
        <v>147</v>
      </c>
      <c r="B79" s="338">
        <v>0</v>
      </c>
      <c r="C79" s="394"/>
      <c r="D79" s="338">
        <v>0</v>
      </c>
      <c r="E79" s="344"/>
      <c r="F79" s="167">
        <v>0</v>
      </c>
      <c r="G79" s="177"/>
      <c r="H79" s="167">
        <v>0</v>
      </c>
      <c r="I79" s="177"/>
      <c r="J79" s="167">
        <v>0</v>
      </c>
      <c r="K79" s="10"/>
      <c r="L79" s="22"/>
      <c r="M79" s="80"/>
      <c r="N79" s="47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8" customFormat="1" ht="10.199999999999999">
      <c r="A80" s="155" t="s">
        <v>104</v>
      </c>
      <c r="B80" s="338">
        <v>0.35000000000000003</v>
      </c>
      <c r="C80" s="394">
        <f t="shared" si="6"/>
        <v>34</v>
      </c>
      <c r="D80" s="338">
        <v>0.01</v>
      </c>
      <c r="E80" s="344">
        <f t="shared" si="5"/>
        <v>-0.875</v>
      </c>
      <c r="F80" s="167">
        <v>0.08</v>
      </c>
      <c r="G80" s="177">
        <f t="shared" si="5"/>
        <v>-0.38461538461538458</v>
      </c>
      <c r="H80" s="167">
        <v>0.13</v>
      </c>
      <c r="I80" s="177">
        <f t="shared" si="5"/>
        <v>0.30000000000000004</v>
      </c>
      <c r="J80" s="167">
        <v>0.1</v>
      </c>
      <c r="K80" s="10"/>
      <c r="L80" s="22"/>
      <c r="M80" s="80"/>
      <c r="N80" s="47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s="8" customFormat="1" ht="10.199999999999999">
      <c r="A81" s="155" t="s">
        <v>105</v>
      </c>
      <c r="B81" s="338">
        <v>0.02</v>
      </c>
      <c r="C81" s="394">
        <f t="shared" si="6"/>
        <v>1</v>
      </c>
      <c r="D81" s="338">
        <v>0.01</v>
      </c>
      <c r="E81" s="344">
        <f t="shared" si="5"/>
        <v>-0.5</v>
      </c>
      <c r="F81" s="167">
        <v>0.02</v>
      </c>
      <c r="G81" s="177">
        <f t="shared" si="5"/>
        <v>1</v>
      </c>
      <c r="H81" s="167">
        <v>0.01</v>
      </c>
      <c r="I81" s="177">
        <f t="shared" si="5"/>
        <v>0</v>
      </c>
      <c r="J81" s="167">
        <v>0.01</v>
      </c>
      <c r="K81" s="10"/>
      <c r="L81" s="22"/>
      <c r="M81" s="80"/>
      <c r="N81" s="47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s="8" customFormat="1" ht="10.199999999999999">
      <c r="A82" s="155" t="s">
        <v>106</v>
      </c>
      <c r="B82" s="338">
        <v>0</v>
      </c>
      <c r="C82" s="394"/>
      <c r="D82" s="338">
        <v>0</v>
      </c>
      <c r="E82" s="344"/>
      <c r="F82" s="167">
        <v>0</v>
      </c>
      <c r="G82" s="177">
        <f t="shared" si="5"/>
        <v>-1</v>
      </c>
      <c r="H82" s="167">
        <v>0.01</v>
      </c>
      <c r="I82" s="177"/>
      <c r="J82" s="167">
        <v>0</v>
      </c>
      <c r="K82" s="10"/>
      <c r="L82" s="22"/>
      <c r="M82" s="80"/>
      <c r="N82" s="47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s="8" customFormat="1" ht="10.199999999999999">
      <c r="A83" s="155" t="s">
        <v>107</v>
      </c>
      <c r="B83" s="338">
        <v>0</v>
      </c>
      <c r="C83" s="394"/>
      <c r="D83" s="338">
        <v>0</v>
      </c>
      <c r="E83" s="344"/>
      <c r="F83" s="167">
        <v>0</v>
      </c>
      <c r="G83" s="177"/>
      <c r="H83" s="167">
        <v>0</v>
      </c>
      <c r="I83" s="177"/>
      <c r="J83" s="167">
        <v>0</v>
      </c>
      <c r="K83" s="10"/>
      <c r="L83" s="22"/>
      <c r="M83" s="80"/>
      <c r="N83" s="47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s="8" customFormat="1" ht="10.199999999999999">
      <c r="A84" s="155" t="s">
        <v>108</v>
      </c>
      <c r="B84" s="338">
        <v>0</v>
      </c>
      <c r="C84" s="394"/>
      <c r="D84" s="338">
        <v>0</v>
      </c>
      <c r="E84" s="344"/>
      <c r="F84" s="167">
        <v>0</v>
      </c>
      <c r="G84" s="177"/>
      <c r="H84" s="167">
        <v>0</v>
      </c>
      <c r="I84" s="177"/>
      <c r="J84" s="167">
        <v>0</v>
      </c>
      <c r="K84" s="10"/>
      <c r="L84" s="22"/>
      <c r="M84" s="80"/>
      <c r="N84" s="47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s="8" customFormat="1" ht="10.199999999999999">
      <c r="A85" s="155" t="s">
        <v>109</v>
      </c>
      <c r="B85" s="338">
        <v>0</v>
      </c>
      <c r="C85" s="394"/>
      <c r="D85" s="338">
        <v>0</v>
      </c>
      <c r="E85" s="344"/>
      <c r="F85" s="167">
        <v>0</v>
      </c>
      <c r="G85" s="177"/>
      <c r="H85" s="167">
        <v>0</v>
      </c>
      <c r="I85" s="177"/>
      <c r="J85" s="167">
        <v>0</v>
      </c>
      <c r="K85" s="10"/>
      <c r="L85" s="22"/>
      <c r="M85" s="80"/>
      <c r="N85" s="47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8" customFormat="1" ht="10.199999999999999">
      <c r="A86" s="155" t="s">
        <v>110</v>
      </c>
      <c r="B86" s="338">
        <v>0</v>
      </c>
      <c r="C86" s="394"/>
      <c r="D86" s="338">
        <v>0</v>
      </c>
      <c r="E86" s="344">
        <f t="shared" si="5"/>
        <v>-1</v>
      </c>
      <c r="F86" s="167">
        <v>0.14000000000000001</v>
      </c>
      <c r="G86" s="177"/>
      <c r="H86" s="167">
        <v>0</v>
      </c>
      <c r="I86" s="177">
        <f t="shared" si="5"/>
        <v>-1</v>
      </c>
      <c r="J86" s="167">
        <v>0.26</v>
      </c>
      <c r="K86" s="10"/>
      <c r="L86" s="22"/>
      <c r="M86" s="80"/>
      <c r="N86" s="47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8" customFormat="1" ht="10.199999999999999">
      <c r="A87" s="155" t="s">
        <v>111</v>
      </c>
      <c r="B87" s="243">
        <v>0</v>
      </c>
      <c r="C87" s="394"/>
      <c r="D87" s="339">
        <v>0</v>
      </c>
      <c r="E87" s="344"/>
      <c r="F87" s="168">
        <v>0</v>
      </c>
      <c r="G87" s="177"/>
      <c r="H87" s="168">
        <v>0</v>
      </c>
      <c r="I87" s="177"/>
      <c r="J87" s="168">
        <v>0</v>
      </c>
      <c r="K87" s="10"/>
      <c r="L87" s="22"/>
      <c r="M87" s="80"/>
      <c r="N87" s="47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8" customFormat="1" ht="10.199999999999999">
      <c r="A88" s="155" t="s">
        <v>112</v>
      </c>
      <c r="B88" s="338">
        <v>0.05</v>
      </c>
      <c r="C88" s="394">
        <f t="shared" si="6"/>
        <v>-0.54545454545454541</v>
      </c>
      <c r="D88" s="338">
        <v>0.11</v>
      </c>
      <c r="E88" s="344">
        <f t="shared" si="5"/>
        <v>10</v>
      </c>
      <c r="F88" s="167">
        <v>0.01</v>
      </c>
      <c r="G88" s="177">
        <f t="shared" si="5"/>
        <v>-0.95454545454545459</v>
      </c>
      <c r="H88" s="167">
        <v>0.22</v>
      </c>
      <c r="I88" s="177">
        <f t="shared" si="5"/>
        <v>0.69230769230769229</v>
      </c>
      <c r="J88" s="167">
        <v>0.13</v>
      </c>
      <c r="K88" s="10"/>
      <c r="L88" s="22"/>
      <c r="M88" s="80"/>
      <c r="N88" s="47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3" customFormat="1" ht="10.199999999999999">
      <c r="A89" s="155" t="s">
        <v>113</v>
      </c>
      <c r="B89" s="338">
        <v>0</v>
      </c>
      <c r="C89" s="394"/>
      <c r="D89" s="338">
        <v>0</v>
      </c>
      <c r="E89" s="344"/>
      <c r="F89" s="167">
        <v>0</v>
      </c>
      <c r="G89" s="177"/>
      <c r="H89" s="167">
        <v>0</v>
      </c>
      <c r="I89" s="177"/>
      <c r="J89" s="167">
        <v>0</v>
      </c>
      <c r="K89" s="10"/>
      <c r="L89" s="22"/>
      <c r="M89" s="80"/>
      <c r="N89" s="47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s="8" customFormat="1" ht="10.199999999999999">
      <c r="A90" s="155" t="s">
        <v>114</v>
      </c>
      <c r="B90" s="338">
        <v>0</v>
      </c>
      <c r="C90" s="394"/>
      <c r="D90" s="338">
        <v>0</v>
      </c>
      <c r="E90" s="344"/>
      <c r="F90" s="167">
        <v>0</v>
      </c>
      <c r="G90" s="177"/>
      <c r="H90" s="167">
        <v>0</v>
      </c>
      <c r="I90" s="177"/>
      <c r="J90" s="167">
        <v>0</v>
      </c>
      <c r="K90" s="10"/>
      <c r="L90" s="22"/>
      <c r="M90" s="80"/>
      <c r="N90" s="47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8" customFormat="1" ht="10.199999999999999">
      <c r="A91" s="155" t="s">
        <v>115</v>
      </c>
      <c r="B91" s="338">
        <v>0</v>
      </c>
      <c r="C91" s="394"/>
      <c r="D91" s="338">
        <v>0</v>
      </c>
      <c r="E91" s="344"/>
      <c r="F91" s="167">
        <v>0</v>
      </c>
      <c r="G91" s="177"/>
      <c r="H91" s="167">
        <v>0</v>
      </c>
      <c r="I91" s="177"/>
      <c r="J91" s="167">
        <v>0</v>
      </c>
      <c r="K91" s="10"/>
      <c r="L91" s="22"/>
      <c r="M91" s="80"/>
      <c r="N91" s="47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s="8" customFormat="1" ht="10.199999999999999">
      <c r="A92" s="155" t="s">
        <v>116</v>
      </c>
      <c r="B92" s="338">
        <v>0</v>
      </c>
      <c r="C92" s="394">
        <f t="shared" si="6"/>
        <v>-1</v>
      </c>
      <c r="D92" s="338">
        <v>0.49</v>
      </c>
      <c r="E92" s="344">
        <f t="shared" si="5"/>
        <v>0.19512195121951215</v>
      </c>
      <c r="F92" s="167">
        <v>0.41</v>
      </c>
      <c r="G92" s="177"/>
      <c r="H92" s="167">
        <v>0</v>
      </c>
      <c r="I92" s="177"/>
      <c r="J92" s="167">
        <v>0</v>
      </c>
      <c r="K92" s="10"/>
      <c r="L92" s="22"/>
      <c r="M92" s="80"/>
      <c r="N92" s="47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s="8" customFormat="1" ht="10.199999999999999">
      <c r="A93" s="155" t="s">
        <v>117</v>
      </c>
      <c r="B93" s="338">
        <v>0.02</v>
      </c>
      <c r="C93" s="394"/>
      <c r="D93" s="338">
        <v>0</v>
      </c>
      <c r="E93" s="344">
        <f t="shared" si="5"/>
        <v>-1</v>
      </c>
      <c r="F93" s="167">
        <v>0.08</v>
      </c>
      <c r="G93" s="177"/>
      <c r="H93" s="167">
        <v>0</v>
      </c>
      <c r="I93" s="177">
        <f t="shared" si="5"/>
        <v>-1</v>
      </c>
      <c r="J93" s="167">
        <v>0.05</v>
      </c>
      <c r="K93" s="23"/>
      <c r="L93" s="24"/>
      <c r="M93" s="83"/>
      <c r="N93" s="47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s="8" customFormat="1" ht="10.199999999999999">
      <c r="A94" s="155" t="s">
        <v>118</v>
      </c>
      <c r="B94" s="340">
        <v>0</v>
      </c>
      <c r="C94" s="394"/>
      <c r="D94" s="340">
        <v>0</v>
      </c>
      <c r="E94" s="344"/>
      <c r="F94" s="169">
        <v>0</v>
      </c>
      <c r="G94" s="177"/>
      <c r="H94" s="169">
        <v>0</v>
      </c>
      <c r="I94" s="177"/>
      <c r="J94" s="169">
        <v>0</v>
      </c>
      <c r="K94" s="9"/>
      <c r="L94" s="22"/>
      <c r="M94" s="9"/>
      <c r="N94" s="22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s="8" customFormat="1" ht="10.199999999999999">
      <c r="A95" s="155" t="s">
        <v>119</v>
      </c>
      <c r="B95" s="340">
        <v>0</v>
      </c>
      <c r="C95" s="394">
        <f t="shared" si="6"/>
        <v>-1</v>
      </c>
      <c r="D95" s="340">
        <v>0.05</v>
      </c>
      <c r="E95" s="344"/>
      <c r="F95" s="169">
        <v>0</v>
      </c>
      <c r="G95" s="177"/>
      <c r="H95" s="169">
        <v>0</v>
      </c>
      <c r="I95" s="177">
        <f t="shared" si="5"/>
        <v>-1</v>
      </c>
      <c r="J95" s="169">
        <v>0.04</v>
      </c>
      <c r="K95" s="9"/>
      <c r="L95" s="22"/>
      <c r="M95" s="9"/>
      <c r="N95" s="22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s="8" customFormat="1" ht="10.199999999999999">
      <c r="A96" s="158" t="s">
        <v>99</v>
      </c>
      <c r="B96" s="170">
        <f>B74</f>
        <v>2.46</v>
      </c>
      <c r="C96" s="394">
        <f t="shared" si="6"/>
        <v>-0.59203980099502496</v>
      </c>
      <c r="D96" s="244">
        <f>D74</f>
        <v>6.03</v>
      </c>
      <c r="E96" s="344">
        <f t="shared" si="5"/>
        <v>0.21084337349397586</v>
      </c>
      <c r="F96" s="170">
        <f>F74</f>
        <v>4.9800000000000004</v>
      </c>
      <c r="G96" s="177">
        <f t="shared" si="5"/>
        <v>-0.1324041811846689</v>
      </c>
      <c r="H96" s="170">
        <f>H74</f>
        <v>5.74</v>
      </c>
      <c r="I96" s="177">
        <f t="shared" si="5"/>
        <v>-0.28960396039603964</v>
      </c>
      <c r="J96" s="170">
        <v>8.08</v>
      </c>
      <c r="K96" s="10"/>
      <c r="L96" s="22"/>
      <c r="M96" s="80"/>
      <c r="N96" s="22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s="8" customFormat="1" ht="10.199999999999999">
      <c r="A97" s="158" t="s">
        <v>100</v>
      </c>
      <c r="B97" s="170">
        <f>B75</f>
        <v>0.5</v>
      </c>
      <c r="C97" s="394">
        <f t="shared" si="6"/>
        <v>-0.13793103448275856</v>
      </c>
      <c r="D97" s="244">
        <f>D75</f>
        <v>0.57999999999999996</v>
      </c>
      <c r="E97" s="344">
        <f t="shared" si="5"/>
        <v>3.1428571428571423</v>
      </c>
      <c r="F97" s="170">
        <f>F75</f>
        <v>0.14000000000000001</v>
      </c>
      <c r="G97" s="177">
        <f t="shared" si="5"/>
        <v>-0.77777777777777779</v>
      </c>
      <c r="H97" s="170">
        <f>H75</f>
        <v>0.63</v>
      </c>
      <c r="I97" s="177">
        <f t="shared" si="5"/>
        <v>-0.50393700787401574</v>
      </c>
      <c r="J97" s="170">
        <v>1.27</v>
      </c>
      <c r="K97" s="10"/>
      <c r="L97" s="22"/>
      <c r="M97" s="80"/>
      <c r="N97" s="22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s="3" customFormat="1" ht="10.199999999999999">
      <c r="A98" s="158" t="s">
        <v>120</v>
      </c>
      <c r="B98" s="168">
        <f>B76+B77+B78+B79+B80+B81+B82+B83+B84+B85</f>
        <v>2.3000000000000003</v>
      </c>
      <c r="C98" s="394">
        <f t="shared" si="6"/>
        <v>3.2592592592592595</v>
      </c>
      <c r="D98" s="243">
        <f>D76+D77+D78+D79+D80+D81+D82+D83+D84+D85</f>
        <v>0.54</v>
      </c>
      <c r="E98" s="344">
        <f t="shared" si="5"/>
        <v>-0.21739130434782605</v>
      </c>
      <c r="F98" s="168">
        <f>F76+F77+F78+F79+F80+F81+F82+F83+F84+F85</f>
        <v>0.69000000000000006</v>
      </c>
      <c r="G98" s="177">
        <f t="shared" si="5"/>
        <v>-0.27368421052631575</v>
      </c>
      <c r="H98" s="168">
        <f>H76+H77+H78+H79+H80+H81+H82+H83+H84+H85</f>
        <v>0.95000000000000007</v>
      </c>
      <c r="I98" s="177">
        <f t="shared" si="5"/>
        <v>0.14457831325301229</v>
      </c>
      <c r="J98" s="168">
        <v>0.83</v>
      </c>
      <c r="K98" s="10"/>
      <c r="L98" s="17"/>
      <c r="M98" s="80"/>
      <c r="N98" s="17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s="3" customFormat="1" ht="10.199999999999999">
      <c r="A99" s="158" t="s">
        <v>121</v>
      </c>
      <c r="B99" s="168">
        <f>B86+B87+B88+B89+B90+B91</f>
        <v>0.05</v>
      </c>
      <c r="C99" s="394">
        <f t="shared" si="6"/>
        <v>-0.54545454545454541</v>
      </c>
      <c r="D99" s="243">
        <f>D86+D87+D88+D89+D90+D91</f>
        <v>0.11</v>
      </c>
      <c r="E99" s="344">
        <f t="shared" si="5"/>
        <v>-0.26666666666666672</v>
      </c>
      <c r="F99" s="168">
        <f>F86+F87+F88+F89+F90+F91</f>
        <v>0.15000000000000002</v>
      </c>
      <c r="G99" s="191">
        <f t="shared" si="5"/>
        <v>-0.31818181818181812</v>
      </c>
      <c r="H99" s="190">
        <f>H86+H87+H88+H89+H90+H91</f>
        <v>0.22</v>
      </c>
      <c r="I99" s="191">
        <f t="shared" si="5"/>
        <v>-0.4358974358974359</v>
      </c>
      <c r="J99" s="190">
        <v>0.39</v>
      </c>
      <c r="K99" s="10"/>
      <c r="L99" s="17"/>
      <c r="M99" s="80"/>
      <c r="N99" s="17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8" customFormat="1" ht="10.199999999999999">
      <c r="A100" s="158" t="s">
        <v>122</v>
      </c>
      <c r="B100" s="168">
        <f>B92+B93+B94+B95</f>
        <v>0.02</v>
      </c>
      <c r="C100" s="394">
        <f t="shared" si="6"/>
        <v>-0.96296296296296302</v>
      </c>
      <c r="D100" s="370">
        <f>D92+D93+D94+D95</f>
        <v>0.54</v>
      </c>
      <c r="E100" s="344">
        <f t="shared" si="5"/>
        <v>0.10204081632653073</v>
      </c>
      <c r="F100" s="370">
        <f>F92+F93+F94+F95</f>
        <v>0.49</v>
      </c>
      <c r="G100" s="371"/>
      <c r="H100" s="372">
        <f>H92+H93+H94+H95</f>
        <v>0</v>
      </c>
      <c r="I100" s="371">
        <f t="shared" si="5"/>
        <v>-1</v>
      </c>
      <c r="J100" s="372">
        <v>0.09</v>
      </c>
      <c r="K100" s="10"/>
      <c r="L100" s="17"/>
      <c r="M100" s="80"/>
      <c r="N100" s="17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s="71" customFormat="1" ht="10.199999999999999" customHeight="1">
      <c r="A101" s="138" t="s">
        <v>127</v>
      </c>
      <c r="B101" s="139">
        <f>SUM(B96:B100)</f>
        <v>5.3299999999999992</v>
      </c>
      <c r="C101" s="393">
        <f t="shared" si="6"/>
        <v>-0.31666666666666687</v>
      </c>
      <c r="D101" s="335">
        <f>SUM(D96:D100)</f>
        <v>7.8000000000000007</v>
      </c>
      <c r="E101" s="192">
        <f t="shared" si="5"/>
        <v>0.20930232558139528</v>
      </c>
      <c r="F101" s="335">
        <f>SUM(F96:F100)</f>
        <v>6.4500000000000011</v>
      </c>
      <c r="G101" s="192">
        <f t="shared" si="5"/>
        <v>-0.14456233421750653</v>
      </c>
      <c r="H101" s="335">
        <f>SUM(H96:H100)</f>
        <v>7.54</v>
      </c>
      <c r="I101" s="192">
        <f t="shared" si="5"/>
        <v>-0.29268292682926833</v>
      </c>
      <c r="J101" s="335">
        <v>10.66</v>
      </c>
    </row>
    <row r="102" spans="1:25" ht="12" customHeight="1">
      <c r="C102" s="153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2018-04-25T10:00:17Z</cp:lastPrinted>
  <dcterms:created xsi:type="dcterms:W3CDTF">2015-02-10T08:20:45Z</dcterms:created>
  <dcterms:modified xsi:type="dcterms:W3CDTF">2018-04-25T11:31:25Z</dcterms:modified>
</cp:coreProperties>
</file>