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GB Strabag\GB\GB 2020\"/>
    </mc:Choice>
  </mc:AlternateContent>
  <xr:revisionPtr revIDLastSave="0" documentId="13_ncr:1_{FA2C496C-AC00-47E1-B814-1C8A18E6DB9C}" xr6:coauthVersionLast="45" xr6:coauthVersionMax="45" xr10:uidLastSave="{00000000-0000-0000-0000-000000000000}"/>
  <bookViews>
    <workbookView xWindow="28680" yWindow="-120" windowWidth="38640" windowHeight="212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  <externalReference r:id="rId7"/>
  </externalReferences>
  <definedNames>
    <definedName name="_xlnm.Print_Area" localSheetId="0">Group!$A$1:$J$222</definedName>
    <definedName name="_xlnm.Print_Area" localSheetId="3">'Intern.+ Special Divisions'!$A$1:$J$105</definedName>
    <definedName name="_xlnm.Print_Area" localSheetId="1">'North + West'!$A$1:$J$105</definedName>
    <definedName name="_xlnm.Print_Area" localSheetId="4">Other!$A$1:$J$105</definedName>
    <definedName name="_xlnm.Print_Area" localSheetId="2">'South + East'!$A$1:$J$105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" l="1"/>
  <c r="E9" i="5"/>
  <c r="B124" i="1"/>
  <c r="B8" i="5" l="1"/>
  <c r="C38" i="1" l="1"/>
  <c r="E211" i="1"/>
  <c r="I3" i="1"/>
  <c r="I2" i="1"/>
  <c r="G3" i="1"/>
  <c r="G2" i="1"/>
  <c r="E3" i="1"/>
  <c r="E2" i="1"/>
  <c r="C63" i="2"/>
  <c r="C62" i="2"/>
  <c r="E95" i="3"/>
  <c r="G94" i="3"/>
  <c r="G63" i="5"/>
  <c r="G31" i="5"/>
  <c r="J124" i="1"/>
  <c r="H124" i="1"/>
  <c r="I124" i="1" s="1"/>
  <c r="F124" i="1"/>
  <c r="G124" i="1" s="1"/>
  <c r="I120" i="1"/>
  <c r="G120" i="1"/>
  <c r="E120" i="1"/>
  <c r="I119" i="1"/>
  <c r="G119" i="1"/>
  <c r="E119" i="1"/>
  <c r="I118" i="1"/>
  <c r="G118" i="1"/>
  <c r="E118" i="1"/>
  <c r="G116" i="1"/>
  <c r="E116" i="1"/>
  <c r="I115" i="1"/>
  <c r="G115" i="1"/>
  <c r="E115" i="1"/>
  <c r="J114" i="1"/>
  <c r="J112" i="1"/>
  <c r="I112" i="1" s="1"/>
  <c r="H112" i="1"/>
  <c r="I111" i="1"/>
  <c r="G111" i="1"/>
  <c r="E111" i="1"/>
  <c r="I110" i="1"/>
  <c r="G110" i="1"/>
  <c r="E110" i="1"/>
  <c r="I109" i="1"/>
  <c r="G109" i="1"/>
  <c r="E109" i="1"/>
  <c r="I108" i="1"/>
  <c r="G108" i="1"/>
  <c r="G107" i="1"/>
  <c r="E107" i="1"/>
  <c r="I106" i="1"/>
  <c r="G106" i="1"/>
  <c r="F106" i="1"/>
  <c r="F112" i="1" s="1"/>
  <c r="E106" i="1"/>
  <c r="J105" i="1"/>
  <c r="I105" i="1"/>
  <c r="H105" i="1"/>
  <c r="F105" i="1"/>
  <c r="G105" i="1" s="1"/>
  <c r="I104" i="1"/>
  <c r="G104" i="1"/>
  <c r="E104" i="1"/>
  <c r="I103" i="1"/>
  <c r="G103" i="1"/>
  <c r="E103" i="1"/>
  <c r="I102" i="1"/>
  <c r="G102" i="1"/>
  <c r="E102" i="1"/>
  <c r="I101" i="1"/>
  <c r="G101" i="1"/>
  <c r="E101" i="1"/>
  <c r="I100" i="1"/>
  <c r="G100" i="1"/>
  <c r="E100" i="1"/>
  <c r="I98" i="1"/>
  <c r="G98" i="1"/>
  <c r="E98" i="1"/>
  <c r="I97" i="1"/>
  <c r="G97" i="1"/>
  <c r="F97" i="1"/>
  <c r="E97" i="1"/>
  <c r="I96" i="1"/>
  <c r="G96" i="1"/>
  <c r="I95" i="1"/>
  <c r="G95" i="1"/>
  <c r="E95" i="1"/>
  <c r="I94" i="1"/>
  <c r="F94" i="1"/>
  <c r="G94" i="1" s="1"/>
  <c r="I93" i="1"/>
  <c r="G93" i="1"/>
  <c r="I92" i="1"/>
  <c r="G92" i="1"/>
  <c r="E92" i="1"/>
  <c r="I91" i="1"/>
  <c r="G91" i="1"/>
  <c r="E91" i="1"/>
  <c r="I88" i="1"/>
  <c r="G88" i="1"/>
  <c r="E88" i="1"/>
  <c r="I87" i="1"/>
  <c r="G87" i="1"/>
  <c r="E87" i="1"/>
  <c r="I86" i="1"/>
  <c r="G86" i="1"/>
  <c r="E86" i="1"/>
  <c r="I85" i="1"/>
  <c r="G85" i="1"/>
  <c r="E85" i="1"/>
  <c r="I84" i="1"/>
  <c r="G84" i="1"/>
  <c r="E84" i="1"/>
  <c r="G83" i="1"/>
  <c r="E83" i="1"/>
  <c r="I82" i="1"/>
  <c r="G82" i="1"/>
  <c r="E82" i="1"/>
  <c r="I76" i="1"/>
  <c r="G76" i="1"/>
  <c r="E76" i="1"/>
  <c r="E74" i="1"/>
  <c r="H73" i="1"/>
  <c r="F73" i="1"/>
  <c r="F68" i="1" s="1"/>
  <c r="E73" i="1"/>
  <c r="E72" i="1"/>
  <c r="E71" i="1"/>
  <c r="E70" i="1"/>
  <c r="E69" i="1"/>
  <c r="J68" i="1"/>
  <c r="E68" i="1"/>
  <c r="E67" i="1"/>
  <c r="H66" i="1"/>
  <c r="E66" i="1"/>
  <c r="E65" i="1"/>
  <c r="E64" i="1"/>
  <c r="E63" i="1"/>
  <c r="J62" i="1"/>
  <c r="H62" i="1"/>
  <c r="F62" i="1"/>
  <c r="E62" i="1"/>
  <c r="E61" i="1"/>
  <c r="E60" i="1"/>
  <c r="E59" i="1"/>
  <c r="E58" i="1"/>
  <c r="J57" i="1"/>
  <c r="J74" i="1" s="1"/>
  <c r="H57" i="1"/>
  <c r="F57" i="1"/>
  <c r="E57" i="1"/>
  <c r="E56" i="1"/>
  <c r="E55" i="1"/>
  <c r="H54" i="1"/>
  <c r="F54" i="1"/>
  <c r="E54" i="1"/>
  <c r="E53" i="1"/>
  <c r="E52" i="1"/>
  <c r="E51" i="1"/>
  <c r="E50" i="1"/>
  <c r="J49" i="1"/>
  <c r="J79" i="1" s="1"/>
  <c r="H49" i="1"/>
  <c r="F49" i="1"/>
  <c r="E49" i="1"/>
  <c r="E48" i="1"/>
  <c r="F47" i="1"/>
  <c r="E47" i="1"/>
  <c r="E46" i="1"/>
  <c r="E45" i="1"/>
  <c r="E44" i="1"/>
  <c r="E43" i="1"/>
  <c r="E42" i="1"/>
  <c r="H41" i="1"/>
  <c r="E41" i="1"/>
  <c r="E40" i="1"/>
  <c r="E39" i="1"/>
  <c r="J38" i="1"/>
  <c r="E38" i="1"/>
  <c r="I33" i="1"/>
  <c r="G33" i="1"/>
  <c r="E33" i="1"/>
  <c r="I31" i="1"/>
  <c r="G31" i="1"/>
  <c r="E31" i="1"/>
  <c r="I21" i="1"/>
  <c r="G21" i="1"/>
  <c r="E21" i="1"/>
  <c r="I19" i="1"/>
  <c r="G19" i="1"/>
  <c r="E19" i="1"/>
  <c r="J17" i="1"/>
  <c r="H17" i="1"/>
  <c r="I17" i="1" s="1"/>
  <c r="G17" i="1"/>
  <c r="F17" i="1"/>
  <c r="E17" i="1"/>
  <c r="J16" i="1"/>
  <c r="I16" i="1"/>
  <c r="G16" i="1"/>
  <c r="E16" i="1"/>
  <c r="I14" i="1"/>
  <c r="G14" i="1"/>
  <c r="E14" i="1"/>
  <c r="J13" i="1"/>
  <c r="J15" i="1" s="1"/>
  <c r="H13" i="1"/>
  <c r="H24" i="1" s="1"/>
  <c r="F13" i="1"/>
  <c r="F24" i="1" s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I4" i="1"/>
  <c r="G4" i="1"/>
  <c r="E4" i="1"/>
  <c r="J3" i="1"/>
  <c r="J2" i="1"/>
  <c r="H3" i="1"/>
  <c r="H2" i="1"/>
  <c r="F3" i="1"/>
  <c r="F2" i="1"/>
  <c r="I158" i="1"/>
  <c r="I157" i="1"/>
  <c r="I155" i="1"/>
  <c r="I154" i="1"/>
  <c r="I153" i="1"/>
  <c r="I152" i="1"/>
  <c r="I151" i="1"/>
  <c r="I150" i="1"/>
  <c r="G158" i="1"/>
  <c r="G157" i="1"/>
  <c r="G155" i="1"/>
  <c r="G154" i="1"/>
  <c r="G153" i="1"/>
  <c r="G152" i="1"/>
  <c r="G151" i="1"/>
  <c r="G150" i="1"/>
  <c r="E158" i="1"/>
  <c r="E157" i="1"/>
  <c r="E155" i="1"/>
  <c r="E154" i="1"/>
  <c r="E153" i="1"/>
  <c r="E152" i="1"/>
  <c r="E151" i="1"/>
  <c r="E150" i="1"/>
  <c r="J155" i="1"/>
  <c r="J154" i="1"/>
  <c r="J153" i="1"/>
  <c r="J152" i="1"/>
  <c r="J151" i="1"/>
  <c r="J150" i="1"/>
  <c r="H154" i="1"/>
  <c r="H153" i="1"/>
  <c r="H155" i="1" s="1"/>
  <c r="H152" i="1"/>
  <c r="H151" i="1"/>
  <c r="H150" i="1"/>
  <c r="F154" i="1"/>
  <c r="F153" i="1"/>
  <c r="F152" i="1"/>
  <c r="F151" i="1"/>
  <c r="F150" i="1"/>
  <c r="F155" i="1" s="1"/>
  <c r="I189" i="1"/>
  <c r="I188" i="1"/>
  <c r="I187" i="1"/>
  <c r="I186" i="1"/>
  <c r="I185" i="1"/>
  <c r="I184" i="1"/>
  <c r="G189" i="1"/>
  <c r="G188" i="1"/>
  <c r="G187" i="1"/>
  <c r="G186" i="1"/>
  <c r="G185" i="1"/>
  <c r="G184" i="1"/>
  <c r="E189" i="1"/>
  <c r="E188" i="1"/>
  <c r="E187" i="1"/>
  <c r="E186" i="1"/>
  <c r="E185" i="1"/>
  <c r="E184" i="1"/>
  <c r="J189" i="1"/>
  <c r="J188" i="1"/>
  <c r="J187" i="1"/>
  <c r="J186" i="1"/>
  <c r="J185" i="1"/>
  <c r="J184" i="1"/>
  <c r="H189" i="1"/>
  <c r="H188" i="1"/>
  <c r="H187" i="1"/>
  <c r="H186" i="1"/>
  <c r="H185" i="1"/>
  <c r="H184" i="1"/>
  <c r="F189" i="1"/>
  <c r="F188" i="1"/>
  <c r="F187" i="1"/>
  <c r="F186" i="1"/>
  <c r="F185" i="1"/>
  <c r="F184" i="1"/>
  <c r="I220" i="1"/>
  <c r="I219" i="1"/>
  <c r="I218" i="1"/>
  <c r="I217" i="1"/>
  <c r="I216" i="1"/>
  <c r="I215" i="1"/>
  <c r="G220" i="1"/>
  <c r="G219" i="1"/>
  <c r="G218" i="1"/>
  <c r="G217" i="1"/>
  <c r="G216" i="1"/>
  <c r="G215" i="1"/>
  <c r="E220" i="1"/>
  <c r="E219" i="1"/>
  <c r="E218" i="1"/>
  <c r="E217" i="1"/>
  <c r="E216" i="1"/>
  <c r="E215" i="1"/>
  <c r="J220" i="1"/>
  <c r="J219" i="1"/>
  <c r="J218" i="1"/>
  <c r="J217" i="1"/>
  <c r="J216" i="1"/>
  <c r="J215" i="1"/>
  <c r="H219" i="1"/>
  <c r="H218" i="1"/>
  <c r="H217" i="1"/>
  <c r="H216" i="1"/>
  <c r="H215" i="1"/>
  <c r="H220" i="1" s="1"/>
  <c r="F219" i="1"/>
  <c r="F218" i="1"/>
  <c r="F220" i="1" s="1"/>
  <c r="F217" i="1"/>
  <c r="F216" i="1"/>
  <c r="F215" i="1"/>
  <c r="I214" i="1"/>
  <c r="G214" i="1"/>
  <c r="E214" i="1"/>
  <c r="I213" i="1"/>
  <c r="G213" i="1"/>
  <c r="E213" i="1"/>
  <c r="I212" i="1"/>
  <c r="G212" i="1"/>
  <c r="E212" i="1"/>
  <c r="I211" i="1"/>
  <c r="G211" i="1"/>
  <c r="I210" i="1"/>
  <c r="G210" i="1"/>
  <c r="I208" i="1"/>
  <c r="G208" i="1"/>
  <c r="E208" i="1"/>
  <c r="I207" i="1"/>
  <c r="G207" i="1"/>
  <c r="E207" i="1"/>
  <c r="I206" i="1"/>
  <c r="G206" i="1"/>
  <c r="E206" i="1"/>
  <c r="I205" i="1"/>
  <c r="G205" i="1"/>
  <c r="E205" i="1"/>
  <c r="I204" i="1"/>
  <c r="G204" i="1"/>
  <c r="E204" i="1"/>
  <c r="I203" i="1"/>
  <c r="G203" i="1"/>
  <c r="E203" i="1"/>
  <c r="I202" i="1"/>
  <c r="G202" i="1"/>
  <c r="E202" i="1"/>
  <c r="I201" i="1"/>
  <c r="G201" i="1"/>
  <c r="E201" i="1"/>
  <c r="I200" i="1"/>
  <c r="G200" i="1"/>
  <c r="E200" i="1"/>
  <c r="I199" i="1"/>
  <c r="G199" i="1"/>
  <c r="E199" i="1"/>
  <c r="I198" i="1"/>
  <c r="G198" i="1"/>
  <c r="E198" i="1"/>
  <c r="I197" i="1"/>
  <c r="G197" i="1"/>
  <c r="E197" i="1"/>
  <c r="I196" i="1"/>
  <c r="G196" i="1"/>
  <c r="E196" i="1"/>
  <c r="I195" i="1"/>
  <c r="G195" i="1"/>
  <c r="E195" i="1"/>
  <c r="I194" i="1"/>
  <c r="G194" i="1"/>
  <c r="E194" i="1"/>
  <c r="I193" i="1"/>
  <c r="G193" i="1"/>
  <c r="E193" i="1"/>
  <c r="I192" i="1"/>
  <c r="G192" i="1"/>
  <c r="E192" i="1"/>
  <c r="I183" i="1"/>
  <c r="G183" i="1"/>
  <c r="E183" i="1"/>
  <c r="I182" i="1"/>
  <c r="G182" i="1"/>
  <c r="E182" i="1"/>
  <c r="I181" i="1"/>
  <c r="G181" i="1"/>
  <c r="E181" i="1"/>
  <c r="I180" i="1"/>
  <c r="G180" i="1"/>
  <c r="E180" i="1"/>
  <c r="I179" i="1"/>
  <c r="G179" i="1"/>
  <c r="I177" i="1"/>
  <c r="G177" i="1"/>
  <c r="E177" i="1"/>
  <c r="I176" i="1"/>
  <c r="G176" i="1"/>
  <c r="E176" i="1"/>
  <c r="I175" i="1"/>
  <c r="G175" i="1"/>
  <c r="E175" i="1"/>
  <c r="I174" i="1"/>
  <c r="G174" i="1"/>
  <c r="E174" i="1"/>
  <c r="I173" i="1"/>
  <c r="G173" i="1"/>
  <c r="E173" i="1"/>
  <c r="I172" i="1"/>
  <c r="G172" i="1"/>
  <c r="E172" i="1"/>
  <c r="I171" i="1"/>
  <c r="G171" i="1"/>
  <c r="E171" i="1"/>
  <c r="I170" i="1"/>
  <c r="G170" i="1"/>
  <c r="E170" i="1"/>
  <c r="I169" i="1"/>
  <c r="G169" i="1"/>
  <c r="E169" i="1"/>
  <c r="I168" i="1"/>
  <c r="G168" i="1"/>
  <c r="E168" i="1"/>
  <c r="I167" i="1"/>
  <c r="G167" i="1"/>
  <c r="E167" i="1"/>
  <c r="I166" i="1"/>
  <c r="G166" i="1"/>
  <c r="E166" i="1"/>
  <c r="I165" i="1"/>
  <c r="G165" i="1"/>
  <c r="E165" i="1"/>
  <c r="I164" i="1"/>
  <c r="G164" i="1"/>
  <c r="E164" i="1"/>
  <c r="I163" i="1"/>
  <c r="G163" i="1"/>
  <c r="E163" i="1"/>
  <c r="I162" i="1"/>
  <c r="G162" i="1"/>
  <c r="E162" i="1"/>
  <c r="I161" i="1"/>
  <c r="G161" i="1"/>
  <c r="E161" i="1"/>
  <c r="I149" i="1"/>
  <c r="G149" i="1"/>
  <c r="E149" i="1"/>
  <c r="I148" i="1"/>
  <c r="G148" i="1"/>
  <c r="E148" i="1"/>
  <c r="I147" i="1"/>
  <c r="G147" i="1"/>
  <c r="E147" i="1"/>
  <c r="I146" i="1"/>
  <c r="G146" i="1"/>
  <c r="E146" i="1"/>
  <c r="I145" i="1"/>
  <c r="G145" i="1"/>
  <c r="I143" i="1"/>
  <c r="G143" i="1"/>
  <c r="E143" i="1"/>
  <c r="I142" i="1"/>
  <c r="G142" i="1"/>
  <c r="E142" i="1"/>
  <c r="I141" i="1"/>
  <c r="G141" i="1"/>
  <c r="E141" i="1"/>
  <c r="I140" i="1"/>
  <c r="G140" i="1"/>
  <c r="E140" i="1"/>
  <c r="I139" i="1"/>
  <c r="G139" i="1"/>
  <c r="E139" i="1"/>
  <c r="I138" i="1"/>
  <c r="G138" i="1"/>
  <c r="E138" i="1"/>
  <c r="I137" i="1"/>
  <c r="G137" i="1"/>
  <c r="E137" i="1"/>
  <c r="I136" i="1"/>
  <c r="G136" i="1"/>
  <c r="E136" i="1"/>
  <c r="I135" i="1"/>
  <c r="G135" i="1"/>
  <c r="E135" i="1"/>
  <c r="I134" i="1"/>
  <c r="G134" i="1"/>
  <c r="E134" i="1"/>
  <c r="I133" i="1"/>
  <c r="G133" i="1"/>
  <c r="E133" i="1"/>
  <c r="I132" i="1"/>
  <c r="G132" i="1"/>
  <c r="E132" i="1"/>
  <c r="I131" i="1"/>
  <c r="G131" i="1"/>
  <c r="E131" i="1"/>
  <c r="I130" i="1"/>
  <c r="G130" i="1"/>
  <c r="E130" i="1"/>
  <c r="I129" i="1"/>
  <c r="G129" i="1"/>
  <c r="E129" i="1"/>
  <c r="I128" i="1"/>
  <c r="G128" i="1"/>
  <c r="E128" i="1"/>
  <c r="I127" i="1"/>
  <c r="G127" i="1"/>
  <c r="E127" i="1"/>
  <c r="F10" i="2"/>
  <c r="F9" i="2"/>
  <c r="F8" i="2"/>
  <c r="H10" i="2"/>
  <c r="H9" i="2"/>
  <c r="H8" i="2"/>
  <c r="J10" i="2"/>
  <c r="J9" i="2"/>
  <c r="J8" i="2"/>
  <c r="I7" i="2"/>
  <c r="I6" i="2"/>
  <c r="I5" i="2"/>
  <c r="I4" i="2"/>
  <c r="I3" i="2"/>
  <c r="G7" i="2"/>
  <c r="G6" i="2"/>
  <c r="G5" i="2"/>
  <c r="G4" i="2"/>
  <c r="G3" i="2"/>
  <c r="E7" i="2"/>
  <c r="E6" i="2"/>
  <c r="E5" i="2"/>
  <c r="E4" i="2"/>
  <c r="E3" i="2"/>
  <c r="J4" i="2"/>
  <c r="J3" i="2"/>
  <c r="H4" i="2"/>
  <c r="H3" i="2"/>
  <c r="F4" i="2"/>
  <c r="F3" i="2"/>
  <c r="I40" i="2"/>
  <c r="I38" i="2"/>
  <c r="I37" i="2"/>
  <c r="I36" i="2"/>
  <c r="G40" i="2"/>
  <c r="G38" i="2"/>
  <c r="G37" i="2"/>
  <c r="G36" i="2"/>
  <c r="E40" i="2"/>
  <c r="E39" i="2"/>
  <c r="E38" i="2"/>
  <c r="E37" i="2"/>
  <c r="E36" i="2"/>
  <c r="J40" i="2"/>
  <c r="J39" i="2"/>
  <c r="J38" i="2"/>
  <c r="J37" i="2"/>
  <c r="J36" i="2"/>
  <c r="J41" i="2" s="1"/>
  <c r="H40" i="2"/>
  <c r="H41" i="2" s="1"/>
  <c r="H39" i="2"/>
  <c r="I39" i="2" s="1"/>
  <c r="H38" i="2"/>
  <c r="H37" i="2"/>
  <c r="H36" i="2"/>
  <c r="F40" i="2"/>
  <c r="F41" i="2" s="1"/>
  <c r="F39" i="2"/>
  <c r="G39" i="2" s="1"/>
  <c r="F38" i="2"/>
  <c r="F37" i="2"/>
  <c r="F36" i="2"/>
  <c r="I72" i="2"/>
  <c r="I70" i="2"/>
  <c r="I69" i="2"/>
  <c r="I68" i="2"/>
  <c r="G72" i="2"/>
  <c r="G70" i="2"/>
  <c r="G69" i="2"/>
  <c r="G68" i="2"/>
  <c r="E72" i="2"/>
  <c r="E70" i="2"/>
  <c r="E69" i="2"/>
  <c r="E68" i="2"/>
  <c r="J72" i="2"/>
  <c r="J71" i="2"/>
  <c r="J73" i="2" s="1"/>
  <c r="J70" i="2"/>
  <c r="J69" i="2"/>
  <c r="J68" i="2"/>
  <c r="H73" i="2"/>
  <c r="I73" i="2" s="1"/>
  <c r="H72" i="2"/>
  <c r="H71" i="2"/>
  <c r="I71" i="2" s="1"/>
  <c r="H70" i="2"/>
  <c r="H69" i="2"/>
  <c r="H68" i="2"/>
  <c r="F72" i="2"/>
  <c r="F71" i="2"/>
  <c r="G71" i="2" s="1"/>
  <c r="F70" i="2"/>
  <c r="F69" i="2"/>
  <c r="F68" i="2"/>
  <c r="I103" i="2"/>
  <c r="I101" i="2"/>
  <c r="I100" i="2"/>
  <c r="I99" i="2"/>
  <c r="G103" i="2"/>
  <c r="G102" i="2"/>
  <c r="G101" i="2"/>
  <c r="G100" i="2"/>
  <c r="G99" i="2"/>
  <c r="E103" i="2"/>
  <c r="E101" i="2"/>
  <c r="E100" i="2"/>
  <c r="E99" i="2"/>
  <c r="J103" i="2"/>
  <c r="J102" i="2"/>
  <c r="J101" i="2"/>
  <c r="J100" i="2"/>
  <c r="J99" i="2"/>
  <c r="H104" i="2"/>
  <c r="H103" i="2"/>
  <c r="H102" i="2"/>
  <c r="I102" i="2" s="1"/>
  <c r="H101" i="2"/>
  <c r="H100" i="2"/>
  <c r="H99" i="2"/>
  <c r="F103" i="2"/>
  <c r="F102" i="2"/>
  <c r="F104" i="2" s="1"/>
  <c r="F101" i="2"/>
  <c r="F100" i="2"/>
  <c r="F99" i="2"/>
  <c r="E98" i="2"/>
  <c r="I97" i="2"/>
  <c r="G97" i="2"/>
  <c r="E97" i="2"/>
  <c r="I96" i="2"/>
  <c r="G96" i="2"/>
  <c r="E96" i="2"/>
  <c r="I95" i="2"/>
  <c r="G95" i="2"/>
  <c r="E95" i="2"/>
  <c r="I94" i="2"/>
  <c r="G94" i="2"/>
  <c r="I92" i="2"/>
  <c r="G92" i="2"/>
  <c r="E92" i="2"/>
  <c r="E91" i="2"/>
  <c r="I90" i="2"/>
  <c r="G90" i="2"/>
  <c r="E90" i="2"/>
  <c r="I89" i="2"/>
  <c r="G89" i="2"/>
  <c r="E89" i="2"/>
  <c r="I88" i="2"/>
  <c r="G88" i="2"/>
  <c r="E88" i="2"/>
  <c r="I83" i="2"/>
  <c r="G83" i="2"/>
  <c r="E83" i="2"/>
  <c r="I81" i="2"/>
  <c r="G81" i="2"/>
  <c r="I80" i="2"/>
  <c r="G80" i="2"/>
  <c r="E80" i="2"/>
  <c r="I78" i="2"/>
  <c r="G78" i="2"/>
  <c r="E78" i="2"/>
  <c r="I77" i="2"/>
  <c r="G77" i="2"/>
  <c r="E77" i="2"/>
  <c r="I76" i="2"/>
  <c r="G76" i="2"/>
  <c r="E76" i="2"/>
  <c r="I67" i="2"/>
  <c r="G67" i="2"/>
  <c r="E67" i="2"/>
  <c r="I66" i="2"/>
  <c r="G66" i="2"/>
  <c r="E66" i="2"/>
  <c r="I65" i="2"/>
  <c r="G65" i="2"/>
  <c r="E65" i="2"/>
  <c r="I64" i="2"/>
  <c r="G64" i="2"/>
  <c r="E64" i="2"/>
  <c r="I63" i="2"/>
  <c r="G63" i="2"/>
  <c r="I61" i="2"/>
  <c r="G61" i="2"/>
  <c r="E61" i="2"/>
  <c r="I60" i="2"/>
  <c r="I59" i="2"/>
  <c r="G59" i="2"/>
  <c r="E59" i="2"/>
  <c r="I58" i="2"/>
  <c r="G58" i="2"/>
  <c r="E58" i="2"/>
  <c r="I57" i="2"/>
  <c r="G57" i="2"/>
  <c r="E57" i="2"/>
  <c r="E56" i="2"/>
  <c r="I52" i="2"/>
  <c r="G52" i="2"/>
  <c r="E52" i="2"/>
  <c r="I50" i="2"/>
  <c r="E50" i="2"/>
  <c r="I49" i="2"/>
  <c r="G49" i="2"/>
  <c r="E49" i="2"/>
  <c r="I48" i="2"/>
  <c r="G48" i="2"/>
  <c r="E48" i="2"/>
  <c r="I47" i="2"/>
  <c r="G47" i="2"/>
  <c r="E47" i="2"/>
  <c r="I46" i="2"/>
  <c r="G46" i="2"/>
  <c r="E46" i="2"/>
  <c r="I45" i="2"/>
  <c r="G45" i="2"/>
  <c r="E45" i="2"/>
  <c r="I34" i="2"/>
  <c r="G34" i="2"/>
  <c r="E34" i="2"/>
  <c r="I33" i="2"/>
  <c r="G33" i="2"/>
  <c r="E33" i="2"/>
  <c r="I32" i="2"/>
  <c r="G32" i="2"/>
  <c r="E32" i="2"/>
  <c r="I31" i="2"/>
  <c r="G31" i="2"/>
  <c r="I29" i="2"/>
  <c r="G29" i="2"/>
  <c r="E29" i="2"/>
  <c r="I28" i="2"/>
  <c r="G28" i="2"/>
  <c r="E28" i="2"/>
  <c r="I27" i="2"/>
  <c r="G27" i="2"/>
  <c r="E27" i="2"/>
  <c r="I26" i="2"/>
  <c r="G26" i="2"/>
  <c r="E26" i="2"/>
  <c r="I25" i="2"/>
  <c r="G25" i="2"/>
  <c r="E25" i="2"/>
  <c r="E24" i="2"/>
  <c r="E21" i="2"/>
  <c r="I20" i="2"/>
  <c r="G20" i="2"/>
  <c r="E20" i="2"/>
  <c r="I18" i="2"/>
  <c r="I17" i="2"/>
  <c r="G17" i="2"/>
  <c r="E17" i="2"/>
  <c r="I16" i="2"/>
  <c r="G16" i="2"/>
  <c r="E16" i="2"/>
  <c r="I15" i="2"/>
  <c r="G15" i="2"/>
  <c r="E15" i="2"/>
  <c r="I14" i="2"/>
  <c r="G14" i="2"/>
  <c r="E14" i="2"/>
  <c r="I13" i="2"/>
  <c r="G13" i="2"/>
  <c r="E13" i="2"/>
  <c r="F10" i="4"/>
  <c r="F9" i="4"/>
  <c r="F8" i="4"/>
  <c r="H10" i="4"/>
  <c r="H9" i="4"/>
  <c r="H8" i="4"/>
  <c r="J10" i="4"/>
  <c r="J9" i="4"/>
  <c r="J8" i="4"/>
  <c r="I7" i="4"/>
  <c r="I6" i="4"/>
  <c r="I5" i="4"/>
  <c r="I4" i="4"/>
  <c r="I3" i="4"/>
  <c r="G7" i="4"/>
  <c r="G6" i="4"/>
  <c r="G5" i="4"/>
  <c r="G4" i="4"/>
  <c r="G3" i="4"/>
  <c r="E7" i="4"/>
  <c r="E6" i="4"/>
  <c r="E5" i="4"/>
  <c r="E4" i="4"/>
  <c r="E3" i="4"/>
  <c r="J4" i="4"/>
  <c r="J3" i="4"/>
  <c r="H4" i="4"/>
  <c r="H3" i="4"/>
  <c r="F4" i="4"/>
  <c r="F3" i="4"/>
  <c r="I40" i="4"/>
  <c r="I38" i="4"/>
  <c r="I37" i="4"/>
  <c r="I36" i="4"/>
  <c r="G40" i="4"/>
  <c r="G38" i="4"/>
  <c r="G37" i="4"/>
  <c r="G36" i="4"/>
  <c r="E40" i="4"/>
  <c r="E38" i="4"/>
  <c r="E37" i="4"/>
  <c r="E36" i="4"/>
  <c r="J40" i="4"/>
  <c r="J39" i="4"/>
  <c r="J38" i="4"/>
  <c r="J37" i="4"/>
  <c r="J36" i="4"/>
  <c r="H40" i="4"/>
  <c r="H39" i="4"/>
  <c r="I39" i="4" s="1"/>
  <c r="H38" i="4"/>
  <c r="H37" i="4"/>
  <c r="H36" i="4"/>
  <c r="F40" i="4"/>
  <c r="F39" i="4"/>
  <c r="E39" i="4" s="1"/>
  <c r="F38" i="4"/>
  <c r="F37" i="4"/>
  <c r="F36" i="4"/>
  <c r="F41" i="4" s="1"/>
  <c r="I72" i="4"/>
  <c r="I70" i="4"/>
  <c r="I69" i="4"/>
  <c r="I68" i="4"/>
  <c r="G72" i="4"/>
  <c r="G70" i="4"/>
  <c r="G69" i="4"/>
  <c r="G68" i="4"/>
  <c r="E72" i="4"/>
  <c r="E71" i="4"/>
  <c r="E70" i="4"/>
  <c r="E69" i="4"/>
  <c r="E68" i="4"/>
  <c r="J72" i="4"/>
  <c r="J71" i="4"/>
  <c r="J70" i="4"/>
  <c r="J69" i="4"/>
  <c r="J68" i="4"/>
  <c r="J73" i="4" s="1"/>
  <c r="H72" i="4"/>
  <c r="H71" i="4"/>
  <c r="I71" i="4" s="1"/>
  <c r="H70" i="4"/>
  <c r="H69" i="4"/>
  <c r="H68" i="4"/>
  <c r="H73" i="4" s="1"/>
  <c r="I73" i="4" s="1"/>
  <c r="F72" i="4"/>
  <c r="F71" i="4"/>
  <c r="F73" i="4" s="1"/>
  <c r="E73" i="4" s="1"/>
  <c r="F70" i="4"/>
  <c r="F69" i="4"/>
  <c r="F68" i="4"/>
  <c r="J102" i="4"/>
  <c r="J104" i="4" s="1"/>
  <c r="I104" i="4" s="1"/>
  <c r="I103" i="4"/>
  <c r="I101" i="4"/>
  <c r="I100" i="4"/>
  <c r="I99" i="4"/>
  <c r="G103" i="4"/>
  <c r="G102" i="4"/>
  <c r="G101" i="4"/>
  <c r="G100" i="4"/>
  <c r="G99" i="4"/>
  <c r="E103" i="4"/>
  <c r="E101" i="4"/>
  <c r="E100" i="4"/>
  <c r="E99" i="4"/>
  <c r="J103" i="4"/>
  <c r="J101" i="4"/>
  <c r="J100" i="4"/>
  <c r="J99" i="4"/>
  <c r="H104" i="4"/>
  <c r="H103" i="4"/>
  <c r="H102" i="4"/>
  <c r="I102" i="4" s="1"/>
  <c r="H101" i="4"/>
  <c r="H100" i="4"/>
  <c r="H99" i="4"/>
  <c r="F103" i="4"/>
  <c r="F102" i="4"/>
  <c r="F104" i="4" s="1"/>
  <c r="F101" i="4"/>
  <c r="F100" i="4"/>
  <c r="F99" i="4"/>
  <c r="I98" i="4"/>
  <c r="G98" i="4"/>
  <c r="E98" i="4"/>
  <c r="I96" i="4"/>
  <c r="E96" i="4"/>
  <c r="I95" i="4"/>
  <c r="E95" i="4"/>
  <c r="I94" i="4"/>
  <c r="G94" i="4"/>
  <c r="I91" i="4"/>
  <c r="G91" i="4"/>
  <c r="E91" i="4"/>
  <c r="I89" i="4"/>
  <c r="G89" i="4"/>
  <c r="E89" i="4"/>
  <c r="I88" i="4"/>
  <c r="G88" i="4"/>
  <c r="E88" i="4"/>
  <c r="I87" i="4"/>
  <c r="G87" i="4"/>
  <c r="E87" i="4"/>
  <c r="I86" i="4"/>
  <c r="G86" i="4"/>
  <c r="E86" i="4"/>
  <c r="I85" i="4"/>
  <c r="G85" i="4"/>
  <c r="E85" i="4"/>
  <c r="I84" i="4"/>
  <c r="G84" i="4"/>
  <c r="E84" i="4"/>
  <c r="I83" i="4"/>
  <c r="G83" i="4"/>
  <c r="E83" i="4"/>
  <c r="I82" i="4"/>
  <c r="G82" i="4"/>
  <c r="E82" i="4"/>
  <c r="I81" i="4"/>
  <c r="G81" i="4"/>
  <c r="E81" i="4"/>
  <c r="I80" i="4"/>
  <c r="G80" i="4"/>
  <c r="E80" i="4"/>
  <c r="I79" i="4"/>
  <c r="G79" i="4"/>
  <c r="E79" i="4"/>
  <c r="I78" i="4"/>
  <c r="E78" i="4"/>
  <c r="I77" i="4"/>
  <c r="G77" i="4"/>
  <c r="E77" i="4"/>
  <c r="I76" i="4"/>
  <c r="G76" i="4"/>
  <c r="E76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I61" i="4"/>
  <c r="E61" i="4"/>
  <c r="I60" i="4"/>
  <c r="G60" i="4"/>
  <c r="E60" i="4"/>
  <c r="I59" i="4"/>
  <c r="I58" i="4"/>
  <c r="G58" i="4"/>
  <c r="E58" i="4"/>
  <c r="I57" i="4"/>
  <c r="G57" i="4"/>
  <c r="E57" i="4"/>
  <c r="I56" i="4"/>
  <c r="G56" i="4"/>
  <c r="E56" i="4"/>
  <c r="I55" i="4"/>
  <c r="G55" i="4"/>
  <c r="E55" i="4"/>
  <c r="I54" i="4"/>
  <c r="G54" i="4"/>
  <c r="E54" i="4"/>
  <c r="I53" i="4"/>
  <c r="G53" i="4"/>
  <c r="E53" i="4"/>
  <c r="I52" i="4"/>
  <c r="G52" i="4"/>
  <c r="E52" i="4"/>
  <c r="I51" i="4"/>
  <c r="G51" i="4"/>
  <c r="E51" i="4"/>
  <c r="I50" i="4"/>
  <c r="G50" i="4"/>
  <c r="E50" i="4"/>
  <c r="I49" i="4"/>
  <c r="G49" i="4"/>
  <c r="E49" i="4"/>
  <c r="I48" i="4"/>
  <c r="G48" i="4"/>
  <c r="E48" i="4"/>
  <c r="I47" i="4"/>
  <c r="G47" i="4"/>
  <c r="E47" i="4"/>
  <c r="I46" i="4"/>
  <c r="G46" i="4"/>
  <c r="E46" i="4"/>
  <c r="I45" i="4"/>
  <c r="G45" i="4"/>
  <c r="E45" i="4"/>
  <c r="I35" i="4"/>
  <c r="G35" i="4"/>
  <c r="E35" i="4"/>
  <c r="I34" i="4"/>
  <c r="G34" i="4"/>
  <c r="E34" i="4"/>
  <c r="I33" i="4"/>
  <c r="E33" i="4"/>
  <c r="I32" i="4"/>
  <c r="G32" i="4"/>
  <c r="E32" i="4"/>
  <c r="I31" i="4"/>
  <c r="G31" i="4"/>
  <c r="I29" i="4"/>
  <c r="I28" i="4"/>
  <c r="G28" i="4"/>
  <c r="E28" i="4"/>
  <c r="I27" i="4"/>
  <c r="I26" i="4"/>
  <c r="G26" i="4"/>
  <c r="E26" i="4"/>
  <c r="I25" i="4"/>
  <c r="G25" i="4"/>
  <c r="E25" i="4"/>
  <c r="I24" i="4"/>
  <c r="G24" i="4"/>
  <c r="E24" i="4"/>
  <c r="I23" i="4"/>
  <c r="G23" i="4"/>
  <c r="E23" i="4"/>
  <c r="I22" i="4"/>
  <c r="G22" i="4"/>
  <c r="E22" i="4"/>
  <c r="I21" i="4"/>
  <c r="G21" i="4"/>
  <c r="E21" i="4"/>
  <c r="I20" i="4"/>
  <c r="G20" i="4"/>
  <c r="E20" i="4"/>
  <c r="I19" i="4"/>
  <c r="G19" i="4"/>
  <c r="E19" i="4"/>
  <c r="I18" i="4"/>
  <c r="G18" i="4"/>
  <c r="E18" i="4"/>
  <c r="I17" i="4"/>
  <c r="G17" i="4"/>
  <c r="E17" i="4"/>
  <c r="I16" i="4"/>
  <c r="G16" i="4"/>
  <c r="E16" i="4"/>
  <c r="I15" i="4"/>
  <c r="G15" i="4"/>
  <c r="E15" i="4"/>
  <c r="I14" i="4"/>
  <c r="G14" i="4"/>
  <c r="E14" i="4"/>
  <c r="I13" i="4"/>
  <c r="G13" i="4"/>
  <c r="E13" i="4"/>
  <c r="F10" i="3"/>
  <c r="F9" i="3"/>
  <c r="F8" i="3"/>
  <c r="H10" i="3"/>
  <c r="H9" i="3"/>
  <c r="H8" i="3"/>
  <c r="J10" i="3"/>
  <c r="J9" i="3"/>
  <c r="J8" i="3"/>
  <c r="I7" i="3"/>
  <c r="I6" i="3"/>
  <c r="I5" i="3"/>
  <c r="I4" i="3"/>
  <c r="I3" i="3"/>
  <c r="G7" i="3"/>
  <c r="G6" i="3"/>
  <c r="G5" i="3"/>
  <c r="G4" i="3"/>
  <c r="G3" i="3"/>
  <c r="E7" i="3"/>
  <c r="E6" i="3"/>
  <c r="E5" i="3"/>
  <c r="E4" i="3"/>
  <c r="E3" i="3"/>
  <c r="J4" i="3"/>
  <c r="J3" i="3"/>
  <c r="H4" i="3"/>
  <c r="H3" i="3"/>
  <c r="F4" i="3"/>
  <c r="F3" i="3"/>
  <c r="I104" i="3"/>
  <c r="I103" i="3"/>
  <c r="I102" i="3"/>
  <c r="I101" i="3"/>
  <c r="I100" i="3"/>
  <c r="I99" i="3"/>
  <c r="G104" i="3"/>
  <c r="G103" i="3"/>
  <c r="G102" i="3"/>
  <c r="G101" i="3"/>
  <c r="G100" i="3"/>
  <c r="G99" i="3"/>
  <c r="E104" i="3"/>
  <c r="E103" i="3"/>
  <c r="E102" i="3"/>
  <c r="E101" i="3"/>
  <c r="E100" i="3"/>
  <c r="E99" i="3"/>
  <c r="J104" i="3"/>
  <c r="J103" i="3"/>
  <c r="J102" i="3"/>
  <c r="J101" i="3"/>
  <c r="J100" i="3"/>
  <c r="J99" i="3"/>
  <c r="H104" i="3"/>
  <c r="H103" i="3"/>
  <c r="H102" i="3"/>
  <c r="H101" i="3"/>
  <c r="H100" i="3"/>
  <c r="H99" i="3"/>
  <c r="F104" i="3"/>
  <c r="F103" i="3"/>
  <c r="F102" i="3"/>
  <c r="F101" i="3"/>
  <c r="F100" i="3"/>
  <c r="F99" i="3"/>
  <c r="I73" i="3"/>
  <c r="I72" i="3"/>
  <c r="I71" i="3"/>
  <c r="I70" i="3"/>
  <c r="I69" i="3"/>
  <c r="I68" i="3"/>
  <c r="G73" i="3"/>
  <c r="G72" i="3"/>
  <c r="G71" i="3"/>
  <c r="G70" i="3"/>
  <c r="G69" i="3"/>
  <c r="G68" i="3"/>
  <c r="E73" i="3"/>
  <c r="E72" i="3"/>
  <c r="E71" i="3"/>
  <c r="E70" i="3"/>
  <c r="E69" i="3"/>
  <c r="E68" i="3"/>
  <c r="J72" i="3"/>
  <c r="J71" i="3"/>
  <c r="J70" i="3"/>
  <c r="J69" i="3"/>
  <c r="J68" i="3"/>
  <c r="J73" i="3" s="1"/>
  <c r="H73" i="3"/>
  <c r="H72" i="3"/>
  <c r="H71" i="3"/>
  <c r="H70" i="3"/>
  <c r="H69" i="3"/>
  <c r="H68" i="3"/>
  <c r="F73" i="3"/>
  <c r="F72" i="3"/>
  <c r="F71" i="3"/>
  <c r="F70" i="3"/>
  <c r="F69" i="3"/>
  <c r="F68" i="3"/>
  <c r="I41" i="3"/>
  <c r="I40" i="3"/>
  <c r="I39" i="3"/>
  <c r="I38" i="3"/>
  <c r="I37" i="3"/>
  <c r="I36" i="3"/>
  <c r="G41" i="3"/>
  <c r="G40" i="3"/>
  <c r="G39" i="3"/>
  <c r="G38" i="3"/>
  <c r="G37" i="3"/>
  <c r="G36" i="3"/>
  <c r="E41" i="3"/>
  <c r="E40" i="3"/>
  <c r="E39" i="3"/>
  <c r="E38" i="3"/>
  <c r="E37" i="3"/>
  <c r="E36" i="3"/>
  <c r="J41" i="3"/>
  <c r="J40" i="3"/>
  <c r="J39" i="3"/>
  <c r="J38" i="3"/>
  <c r="J37" i="3"/>
  <c r="J36" i="3"/>
  <c r="H40" i="3"/>
  <c r="H41" i="3" s="1"/>
  <c r="H39" i="3"/>
  <c r="H38" i="3"/>
  <c r="H37" i="3"/>
  <c r="H36" i="3"/>
  <c r="F40" i="3"/>
  <c r="F41" i="3" s="1"/>
  <c r="F39" i="3"/>
  <c r="F38" i="3"/>
  <c r="F37" i="3"/>
  <c r="F36" i="3"/>
  <c r="G31" i="3"/>
  <c r="I98" i="3"/>
  <c r="G98" i="3"/>
  <c r="E98" i="3"/>
  <c r="I97" i="3"/>
  <c r="G97" i="3"/>
  <c r="E97" i="3"/>
  <c r="I96" i="3"/>
  <c r="G96" i="3"/>
  <c r="E96" i="3"/>
  <c r="I95" i="3"/>
  <c r="G95" i="3"/>
  <c r="I94" i="3"/>
  <c r="I92" i="3"/>
  <c r="G92" i="3"/>
  <c r="E92" i="3"/>
  <c r="I91" i="3"/>
  <c r="G91" i="3"/>
  <c r="E91" i="3"/>
  <c r="I90" i="3"/>
  <c r="G90" i="3"/>
  <c r="E90" i="3"/>
  <c r="I89" i="3"/>
  <c r="G89" i="3"/>
  <c r="E89" i="3"/>
  <c r="I88" i="3"/>
  <c r="G88" i="3"/>
  <c r="E88" i="3"/>
  <c r="G87" i="3"/>
  <c r="I86" i="3"/>
  <c r="I85" i="3"/>
  <c r="G85" i="3"/>
  <c r="E85" i="3"/>
  <c r="I84" i="3"/>
  <c r="G84" i="3"/>
  <c r="E84" i="3"/>
  <c r="I83" i="3"/>
  <c r="G83" i="3"/>
  <c r="E83" i="3"/>
  <c r="I82" i="3"/>
  <c r="G82" i="3"/>
  <c r="E82" i="3"/>
  <c r="I81" i="3"/>
  <c r="G81" i="3"/>
  <c r="I80" i="3"/>
  <c r="G80" i="3"/>
  <c r="E80" i="3"/>
  <c r="I79" i="3"/>
  <c r="G79" i="3"/>
  <c r="E79" i="3"/>
  <c r="I78" i="3"/>
  <c r="G78" i="3"/>
  <c r="E78" i="3"/>
  <c r="I77" i="3"/>
  <c r="G77" i="3"/>
  <c r="E77" i="3"/>
  <c r="I76" i="3"/>
  <c r="G76" i="3"/>
  <c r="E76" i="3"/>
  <c r="I67" i="3"/>
  <c r="G67" i="3"/>
  <c r="E67" i="3"/>
  <c r="I66" i="3"/>
  <c r="G66" i="3"/>
  <c r="E66" i="3"/>
  <c r="I65" i="3"/>
  <c r="G65" i="3"/>
  <c r="E65" i="3"/>
  <c r="I64" i="3"/>
  <c r="G64" i="3"/>
  <c r="E64" i="3"/>
  <c r="I63" i="3"/>
  <c r="G63" i="3"/>
  <c r="I61" i="3"/>
  <c r="G61" i="3"/>
  <c r="E61" i="3"/>
  <c r="I60" i="3"/>
  <c r="G60" i="3"/>
  <c r="E60" i="3"/>
  <c r="I59" i="3"/>
  <c r="G59" i="3"/>
  <c r="E59" i="3"/>
  <c r="I58" i="3"/>
  <c r="G58" i="3"/>
  <c r="E58" i="3"/>
  <c r="I57" i="3"/>
  <c r="G57" i="3"/>
  <c r="E57" i="3"/>
  <c r="I56" i="3"/>
  <c r="G56" i="3"/>
  <c r="E56" i="3"/>
  <c r="I55" i="3"/>
  <c r="G55" i="3"/>
  <c r="E55" i="3"/>
  <c r="I54" i="3"/>
  <c r="G54" i="3"/>
  <c r="E54" i="3"/>
  <c r="I53" i="3"/>
  <c r="G53" i="3"/>
  <c r="E53" i="3"/>
  <c r="I52" i="3"/>
  <c r="G52" i="3"/>
  <c r="E52" i="3"/>
  <c r="I51" i="3"/>
  <c r="G51" i="3"/>
  <c r="E51" i="3"/>
  <c r="I50" i="3"/>
  <c r="G50" i="3"/>
  <c r="E50" i="3"/>
  <c r="I49" i="3"/>
  <c r="G49" i="3"/>
  <c r="E49" i="3"/>
  <c r="I48" i="3"/>
  <c r="G48" i="3"/>
  <c r="E48" i="3"/>
  <c r="I47" i="3"/>
  <c r="G47" i="3"/>
  <c r="E47" i="3"/>
  <c r="I46" i="3"/>
  <c r="G46" i="3"/>
  <c r="E46" i="3"/>
  <c r="I45" i="3"/>
  <c r="G45" i="3"/>
  <c r="E45" i="3"/>
  <c r="I35" i="3"/>
  <c r="G35" i="3"/>
  <c r="E35" i="3"/>
  <c r="I34" i="3"/>
  <c r="G34" i="3"/>
  <c r="E34" i="3"/>
  <c r="I33" i="3"/>
  <c r="G33" i="3"/>
  <c r="E33" i="3"/>
  <c r="I32" i="3"/>
  <c r="G32" i="3"/>
  <c r="E32" i="3"/>
  <c r="I31" i="3"/>
  <c r="I29" i="3"/>
  <c r="G29" i="3"/>
  <c r="E29" i="3"/>
  <c r="I28" i="3"/>
  <c r="G28" i="3"/>
  <c r="E28" i="3"/>
  <c r="I27" i="3"/>
  <c r="G27" i="3"/>
  <c r="E27" i="3"/>
  <c r="I26" i="3"/>
  <c r="G26" i="3"/>
  <c r="E26" i="3"/>
  <c r="I25" i="3"/>
  <c r="G25" i="3"/>
  <c r="E25" i="3"/>
  <c r="I24" i="3"/>
  <c r="G24" i="3"/>
  <c r="E24" i="3"/>
  <c r="I23" i="3"/>
  <c r="G23" i="3"/>
  <c r="E23" i="3"/>
  <c r="I22" i="3"/>
  <c r="G22" i="3"/>
  <c r="E22" i="3"/>
  <c r="I21" i="3"/>
  <c r="G21" i="3"/>
  <c r="E21" i="3"/>
  <c r="I20" i="3"/>
  <c r="G20" i="3"/>
  <c r="E20" i="3"/>
  <c r="I19" i="3"/>
  <c r="G19" i="3"/>
  <c r="E19" i="3"/>
  <c r="I18" i="3"/>
  <c r="G18" i="3"/>
  <c r="E18" i="3"/>
  <c r="I17" i="3"/>
  <c r="G17" i="3"/>
  <c r="E17" i="3"/>
  <c r="I16" i="3"/>
  <c r="G16" i="3"/>
  <c r="E16" i="3"/>
  <c r="I15" i="3"/>
  <c r="G15" i="3"/>
  <c r="E15" i="3"/>
  <c r="I14" i="3"/>
  <c r="G14" i="3"/>
  <c r="E14" i="3"/>
  <c r="I13" i="3"/>
  <c r="G13" i="3"/>
  <c r="E13" i="3"/>
  <c r="G9" i="5"/>
  <c r="F8" i="5"/>
  <c r="I9" i="5"/>
  <c r="H9" i="5"/>
  <c r="H8" i="5"/>
  <c r="J8" i="5"/>
  <c r="I7" i="5"/>
  <c r="I6" i="5"/>
  <c r="I5" i="5"/>
  <c r="I4" i="5"/>
  <c r="I3" i="5"/>
  <c r="G7" i="5"/>
  <c r="G6" i="5"/>
  <c r="G5" i="5"/>
  <c r="G4" i="5"/>
  <c r="G3" i="5"/>
  <c r="E7" i="5"/>
  <c r="E6" i="5"/>
  <c r="E5" i="5"/>
  <c r="E4" i="5"/>
  <c r="E3" i="5"/>
  <c r="D9" i="5"/>
  <c r="D8" i="5"/>
  <c r="J4" i="5"/>
  <c r="H4" i="5"/>
  <c r="F4" i="5"/>
  <c r="J3" i="5"/>
  <c r="H3" i="5"/>
  <c r="F3" i="5"/>
  <c r="I40" i="5"/>
  <c r="I38" i="5"/>
  <c r="I37" i="5"/>
  <c r="I36" i="5"/>
  <c r="G40" i="5"/>
  <c r="G38" i="5"/>
  <c r="G37" i="5"/>
  <c r="G36" i="5"/>
  <c r="E40" i="5"/>
  <c r="E38" i="5"/>
  <c r="E37" i="5"/>
  <c r="E36" i="5"/>
  <c r="J40" i="5"/>
  <c r="J39" i="5"/>
  <c r="J38" i="5"/>
  <c r="J37" i="5"/>
  <c r="J36" i="5"/>
  <c r="J41" i="5" s="1"/>
  <c r="H40" i="5"/>
  <c r="H39" i="5"/>
  <c r="G39" i="5" s="1"/>
  <c r="H38" i="5"/>
  <c r="H37" i="5"/>
  <c r="H36" i="5"/>
  <c r="F40" i="5"/>
  <c r="F39" i="5"/>
  <c r="E39" i="5" s="1"/>
  <c r="F38" i="5"/>
  <c r="F37" i="5"/>
  <c r="F36" i="5"/>
  <c r="F41" i="5" s="1"/>
  <c r="I73" i="5"/>
  <c r="I72" i="5"/>
  <c r="I71" i="5"/>
  <c r="I70" i="5"/>
  <c r="I69" i="5"/>
  <c r="I68" i="5"/>
  <c r="G73" i="5"/>
  <c r="G72" i="5"/>
  <c r="G71" i="5"/>
  <c r="G70" i="5"/>
  <c r="G69" i="5"/>
  <c r="G68" i="5"/>
  <c r="E73" i="5"/>
  <c r="E72" i="5"/>
  <c r="E71" i="5"/>
  <c r="E70" i="5"/>
  <c r="E69" i="5"/>
  <c r="E68" i="5"/>
  <c r="J72" i="5"/>
  <c r="J71" i="5"/>
  <c r="J70" i="5"/>
  <c r="J69" i="5"/>
  <c r="J68" i="5"/>
  <c r="J73" i="5" s="1"/>
  <c r="H72" i="5"/>
  <c r="H71" i="5"/>
  <c r="H70" i="5"/>
  <c r="H69" i="5"/>
  <c r="H68" i="5"/>
  <c r="H73" i="5" s="1"/>
  <c r="F73" i="5"/>
  <c r="F72" i="5"/>
  <c r="F71" i="5"/>
  <c r="F70" i="5"/>
  <c r="F69" i="5"/>
  <c r="F68" i="5"/>
  <c r="I101" i="5"/>
  <c r="I100" i="5"/>
  <c r="I99" i="5"/>
  <c r="G101" i="5"/>
  <c r="G100" i="5"/>
  <c r="G99" i="5"/>
  <c r="E101" i="5"/>
  <c r="E100" i="5"/>
  <c r="E99" i="5"/>
  <c r="J103" i="5"/>
  <c r="J102" i="5"/>
  <c r="J101" i="5"/>
  <c r="J100" i="5"/>
  <c r="J99" i="5"/>
  <c r="J104" i="5" s="1"/>
  <c r="I104" i="5" s="1"/>
  <c r="H103" i="5"/>
  <c r="H102" i="5"/>
  <c r="H101" i="5"/>
  <c r="H100" i="5"/>
  <c r="H99" i="5"/>
  <c r="H104" i="5" s="1"/>
  <c r="F103" i="5"/>
  <c r="F102" i="5"/>
  <c r="F104" i="5" s="1"/>
  <c r="F101" i="5"/>
  <c r="F100" i="5"/>
  <c r="F99" i="5"/>
  <c r="D99" i="5"/>
  <c r="I98" i="5"/>
  <c r="G96" i="5"/>
  <c r="I95" i="5"/>
  <c r="I90" i="5"/>
  <c r="G90" i="5"/>
  <c r="I83" i="5"/>
  <c r="G83" i="5"/>
  <c r="E83" i="5"/>
  <c r="I82" i="5"/>
  <c r="G82" i="5"/>
  <c r="E82" i="5"/>
  <c r="I79" i="5"/>
  <c r="G79" i="5"/>
  <c r="E79" i="5"/>
  <c r="I78" i="5"/>
  <c r="G78" i="5"/>
  <c r="E78" i="5"/>
  <c r="I77" i="5"/>
  <c r="G77" i="5"/>
  <c r="E77" i="5"/>
  <c r="I76" i="5"/>
  <c r="G76" i="5"/>
  <c r="E76" i="5"/>
  <c r="I67" i="5"/>
  <c r="G67" i="5"/>
  <c r="E67" i="5"/>
  <c r="I66" i="5"/>
  <c r="G66" i="5"/>
  <c r="I65" i="5"/>
  <c r="G65" i="5"/>
  <c r="E65" i="5"/>
  <c r="I64" i="5"/>
  <c r="G64" i="5"/>
  <c r="E64" i="5"/>
  <c r="I63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54" i="5"/>
  <c r="G54" i="5"/>
  <c r="E54" i="5"/>
  <c r="I53" i="5"/>
  <c r="G53" i="5"/>
  <c r="E53" i="5"/>
  <c r="I52" i="5"/>
  <c r="G52" i="5"/>
  <c r="E52" i="5"/>
  <c r="I51" i="5"/>
  <c r="G51" i="5"/>
  <c r="E51" i="5"/>
  <c r="I50" i="5"/>
  <c r="G50" i="5"/>
  <c r="E50" i="5"/>
  <c r="I49" i="5"/>
  <c r="G49" i="5"/>
  <c r="E49" i="5"/>
  <c r="I48" i="5"/>
  <c r="G48" i="5"/>
  <c r="E48" i="5"/>
  <c r="I47" i="5"/>
  <c r="G47" i="5"/>
  <c r="E47" i="5"/>
  <c r="I46" i="5"/>
  <c r="G46" i="5"/>
  <c r="E46" i="5"/>
  <c r="I45" i="5"/>
  <c r="G45" i="5"/>
  <c r="E45" i="5"/>
  <c r="I33" i="5"/>
  <c r="G33" i="5"/>
  <c r="E33" i="5"/>
  <c r="I31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I22" i="5"/>
  <c r="G22" i="5"/>
  <c r="E22" i="5"/>
  <c r="I21" i="5"/>
  <c r="G21" i="5"/>
  <c r="E21" i="5"/>
  <c r="I20" i="5"/>
  <c r="G20" i="5"/>
  <c r="E20" i="5"/>
  <c r="I19" i="5"/>
  <c r="G19" i="5"/>
  <c r="E19" i="5"/>
  <c r="I18" i="5"/>
  <c r="G18" i="5"/>
  <c r="E18" i="5"/>
  <c r="I17" i="5"/>
  <c r="G17" i="5"/>
  <c r="E17" i="5"/>
  <c r="I16" i="5"/>
  <c r="G16" i="5"/>
  <c r="E16" i="5"/>
  <c r="I15" i="5"/>
  <c r="G15" i="5"/>
  <c r="E15" i="5"/>
  <c r="I14" i="5"/>
  <c r="G14" i="5"/>
  <c r="E14" i="5"/>
  <c r="I13" i="5"/>
  <c r="G13" i="5"/>
  <c r="E13" i="5"/>
  <c r="F25" i="1" l="1"/>
  <c r="G24" i="1"/>
  <c r="E24" i="1"/>
  <c r="F77" i="1"/>
  <c r="I24" i="1"/>
  <c r="H25" i="1"/>
  <c r="J26" i="1"/>
  <c r="J27" i="1" s="1"/>
  <c r="J18" i="1"/>
  <c r="F79" i="1"/>
  <c r="H79" i="1"/>
  <c r="G112" i="1"/>
  <c r="E112" i="1"/>
  <c r="F38" i="1"/>
  <c r="G38" i="1" s="1"/>
  <c r="F74" i="1"/>
  <c r="G13" i="1"/>
  <c r="F15" i="1"/>
  <c r="E105" i="1"/>
  <c r="E124" i="1"/>
  <c r="H38" i="1"/>
  <c r="I13" i="1"/>
  <c r="H15" i="1"/>
  <c r="H68" i="1"/>
  <c r="H74" i="1" s="1"/>
  <c r="E94" i="1"/>
  <c r="J24" i="1"/>
  <c r="J25" i="1" s="1"/>
  <c r="J42" i="3"/>
  <c r="J42" i="5"/>
  <c r="J42" i="2"/>
  <c r="H42" i="3"/>
  <c r="H42" i="2"/>
  <c r="F42" i="2"/>
  <c r="F42" i="5"/>
  <c r="F42" i="3"/>
  <c r="F42" i="4"/>
  <c r="G41" i="2"/>
  <c r="E41" i="2"/>
  <c r="I41" i="2"/>
  <c r="E71" i="2"/>
  <c r="F73" i="2"/>
  <c r="E104" i="2"/>
  <c r="G104" i="2"/>
  <c r="E102" i="2"/>
  <c r="J104" i="2"/>
  <c r="I104" i="2" s="1"/>
  <c r="H41" i="4"/>
  <c r="G41" i="4" s="1"/>
  <c r="E41" i="4"/>
  <c r="G39" i="4"/>
  <c r="J41" i="4"/>
  <c r="J42" i="4" s="1"/>
  <c r="G73" i="4"/>
  <c r="G71" i="4"/>
  <c r="E104" i="4"/>
  <c r="G104" i="4"/>
  <c r="E102" i="4"/>
  <c r="G41" i="5"/>
  <c r="E41" i="5"/>
  <c r="I39" i="5"/>
  <c r="H41" i="5"/>
  <c r="G104" i="5"/>
  <c r="E104" i="5"/>
  <c r="I71" i="1" l="1"/>
  <c r="I60" i="1"/>
  <c r="I51" i="1"/>
  <c r="I44" i="1"/>
  <c r="I64" i="1"/>
  <c r="I66" i="1"/>
  <c r="I57" i="1"/>
  <c r="I55" i="1"/>
  <c r="I53" i="1"/>
  <c r="I74" i="1"/>
  <c r="I70" i="1"/>
  <c r="I59" i="1"/>
  <c r="I50" i="1"/>
  <c r="I46" i="1"/>
  <c r="I63" i="1"/>
  <c r="I48" i="1"/>
  <c r="I43" i="1"/>
  <c r="I40" i="1"/>
  <c r="I49" i="1"/>
  <c r="I39" i="1"/>
  <c r="I72" i="1"/>
  <c r="I61" i="1"/>
  <c r="I54" i="1"/>
  <c r="I52" i="1"/>
  <c r="I56" i="1"/>
  <c r="I69" i="1"/>
  <c r="I65" i="1"/>
  <c r="I58" i="1"/>
  <c r="I45" i="1"/>
  <c r="I67" i="1"/>
  <c r="I47" i="1"/>
  <c r="I41" i="1"/>
  <c r="I62" i="1"/>
  <c r="I73" i="1"/>
  <c r="F26" i="1"/>
  <c r="G15" i="1"/>
  <c r="F18" i="1"/>
  <c r="E15" i="1"/>
  <c r="J20" i="1"/>
  <c r="J121" i="1"/>
  <c r="I68" i="1"/>
  <c r="G67" i="1"/>
  <c r="G56" i="1"/>
  <c r="G39" i="1"/>
  <c r="G51" i="1"/>
  <c r="G49" i="1"/>
  <c r="G71" i="1"/>
  <c r="G60" i="1"/>
  <c r="G73" i="1"/>
  <c r="G64" i="1"/>
  <c r="G62" i="1"/>
  <c r="G44" i="1"/>
  <c r="G41" i="1"/>
  <c r="G55" i="1"/>
  <c r="G53" i="1"/>
  <c r="G70" i="1"/>
  <c r="G66" i="1"/>
  <c r="G59" i="1"/>
  <c r="G57" i="1"/>
  <c r="G50" i="1"/>
  <c r="G46" i="1"/>
  <c r="G69" i="1"/>
  <c r="G74" i="1"/>
  <c r="G63" i="1"/>
  <c r="G48" i="1"/>
  <c r="G43" i="1"/>
  <c r="G40" i="1"/>
  <c r="G65" i="1"/>
  <c r="G45" i="1"/>
  <c r="G72" i="1"/>
  <c r="G61" i="1"/>
  <c r="G52" i="1"/>
  <c r="G58" i="1"/>
  <c r="G54" i="1"/>
  <c r="H26" i="1"/>
  <c r="I15" i="1"/>
  <c r="H18" i="1"/>
  <c r="I38" i="1"/>
  <c r="G47" i="1"/>
  <c r="G68" i="1"/>
  <c r="E73" i="2"/>
  <c r="G73" i="2"/>
  <c r="H42" i="4"/>
  <c r="I41" i="4"/>
  <c r="H42" i="5"/>
  <c r="I41" i="5"/>
  <c r="J22" i="1" l="1"/>
  <c r="J81" i="1"/>
  <c r="J89" i="1" s="1"/>
  <c r="J99" i="1" s="1"/>
  <c r="J113" i="1" s="1"/>
  <c r="J117" i="1" s="1"/>
  <c r="H114" i="1" s="1"/>
  <c r="I114" i="1" s="1"/>
  <c r="H20" i="1"/>
  <c r="I18" i="1"/>
  <c r="H121" i="1"/>
  <c r="F121" i="1"/>
  <c r="F20" i="1"/>
  <c r="G18" i="1"/>
  <c r="E18" i="1"/>
  <c r="G26" i="1"/>
  <c r="F27" i="1"/>
  <c r="E26" i="1"/>
  <c r="I26" i="1"/>
  <c r="H27" i="1"/>
  <c r="F81" i="1" l="1"/>
  <c r="F22" i="1"/>
  <c r="G20" i="1"/>
  <c r="E20" i="1"/>
  <c r="I20" i="1"/>
  <c r="H22" i="1"/>
  <c r="H81" i="1"/>
  <c r="J29" i="1"/>
  <c r="J28" i="1"/>
  <c r="J34" i="1" s="1"/>
  <c r="I22" i="1" l="1"/>
  <c r="H28" i="1"/>
  <c r="H29" i="1"/>
  <c r="G22" i="1"/>
  <c r="F28" i="1"/>
  <c r="E22" i="1"/>
  <c r="F29" i="1"/>
  <c r="H89" i="1"/>
  <c r="I81" i="1"/>
  <c r="G81" i="1"/>
  <c r="E81" i="1"/>
  <c r="F89" i="1"/>
  <c r="H99" i="1" l="1"/>
  <c r="I89" i="1"/>
  <c r="G28" i="1"/>
  <c r="F34" i="1"/>
  <c r="E28" i="1"/>
  <c r="E89" i="1"/>
  <c r="F99" i="1"/>
  <c r="G89" i="1"/>
  <c r="I28" i="1"/>
  <c r="H34" i="1"/>
  <c r="G99" i="1" l="1"/>
  <c r="E99" i="1"/>
  <c r="F113" i="1"/>
  <c r="H113" i="1"/>
  <c r="I99" i="1"/>
  <c r="E113" i="1" l="1"/>
  <c r="G113" i="1"/>
  <c r="H117" i="1"/>
  <c r="I113" i="1"/>
  <c r="F114" i="1" l="1"/>
  <c r="I117" i="1"/>
  <c r="G114" i="1" l="1"/>
  <c r="E114" i="1"/>
  <c r="F117" i="1"/>
  <c r="E117" i="1" l="1"/>
  <c r="G117" i="1"/>
  <c r="B42" i="3" l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D38" i="1"/>
  <c r="D124" i="1" l="1"/>
  <c r="B121" i="1" l="1"/>
  <c r="B114" i="1" l="1"/>
  <c r="B106" i="1" l="1"/>
  <c r="B94" i="1"/>
  <c r="D99" i="1"/>
  <c r="B99" i="1"/>
  <c r="D94" i="1"/>
  <c r="C92" i="1"/>
  <c r="D89" i="1"/>
  <c r="B79" i="1" l="1"/>
  <c r="D57" i="1" l="1"/>
  <c r="D218" i="1" l="1"/>
  <c r="B218" i="1"/>
  <c r="C209" i="1"/>
  <c r="D187" i="1"/>
  <c r="B187" i="1"/>
  <c r="C178" i="1"/>
  <c r="D153" i="1"/>
  <c r="B153" i="1"/>
  <c r="C144" i="1"/>
  <c r="B71" i="2"/>
  <c r="D102" i="2"/>
  <c r="B102" i="2"/>
  <c r="C93" i="2"/>
  <c r="D71" i="2"/>
  <c r="C60" i="2"/>
  <c r="B39" i="2"/>
  <c r="D39" i="2"/>
  <c r="C30" i="2"/>
  <c r="D102" i="4"/>
  <c r="B102" i="4"/>
  <c r="C93" i="4"/>
  <c r="C92" i="4"/>
  <c r="D71" i="4"/>
  <c r="B71" i="4"/>
  <c r="C62" i="4"/>
  <c r="D39" i="4"/>
  <c r="B39" i="4"/>
  <c r="C30" i="4"/>
  <c r="D102" i="3"/>
  <c r="B102" i="3"/>
  <c r="C93" i="3"/>
  <c r="D71" i="3"/>
  <c r="B71" i="3"/>
  <c r="C62" i="3"/>
  <c r="D39" i="3"/>
  <c r="B39" i="3"/>
  <c r="D102" i="5"/>
  <c r="B102" i="5"/>
  <c r="D71" i="5"/>
  <c r="B71" i="5"/>
  <c r="D39" i="5"/>
  <c r="B39" i="5"/>
  <c r="B38" i="3"/>
  <c r="C30" i="3"/>
  <c r="C30" i="5"/>
  <c r="B103" i="5" l="1"/>
  <c r="B101" i="5"/>
  <c r="B100" i="5"/>
  <c r="B99" i="5"/>
  <c r="C83" i="5"/>
  <c r="C82" i="5"/>
  <c r="C79" i="5"/>
  <c r="C77" i="5"/>
  <c r="C76" i="5"/>
  <c r="B72" i="5"/>
  <c r="B70" i="5"/>
  <c r="B69" i="5"/>
  <c r="B68" i="5"/>
  <c r="C67" i="5"/>
  <c r="C65" i="5"/>
  <c r="C64" i="5"/>
  <c r="C63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B40" i="5"/>
  <c r="B38" i="5"/>
  <c r="B37" i="5"/>
  <c r="B36" i="5"/>
  <c r="C33" i="5"/>
  <c r="C31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7" i="5"/>
  <c r="C6" i="5"/>
  <c r="C5" i="5"/>
  <c r="B103" i="3"/>
  <c r="B101" i="3"/>
  <c r="B100" i="3"/>
  <c r="B99" i="3"/>
  <c r="C98" i="3"/>
  <c r="C97" i="3"/>
  <c r="C96" i="3"/>
  <c r="C95" i="3"/>
  <c r="C94" i="3"/>
  <c r="C92" i="3"/>
  <c r="C91" i="3"/>
  <c r="C90" i="3"/>
  <c r="C89" i="3"/>
  <c r="C88" i="3"/>
  <c r="C85" i="3"/>
  <c r="C84" i="3"/>
  <c r="C83" i="3"/>
  <c r="C82" i="3"/>
  <c r="C80" i="3"/>
  <c r="C79" i="3"/>
  <c r="C78" i="3"/>
  <c r="C77" i="3"/>
  <c r="C76" i="3"/>
  <c r="B72" i="3"/>
  <c r="B70" i="3"/>
  <c r="B69" i="3"/>
  <c r="B68" i="3"/>
  <c r="C67" i="3"/>
  <c r="C66" i="3"/>
  <c r="C65" i="3"/>
  <c r="C64" i="3"/>
  <c r="C63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B40" i="3"/>
  <c r="B37" i="3"/>
  <c r="B36" i="3"/>
  <c r="C35" i="3"/>
  <c r="C34" i="3"/>
  <c r="C33" i="3"/>
  <c r="C32" i="3"/>
  <c r="C31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B8" i="3"/>
  <c r="C7" i="3"/>
  <c r="C6" i="3"/>
  <c r="C5" i="3"/>
  <c r="B103" i="4"/>
  <c r="B101" i="4"/>
  <c r="B100" i="4"/>
  <c r="B99" i="4"/>
  <c r="C98" i="4"/>
  <c r="C96" i="4"/>
  <c r="C95" i="4"/>
  <c r="C94" i="4"/>
  <c r="C91" i="4"/>
  <c r="C89" i="4"/>
  <c r="C88" i="4"/>
  <c r="C87" i="4"/>
  <c r="C86" i="4"/>
  <c r="C85" i="4"/>
  <c r="C84" i="4"/>
  <c r="C83" i="4"/>
  <c r="C82" i="4"/>
  <c r="C81" i="4"/>
  <c r="C80" i="4"/>
  <c r="C79" i="4"/>
  <c r="C77" i="4"/>
  <c r="C76" i="4"/>
  <c r="B72" i="4"/>
  <c r="B70" i="4"/>
  <c r="B69" i="4"/>
  <c r="B68" i="4"/>
  <c r="C67" i="4"/>
  <c r="C66" i="4"/>
  <c r="C65" i="4"/>
  <c r="C64" i="4"/>
  <c r="C63" i="4"/>
  <c r="C61" i="4"/>
  <c r="C60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B40" i="4"/>
  <c r="B38" i="4"/>
  <c r="B37" i="4"/>
  <c r="B36" i="4"/>
  <c r="C35" i="4"/>
  <c r="C34" i="4"/>
  <c r="C33" i="4"/>
  <c r="C32" i="4"/>
  <c r="C31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B8" i="4"/>
  <c r="C7" i="4"/>
  <c r="C6" i="4"/>
  <c r="C5" i="4"/>
  <c r="B103" i="2"/>
  <c r="B101" i="2"/>
  <c r="B100" i="2"/>
  <c r="B99" i="2"/>
  <c r="C98" i="2"/>
  <c r="C97" i="2"/>
  <c r="C96" i="2"/>
  <c r="C94" i="2"/>
  <c r="C92" i="2"/>
  <c r="C90" i="2"/>
  <c r="C89" i="2"/>
  <c r="C88" i="2"/>
  <c r="C83" i="2"/>
  <c r="C78" i="2"/>
  <c r="C77" i="2"/>
  <c r="C76" i="2"/>
  <c r="B72" i="2"/>
  <c r="B70" i="2"/>
  <c r="B69" i="2"/>
  <c r="B68" i="2"/>
  <c r="C67" i="2"/>
  <c r="C66" i="2"/>
  <c r="C65" i="2"/>
  <c r="C64" i="2"/>
  <c r="C61" i="2"/>
  <c r="C59" i="2"/>
  <c r="C58" i="2"/>
  <c r="C57" i="2"/>
  <c r="C52" i="2"/>
  <c r="C49" i="2"/>
  <c r="C48" i="2"/>
  <c r="C47" i="2"/>
  <c r="C46" i="2"/>
  <c r="C45" i="2"/>
  <c r="B40" i="2"/>
  <c r="B38" i="2"/>
  <c r="B37" i="2"/>
  <c r="B36" i="2"/>
  <c r="C34" i="2"/>
  <c r="C33" i="2"/>
  <c r="C32" i="2"/>
  <c r="C31" i="2"/>
  <c r="C29" i="2"/>
  <c r="C28" i="2"/>
  <c r="C27" i="2"/>
  <c r="C26" i="2"/>
  <c r="C25" i="2"/>
  <c r="C21" i="2"/>
  <c r="C20" i="2"/>
  <c r="C17" i="2"/>
  <c r="C16" i="2"/>
  <c r="C15" i="2"/>
  <c r="C14" i="2"/>
  <c r="C13" i="2"/>
  <c r="B8" i="2"/>
  <c r="C7" i="2"/>
  <c r="C6" i="2"/>
  <c r="C5" i="2"/>
  <c r="B104" i="3" l="1"/>
  <c r="B4" i="3" s="1"/>
  <c r="B41" i="5"/>
  <c r="B104" i="5"/>
  <c r="B73" i="5"/>
  <c r="B73" i="3"/>
  <c r="B3" i="3" s="1"/>
  <c r="B41" i="3"/>
  <c r="B104" i="4"/>
  <c r="B73" i="4"/>
  <c r="B3" i="4" s="1"/>
  <c r="B41" i="4"/>
  <c r="B104" i="2"/>
  <c r="B4" i="2" s="1"/>
  <c r="B73" i="2"/>
  <c r="B41" i="2"/>
  <c r="B3" i="5" l="1"/>
  <c r="B4" i="5"/>
  <c r="B4" i="4"/>
  <c r="B3" i="2"/>
  <c r="B219" i="1" l="1"/>
  <c r="B217" i="1"/>
  <c r="B216" i="1"/>
  <c r="B215" i="1"/>
  <c r="C214" i="1"/>
  <c r="C213" i="1"/>
  <c r="C212" i="1"/>
  <c r="C211" i="1"/>
  <c r="C21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B188" i="1"/>
  <c r="B186" i="1"/>
  <c r="B185" i="1"/>
  <c r="B184" i="1"/>
  <c r="C183" i="1"/>
  <c r="C182" i="1"/>
  <c r="C181" i="1"/>
  <c r="C180" i="1"/>
  <c r="C179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8" i="1"/>
  <c r="C157" i="1"/>
  <c r="B154" i="1"/>
  <c r="B152" i="1"/>
  <c r="B151" i="1"/>
  <c r="B150" i="1"/>
  <c r="C149" i="1"/>
  <c r="C148" i="1"/>
  <c r="C147" i="1"/>
  <c r="C146" i="1"/>
  <c r="C145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0" i="1"/>
  <c r="C119" i="1"/>
  <c r="C118" i="1"/>
  <c r="C116" i="1"/>
  <c r="C115" i="1"/>
  <c r="B112" i="1"/>
  <c r="C111" i="1"/>
  <c r="C110" i="1"/>
  <c r="C109" i="1"/>
  <c r="B105" i="1"/>
  <c r="C104" i="1"/>
  <c r="C103" i="1"/>
  <c r="C102" i="1"/>
  <c r="C101" i="1"/>
  <c r="C100" i="1"/>
  <c r="C98" i="1"/>
  <c r="C95" i="1"/>
  <c r="C91" i="1"/>
  <c r="C88" i="1"/>
  <c r="C87" i="1"/>
  <c r="C86" i="1"/>
  <c r="C85" i="1"/>
  <c r="C84" i="1"/>
  <c r="C83" i="1"/>
  <c r="C82" i="1"/>
  <c r="C76" i="1"/>
  <c r="B68" i="1"/>
  <c r="B62" i="1"/>
  <c r="B57" i="1"/>
  <c r="B49" i="1"/>
  <c r="B38" i="1"/>
  <c r="C33" i="1"/>
  <c r="C31" i="1"/>
  <c r="C21" i="1"/>
  <c r="C19" i="1"/>
  <c r="B17" i="1"/>
  <c r="C14" i="1"/>
  <c r="B13" i="1"/>
  <c r="B15" i="1" s="1"/>
  <c r="B26" i="1" s="1"/>
  <c r="C12" i="1"/>
  <c r="C11" i="1"/>
  <c r="C10" i="1"/>
  <c r="C9" i="1"/>
  <c r="C8" i="1"/>
  <c r="C7" i="1"/>
  <c r="C6" i="1"/>
  <c r="C5" i="1"/>
  <c r="C4" i="1"/>
  <c r="B220" i="1" l="1"/>
  <c r="B155" i="1"/>
  <c r="B24" i="1"/>
  <c r="B25" i="1" s="1"/>
  <c r="B18" i="1"/>
  <c r="B27" i="1"/>
  <c r="B74" i="1"/>
  <c r="B189" i="1"/>
  <c r="B42" i="4" l="1"/>
  <c r="B42" i="5"/>
  <c r="B42" i="2"/>
  <c r="B3" i="1"/>
  <c r="B2" i="1"/>
  <c r="B20" i="1"/>
  <c r="B77" i="1"/>
  <c r="C124" i="1"/>
  <c r="B9" i="3" l="1"/>
  <c r="B9" i="4"/>
  <c r="B9" i="2"/>
  <c r="B10" i="4"/>
  <c r="B10" i="2"/>
  <c r="B10" i="3"/>
  <c r="B22" i="1"/>
  <c r="B81" i="1"/>
  <c r="B89" i="1" s="1"/>
  <c r="D107" i="1"/>
  <c r="C107" i="1" s="1"/>
  <c r="D106" i="1"/>
  <c r="C106" i="1" s="1"/>
  <c r="D97" i="1"/>
  <c r="C97" i="1" s="1"/>
  <c r="C94" i="1"/>
  <c r="D73" i="1"/>
  <c r="D54" i="1"/>
  <c r="D16" i="1"/>
  <c r="C16" i="1" s="1"/>
  <c r="B28" i="1" l="1"/>
  <c r="B29" i="1"/>
  <c r="B34" i="1" l="1"/>
  <c r="B113" i="1" l="1"/>
  <c r="D8" i="4" l="1"/>
  <c r="D103" i="4"/>
  <c r="C103" i="4" s="1"/>
  <c r="C102" i="4"/>
  <c r="D101" i="4"/>
  <c r="C101" i="4" s="1"/>
  <c r="D100" i="4"/>
  <c r="C100" i="4" s="1"/>
  <c r="D99" i="4"/>
  <c r="C99" i="4" s="1"/>
  <c r="D72" i="4"/>
  <c r="C72" i="4" s="1"/>
  <c r="C71" i="4"/>
  <c r="D70" i="4"/>
  <c r="C70" i="4" s="1"/>
  <c r="D69" i="4"/>
  <c r="C69" i="4" s="1"/>
  <c r="D68" i="4"/>
  <c r="C68" i="4" s="1"/>
  <c r="D40" i="4"/>
  <c r="C40" i="4" s="1"/>
  <c r="C39" i="4"/>
  <c r="D38" i="4"/>
  <c r="C38" i="4" s="1"/>
  <c r="D37" i="4"/>
  <c r="C37" i="4" s="1"/>
  <c r="D36" i="4"/>
  <c r="C36" i="4" s="1"/>
  <c r="D103" i="3"/>
  <c r="C103" i="3" s="1"/>
  <c r="C102" i="3"/>
  <c r="D101" i="3"/>
  <c r="C101" i="3" s="1"/>
  <c r="D100" i="3"/>
  <c r="C100" i="3" s="1"/>
  <c r="D99" i="3"/>
  <c r="C99" i="3" s="1"/>
  <c r="D72" i="3"/>
  <c r="C72" i="3" s="1"/>
  <c r="C71" i="3"/>
  <c r="D70" i="3"/>
  <c r="C70" i="3" s="1"/>
  <c r="D69" i="3"/>
  <c r="C69" i="3" s="1"/>
  <c r="D68" i="3"/>
  <c r="C68" i="3" s="1"/>
  <c r="D40" i="3"/>
  <c r="C40" i="3" s="1"/>
  <c r="C39" i="3"/>
  <c r="D38" i="3"/>
  <c r="C38" i="3" s="1"/>
  <c r="D37" i="3"/>
  <c r="C37" i="3" s="1"/>
  <c r="D36" i="3"/>
  <c r="C36" i="3" s="1"/>
  <c r="D8" i="3"/>
  <c r="D103" i="5"/>
  <c r="D101" i="5"/>
  <c r="C101" i="5" s="1"/>
  <c r="D100" i="5"/>
  <c r="C100" i="5" s="1"/>
  <c r="C99" i="5"/>
  <c r="D72" i="5"/>
  <c r="C72" i="5" s="1"/>
  <c r="C71" i="5"/>
  <c r="D70" i="5"/>
  <c r="C70" i="5" s="1"/>
  <c r="D69" i="5"/>
  <c r="C69" i="5" s="1"/>
  <c r="D68" i="5"/>
  <c r="C68" i="5" s="1"/>
  <c r="D40" i="5"/>
  <c r="C40" i="5" s="1"/>
  <c r="C39" i="5"/>
  <c r="D38" i="5"/>
  <c r="C38" i="5" s="1"/>
  <c r="D37" i="5"/>
  <c r="C37" i="5" s="1"/>
  <c r="D36" i="5"/>
  <c r="C36" i="5" s="1"/>
  <c r="D103" i="2"/>
  <c r="C103" i="2" s="1"/>
  <c r="C102" i="2"/>
  <c r="D101" i="2"/>
  <c r="C101" i="2" s="1"/>
  <c r="D100" i="2"/>
  <c r="C100" i="2" s="1"/>
  <c r="D99" i="2"/>
  <c r="C99" i="2" s="1"/>
  <c r="D72" i="2"/>
  <c r="C72" i="2" s="1"/>
  <c r="C71" i="2"/>
  <c r="D70" i="2"/>
  <c r="C70" i="2" s="1"/>
  <c r="D69" i="2"/>
  <c r="C69" i="2" s="1"/>
  <c r="D68" i="2"/>
  <c r="C68" i="2" s="1"/>
  <c r="D40" i="2"/>
  <c r="C40" i="2" s="1"/>
  <c r="C39" i="2"/>
  <c r="D38" i="2"/>
  <c r="C38" i="2" s="1"/>
  <c r="D37" i="2"/>
  <c r="C37" i="2" s="1"/>
  <c r="D36" i="2"/>
  <c r="C36" i="2" s="1"/>
  <c r="D8" i="2"/>
  <c r="D219" i="1"/>
  <c r="C219" i="1" s="1"/>
  <c r="C218" i="1"/>
  <c r="D217" i="1"/>
  <c r="C217" i="1" s="1"/>
  <c r="D216" i="1"/>
  <c r="C216" i="1" s="1"/>
  <c r="D215" i="1"/>
  <c r="C215" i="1" s="1"/>
  <c r="D188" i="1"/>
  <c r="C188" i="1" s="1"/>
  <c r="C187" i="1"/>
  <c r="D186" i="1"/>
  <c r="C186" i="1" s="1"/>
  <c r="D185" i="1"/>
  <c r="C185" i="1" s="1"/>
  <c r="D184" i="1"/>
  <c r="C184" i="1" s="1"/>
  <c r="D154" i="1"/>
  <c r="C154" i="1" s="1"/>
  <c r="C153" i="1"/>
  <c r="D152" i="1"/>
  <c r="C152" i="1" s="1"/>
  <c r="D151" i="1"/>
  <c r="C151" i="1" s="1"/>
  <c r="D150" i="1"/>
  <c r="C150" i="1" s="1"/>
  <c r="D105" i="1"/>
  <c r="C105" i="1" s="1"/>
  <c r="D68" i="1"/>
  <c r="D62" i="1"/>
  <c r="D49" i="1"/>
  <c r="D17" i="1"/>
  <c r="C17" i="1" s="1"/>
  <c r="D13" i="1"/>
  <c r="D79" i="1" l="1"/>
  <c r="D24" i="1"/>
  <c r="C24" i="1" s="1"/>
  <c r="C13" i="1"/>
  <c r="D73" i="3"/>
  <c r="D41" i="4"/>
  <c r="C41" i="4" s="1"/>
  <c r="D220" i="1"/>
  <c r="D104" i="2"/>
  <c r="D104" i="4"/>
  <c r="D73" i="4"/>
  <c r="C73" i="4" s="1"/>
  <c r="D73" i="2"/>
  <c r="D73" i="5"/>
  <c r="D41" i="5"/>
  <c r="C41" i="5" s="1"/>
  <c r="D41" i="2"/>
  <c r="C41" i="2" s="1"/>
  <c r="D104" i="5"/>
  <c r="C104" i="5" s="1"/>
  <c r="D41" i="3"/>
  <c r="C41" i="3" s="1"/>
  <c r="D104" i="3"/>
  <c r="C104" i="3" s="1"/>
  <c r="D189" i="1"/>
  <c r="C189" i="1" s="1"/>
  <c r="D155" i="1"/>
  <c r="C155" i="1" s="1"/>
  <c r="D74" i="1"/>
  <c r="D15" i="1"/>
  <c r="D25" i="1"/>
  <c r="D112" i="1"/>
  <c r="C112" i="1" s="1"/>
  <c r="D2" i="1" l="1"/>
  <c r="C2" i="1" s="1"/>
  <c r="D18" i="1"/>
  <c r="C18" i="1" s="1"/>
  <c r="C15" i="1"/>
  <c r="D3" i="1"/>
  <c r="C3" i="1" s="1"/>
  <c r="C220" i="1"/>
  <c r="D3" i="2"/>
  <c r="C3" i="2" s="1"/>
  <c r="C73" i="2"/>
  <c r="D4" i="2"/>
  <c r="C4" i="2" s="1"/>
  <c r="C104" i="2"/>
  <c r="D4" i="4"/>
  <c r="C4" i="4" s="1"/>
  <c r="C104" i="4"/>
  <c r="D3" i="3"/>
  <c r="C3" i="3" s="1"/>
  <c r="C73" i="3"/>
  <c r="D3" i="5"/>
  <c r="C3" i="5" s="1"/>
  <c r="C73" i="5"/>
  <c r="D42" i="4"/>
  <c r="D121" i="1"/>
  <c r="D3" i="4"/>
  <c r="C3" i="4" s="1"/>
  <c r="D9" i="2"/>
  <c r="D42" i="5"/>
  <c r="D4" i="3"/>
  <c r="C4" i="3" s="1"/>
  <c r="D4" i="5"/>
  <c r="C4" i="5" s="1"/>
  <c r="D42" i="3"/>
  <c r="D42" i="2"/>
  <c r="D77" i="1"/>
  <c r="D26" i="1"/>
  <c r="C26" i="1" s="1"/>
  <c r="D20" i="1"/>
  <c r="C20" i="1" s="1"/>
  <c r="D10" i="2" l="1"/>
  <c r="D10" i="4"/>
  <c r="D9" i="3"/>
  <c r="D9" i="4"/>
  <c r="D27" i="1"/>
  <c r="D81" i="1"/>
  <c r="C81" i="1" s="1"/>
  <c r="D10" i="3"/>
  <c r="D22" i="1"/>
  <c r="C22" i="1" s="1"/>
  <c r="C89" i="1"/>
  <c r="D28" i="1" l="1"/>
  <c r="C28" i="1" s="1"/>
  <c r="D29" i="1"/>
  <c r="D34" i="1"/>
  <c r="C99" i="1"/>
  <c r="D113" i="1" l="1"/>
  <c r="C113" i="1" s="1"/>
  <c r="D117" i="1" l="1"/>
  <c r="C114" i="1" l="1"/>
  <c r="B117" i="1"/>
  <c r="C117" i="1" s="1"/>
</calcChain>
</file>

<file path=xl/sharedStrings.xml><?xml version="1.0" encoding="utf-8"?>
<sst xmlns="http://schemas.openxmlformats.org/spreadsheetml/2006/main" count="636" uniqueCount="160">
  <si>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</si>
  <si>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</si>
  <si>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</si>
  <si>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</si>
  <si>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</si>
  <si>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</si>
  <si>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</si>
  <si>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</si>
  <si>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</si>
  <si>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</si>
  <si>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</si>
  <si>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</si>
  <si>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</si>
  <si>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</si>
  <si>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</si>
  <si>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</si>
  <si>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</si>
  <si>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</si>
  <si>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</si>
  <si>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</si>
  <si>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</si>
  <si>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</si>
  <si>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</si>
  <si>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</si>
  <si>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</si>
  <si>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</si>
  <si>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</si>
  <si>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</si>
  <si>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</si>
  <si>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</si>
  <si>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</si>
  <si>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</si>
  <si>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</si>
  <si>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</si>
  <si>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</si>
  <si>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</si>
  <si>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</si>
  <si>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</si>
  <si>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</si>
  <si>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</si>
  <si>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</si>
  <si>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</si>
  <si>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</si>
  <si>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</si>
  <si>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</si>
  <si>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</si>
  <si>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</si>
  <si>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</si>
  <si>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</si>
  <si>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</si>
  <si>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</si>
  <si>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</si>
  <si>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</si>
  <si>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</si>
  <si>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</si>
  <si>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</si>
  <si>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</si>
  <si>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</si>
  <si>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</si>
  <si>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</si>
  <si>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</si>
  <si>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</si>
  <si>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</si>
  <si>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</si>
  <si>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</si>
  <si>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</si>
  <si>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</si>
  <si>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</si>
  <si>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</si>
  <si>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</si>
  <si>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</si>
  <si>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</si>
  <si>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</si>
  <si>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</si>
  <si>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</si>
  <si>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</si>
  <si>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</si>
  <si>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</si>
  <si>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</si>
  <si>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</si>
  <si>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</si>
  <si>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</si>
  <si>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</si>
  <si>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</si>
  <si>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</si>
  <si>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</si>
  <si>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</si>
  <si>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</si>
  <si>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</si>
  <si>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</si>
  <si>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</si>
  <si>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</si>
  <si>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</si>
  <si>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</si>
  <si>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</si>
  <si>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</si>
  <si>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</si>
  <si>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</si>
  <si>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</si>
  <si>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</si>
  <si>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</si>
  <si>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</si>
  <si>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</si>
  <si>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</si>
  <si>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</si>
  <si>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</si>
  <si>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</si>
  <si>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</si>
  <si>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</si>
  <si>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</si>
  <si>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</si>
  <si>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</si>
  <si>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</si>
  <si>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</si>
  <si>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</si>
  <si>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</si>
  <si>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</si>
  <si>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</si>
  <si>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</si>
  <si>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</si>
  <si>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</si>
  <si>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</si>
  <si>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</si>
  <si>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</si>
  <si>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</si>
  <si>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</si>
  <si>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</si>
  <si>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</si>
  <si>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Assets held for sale</t>
  </si>
  <si>
    <t>Russia</t>
  </si>
  <si>
    <t>Inflows from asset disposals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</si>
  <si>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</si>
  <si>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</si>
  <si>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</si>
  <si>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</si>
  <si>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</si>
  <si>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</si>
  <si>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</si>
  <si>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</si>
  <si>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</si>
  <si>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</si>
  <si>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</si>
  <si>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Rights from concession arrangements</t>
  </si>
  <si>
    <t>Change in bonds / bonded loans</t>
  </si>
  <si>
    <t>Contract assets</t>
  </si>
  <si>
    <t xml:space="preserve">Contract liabilities </t>
  </si>
  <si>
    <t>Change in lease liabilities</t>
  </si>
  <si>
    <t>Purchase of property, plant, equipment and intangible assets and lease right of use assets</t>
  </si>
  <si>
    <t>% 2019-2020</t>
  </si>
  <si>
    <t>2020: % of balance sheet total</t>
  </si>
  <si>
    <t>% 2018-2019</t>
  </si>
  <si>
    <t>% 9M/2017-9M/2018</t>
  </si>
  <si>
    <t>% 2016/2017</t>
  </si>
  <si>
    <t>% 2017-2018</t>
  </si>
  <si>
    <t>% 2016-2017</t>
  </si>
  <si>
    <t>2019: % of balance sheet total</t>
  </si>
  <si>
    <t>2018: % of balance sheet total</t>
  </si>
  <si>
    <t>2017: % of balance sheet total</t>
  </si>
  <si>
    <r>
      <t>Great Britain</t>
    </r>
    <r>
      <rPr>
        <vertAlign val="superscript"/>
        <sz val="8"/>
        <rFont val="Arial"/>
        <family val="2"/>
      </rPr>
      <t>1</t>
    </r>
  </si>
  <si>
    <t>1  Included in Other European countries until 2018. Shown separately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</si>
</sst>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5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1" applyNumberFormat="0" applyAlignment="0" applyProtection="0"/>
    <xf numFmtId="0" fontId="18" fillId="33" borderId="12" applyNumberFormat="0" applyAlignment="0" applyProtection="0"/>
    <xf numFmtId="0" fontId="19" fillId="20" borderId="12" applyNumberForma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14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19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5" applyNumberFormat="0" applyFill="0" applyBorder="0" applyAlignment="0">
      <protection locked="0"/>
    </xf>
    <xf numFmtId="0" fontId="39" fillId="0" borderId="0"/>
    <xf numFmtId="0" fontId="5" fillId="0" borderId="20" applyNumberFormat="0" applyFont="0" applyFill="0" applyAlignment="0" applyProtection="0"/>
    <xf numFmtId="0" fontId="5" fillId="0" borderId="21" applyNumberFormat="0" applyFont="0" applyFill="0" applyAlignment="0" applyProtection="0"/>
    <xf numFmtId="0" fontId="5" fillId="0" borderId="22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3" applyFont="0" applyFill="0" applyBorder="0" applyProtection="0">
      <alignment horizontal="right"/>
    </xf>
    <xf numFmtId="0" fontId="14" fillId="0" borderId="24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28" applyNumberFormat="0" applyAlignment="0" applyProtection="0"/>
    <xf numFmtId="0" fontId="52" fillId="43" borderId="31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28" applyNumberFormat="0" applyAlignment="0" applyProtection="0"/>
    <xf numFmtId="0" fontId="60" fillId="0" borderId="30" applyNumberFormat="0" applyFill="0" applyAlignment="0" applyProtection="0"/>
    <xf numFmtId="0" fontId="53" fillId="44" borderId="32" applyNumberFormat="0" applyFont="0" applyAlignment="0" applyProtection="0"/>
    <xf numFmtId="0" fontId="61" fillId="42" borderId="29" applyNumberFormat="0" applyAlignment="0" applyProtection="0"/>
    <xf numFmtId="0" fontId="46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88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6" borderId="1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0" fontId="7" fillId="8" borderId="1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right" wrapText="1"/>
    </xf>
    <xf numFmtId="3" fontId="8" fillId="10" borderId="3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3" xfId="0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3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7" fillId="9" borderId="1" xfId="0" applyFont="1" applyFill="1" applyBorder="1"/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3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4" fontId="8" fillId="11" borderId="3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0" fontId="8" fillId="13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0" fontId="8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0" fontId="11" fillId="13" borderId="1" xfId="0" applyFont="1" applyFill="1" applyBorder="1" applyAlignment="1">
      <alignment wrapText="1"/>
    </xf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4" fontId="8" fillId="7" borderId="9" xfId="0" applyNumberFormat="1" applyFont="1" applyFill="1" applyBorder="1" applyAlignment="1">
      <alignment horizontal="right" wrapText="1"/>
    </xf>
    <xf numFmtId="4" fontId="8" fillId="10" borderId="9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3" fontId="8" fillId="7" borderId="3" xfId="0" applyNumberFormat="1" applyFont="1" applyFill="1" applyBorder="1" applyAlignment="1">
      <alignment horizontal="right" wrapText="1"/>
    </xf>
    <xf numFmtId="3" fontId="8" fillId="7" borderId="3" xfId="0" applyNumberFormat="1" applyFont="1" applyFill="1" applyBorder="1"/>
    <xf numFmtId="3" fontId="7" fillId="7" borderId="3" xfId="0" applyNumberFormat="1" applyFont="1" applyFill="1" applyBorder="1" applyAlignment="1">
      <alignment horizontal="right" wrapText="1"/>
    </xf>
    <xf numFmtId="9" fontId="11" fillId="7" borderId="3" xfId="1" applyFont="1" applyFill="1" applyBorder="1" applyAlignment="1">
      <alignment horizontal="right" wrapText="1"/>
    </xf>
    <xf numFmtId="4" fontId="8" fillId="7" borderId="3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/>
    <xf numFmtId="3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/>
    <xf numFmtId="3" fontId="8" fillId="13" borderId="3" xfId="0" applyNumberFormat="1" applyFont="1" applyFill="1" applyBorder="1" applyAlignment="1">
      <alignment horizontal="right" wrapText="1"/>
    </xf>
    <xf numFmtId="3" fontId="8" fillId="13" borderId="3" xfId="0" applyNumberFormat="1" applyFont="1" applyFill="1" applyBorder="1"/>
    <xf numFmtId="3" fontId="7" fillId="13" borderId="3" xfId="0" applyNumberFormat="1" applyFont="1" applyFill="1" applyBorder="1" applyAlignment="1">
      <alignment horizontal="right" wrapText="1"/>
    </xf>
    <xf numFmtId="9" fontId="11" fillId="13" borderId="3" xfId="1" applyFont="1" applyFill="1" applyBorder="1" applyAlignment="1">
      <alignment horizontal="right" wrapText="1"/>
    </xf>
    <xf numFmtId="4" fontId="8" fillId="13" borderId="3" xfId="0" applyNumberFormat="1" applyFont="1" applyFill="1" applyBorder="1" applyAlignment="1">
      <alignment horizontal="right" wrapText="1"/>
    </xf>
    <xf numFmtId="4" fontId="8" fillId="13" borderId="3" xfId="0" applyNumberFormat="1" applyFont="1" applyFill="1" applyBorder="1"/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3" fontId="8" fillId="5" borderId="8" xfId="0" applyNumberFormat="1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1" xfId="0" applyNumberFormat="1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1" xfId="0" applyNumberFormat="1" applyFont="1" applyFill="1" applyBorder="1"/>
    <xf numFmtId="165" fontId="8" fillId="13" borderId="1" xfId="1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4" fontId="7" fillId="10" borderId="1" xfId="0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1" xfId="0" applyNumberFormat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4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11" borderId="6" xfId="0" applyFont="1" applyFill="1" applyBorder="1" applyAlignment="1">
      <alignment horizontal="right" wrapText="1"/>
    </xf>
    <xf numFmtId="4" fontId="8" fillId="11" borderId="6" xfId="0" applyNumberFormat="1" applyFont="1" applyFill="1" applyBorder="1"/>
    <xf numFmtId="9" fontId="8" fillId="0" borderId="36" xfId="1" applyNumberFormat="1" applyFont="1" applyFill="1" applyBorder="1" applyAlignment="1" applyProtection="1">
      <alignment horizontal="right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35" xfId="0" quotePrefix="1" applyNumberFormat="1" applyFont="1" applyFill="1" applyBorder="1" applyAlignment="1" applyProtection="1">
      <alignment horizontal="right" wrapText="1"/>
      <protection locked="0"/>
    </xf>
    <xf numFmtId="3" fontId="8" fillId="0" borderId="35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 applyProtection="1">
      <alignment horizontal="right" wrapText="1"/>
      <protection locked="0"/>
    </xf>
    <xf numFmtId="165" fontId="8" fillId="5" borderId="35" xfId="1" applyNumberFormat="1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9" fontId="8" fillId="0" borderId="35" xfId="1" applyFont="1" applyFill="1" applyBorder="1" applyAlignment="1" applyProtection="1">
      <alignment horizontal="right" wrapText="1"/>
      <protection locked="0"/>
    </xf>
    <xf numFmtId="4" fontId="8" fillId="5" borderId="35" xfId="0" applyNumberFormat="1" applyFont="1" applyFill="1" applyBorder="1" applyAlignment="1" applyProtection="1">
      <alignment horizontal="right" wrapText="1"/>
      <protection locked="0"/>
    </xf>
    <xf numFmtId="165" fontId="8" fillId="5" borderId="35" xfId="1" quotePrefix="1" applyNumberFormat="1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wrapText="1"/>
      <protection locked="0"/>
    </xf>
    <xf numFmtId="0" fontId="7" fillId="5" borderId="35" xfId="0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horizontal="right" wrapText="1"/>
      <protection locked="0"/>
    </xf>
    <xf numFmtId="165" fontId="7" fillId="0" borderId="35" xfId="1" applyNumberFormat="1" applyFont="1" applyFill="1" applyBorder="1" applyAlignment="1" applyProtection="1">
      <alignment horizontal="right" wrapText="1"/>
      <protection locked="0"/>
    </xf>
    <xf numFmtId="0" fontId="7" fillId="4" borderId="35" xfId="0" applyFont="1" applyFill="1" applyBorder="1" applyAlignment="1">
      <alignment horizontal="right" wrapText="1"/>
    </xf>
    <xf numFmtId="4" fontId="8" fillId="0" borderId="3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9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13" borderId="35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4" fontId="8" fillId="13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35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0" xfId="0" applyNumberFormat="1" applyFont="1" applyFill="1" applyBorder="1"/>
    <xf numFmtId="3" fontId="8" fillId="5" borderId="35" xfId="0" applyNumberFormat="1" applyFont="1" applyFill="1" applyBorder="1" applyAlignment="1">
      <alignment horizontal="right" wrapText="1"/>
    </xf>
    <xf numFmtId="3" fontId="8" fillId="5" borderId="35" xfId="0" applyNumberFormat="1" applyFont="1" applyFill="1" applyBorder="1"/>
    <xf numFmtId="3" fontId="7" fillId="5" borderId="35" xfId="0" applyNumberFormat="1" applyFont="1" applyFill="1" applyBorder="1" applyAlignment="1">
      <alignment horizontal="right" wrapText="1"/>
    </xf>
    <xf numFmtId="3" fontId="7" fillId="5" borderId="7" xfId="0" applyNumberFormat="1" applyFont="1" applyFill="1" applyBorder="1"/>
    <xf numFmtId="3" fontId="8" fillId="5" borderId="34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4" fontId="8" fillId="5" borderId="35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171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 applyProtection="1">
      <alignment wrapText="1"/>
      <protection locked="0"/>
    </xf>
    <xf numFmtId="0" fontId="8" fillId="5" borderId="38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171" fontId="8" fillId="5" borderId="35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9" fontId="8" fillId="11" borderId="1" xfId="1" applyFont="1" applyFill="1" applyBorder="1" applyAlignment="1">
      <alignment horizontal="right"/>
    </xf>
    <xf numFmtId="4" fontId="7" fillId="5" borderId="37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9" fillId="0" borderId="39" xfId="0" applyFont="1" applyFill="1" applyBorder="1" applyAlignment="1" applyProtection="1">
      <alignment wrapText="1"/>
      <protection locked="0"/>
    </xf>
    <xf numFmtId="4" fontId="7" fillId="0" borderId="40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>
      <alignment horizontal="right" wrapText="1"/>
    </xf>
    <xf numFmtId="0" fontId="9" fillId="0" borderId="36" xfId="0" applyFont="1" applyFill="1" applyBorder="1" applyAlignment="1" applyProtection="1">
      <alignment wrapText="1"/>
      <protection locked="0"/>
    </xf>
    <xf numFmtId="4" fontId="8" fillId="0" borderId="39" xfId="0" applyNumberFormat="1" applyFont="1" applyFill="1" applyBorder="1" applyAlignment="1" applyProtection="1">
      <alignment horizontal="right" wrapText="1"/>
      <protection locked="0"/>
    </xf>
    <xf numFmtId="4" fontId="8" fillId="0" borderId="39" xfId="0" quotePrefix="1" applyNumberFormat="1" applyFont="1" applyFill="1" applyBorder="1" applyAlignment="1" applyProtection="1">
      <alignment horizontal="right" wrapText="1"/>
      <protection locked="0"/>
    </xf>
    <xf numFmtId="4" fontId="8" fillId="0" borderId="40" xfId="0" applyNumberFormat="1" applyFont="1" applyFill="1" applyBorder="1" applyAlignment="1" applyProtection="1">
      <alignment horizontal="right" wrapText="1"/>
      <protection locked="0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0" fontId="8" fillId="5" borderId="35" xfId="0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4" fontId="8" fillId="5" borderId="39" xfId="0" quotePrefix="1" applyNumberFormat="1" applyFont="1" applyFill="1" applyBorder="1" applyAlignment="1" applyProtection="1">
      <alignment horizontal="right" wrapText="1"/>
      <protection locked="0"/>
    </xf>
    <xf numFmtId="4" fontId="7" fillId="5" borderId="39" xfId="0" applyNumberFormat="1" applyFont="1" applyFill="1" applyBorder="1" applyAlignment="1" applyProtection="1">
      <alignment horizontal="right" wrapText="1"/>
      <protection locked="0"/>
    </xf>
    <xf numFmtId="165" fontId="8" fillId="0" borderId="38" xfId="1" applyNumberFormat="1" applyFont="1" applyFill="1" applyBorder="1" applyAlignment="1" applyProtection="1">
      <alignment horizontal="right" wrapText="1"/>
      <protection locked="0"/>
    </xf>
    <xf numFmtId="9" fontId="8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9" fontId="8" fillId="13" borderId="38" xfId="1" applyNumberFormat="1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>
      <alignment wrapText="1"/>
    </xf>
    <xf numFmtId="4" fontId="8" fillId="13" borderId="37" xfId="0" applyNumberFormat="1" applyFont="1" applyFill="1" applyBorder="1" applyAlignment="1">
      <alignment horizontal="right" wrapText="1"/>
    </xf>
    <xf numFmtId="9" fontId="8" fillId="10" borderId="38" xfId="1" applyNumberFormat="1" applyFont="1" applyFill="1" applyBorder="1" applyAlignment="1" applyProtection="1">
      <alignment horizontal="right" wrapText="1"/>
      <protection locked="0"/>
    </xf>
    <xf numFmtId="9" fontId="8" fillId="7" borderId="38" xfId="1" applyNumberFormat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Fill="1" applyBorder="1" applyAlignment="1" applyProtection="1">
      <alignment horizontal="right" wrapText="1"/>
      <protection locked="0"/>
    </xf>
    <xf numFmtId="0" fontId="6" fillId="14" borderId="38" xfId="0" applyFont="1" applyFill="1" applyBorder="1" applyAlignment="1" applyProtection="1">
      <alignment horizontal="center" wrapText="1"/>
      <protection locked="0"/>
    </xf>
    <xf numFmtId="0" fontId="10" fillId="14" borderId="38" xfId="0" applyFont="1" applyFill="1" applyBorder="1" applyAlignment="1" applyProtection="1">
      <alignment horizontal="center" wrapText="1"/>
      <protection locked="0"/>
    </xf>
    <xf numFmtId="0" fontId="7" fillId="13" borderId="38" xfId="0" applyFont="1" applyFill="1" applyBorder="1" applyAlignment="1">
      <alignment horizontal="right" wrapText="1"/>
    </xf>
    <xf numFmtId="9" fontId="8" fillId="13" borderId="38" xfId="1" applyFont="1" applyFill="1" applyBorder="1" applyAlignment="1" applyProtection="1">
      <alignment horizontal="right" wrapText="1"/>
      <protection locked="0"/>
    </xf>
    <xf numFmtId="3" fontId="8" fillId="13" borderId="37" xfId="0" applyNumberFormat="1" applyFont="1" applyFill="1" applyBorder="1" applyAlignment="1">
      <alignment horizontal="right" wrapText="1"/>
    </xf>
    <xf numFmtId="3" fontId="8" fillId="13" borderId="38" xfId="0" applyNumberFormat="1" applyFont="1" applyFill="1" applyBorder="1"/>
    <xf numFmtId="4" fontId="8" fillId="13" borderId="38" xfId="0" applyNumberFormat="1" applyFont="1" applyFill="1" applyBorder="1"/>
    <xf numFmtId="4" fontId="7" fillId="13" borderId="38" xfId="0" applyNumberFormat="1" applyFont="1" applyFill="1" applyBorder="1" applyAlignment="1">
      <alignment horizontal="right" wrapText="1"/>
    </xf>
    <xf numFmtId="4" fontId="8" fillId="13" borderId="38" xfId="0" applyNumberFormat="1" applyFont="1" applyFill="1" applyBorder="1" applyAlignment="1">
      <alignment wrapText="1"/>
    </xf>
    <xf numFmtId="4" fontId="7" fillId="13" borderId="38" xfId="0" applyNumberFormat="1" applyFont="1" applyFill="1" applyBorder="1" applyAlignment="1">
      <alignment horizontal="right"/>
    </xf>
    <xf numFmtId="165" fontId="8" fillId="13" borderId="38" xfId="1" applyNumberFormat="1" applyFont="1" applyFill="1" applyBorder="1" applyAlignment="1">
      <alignment horizontal="right"/>
    </xf>
    <xf numFmtId="4" fontId="8" fillId="13" borderId="38" xfId="0" applyNumberFormat="1" applyFont="1" applyFill="1" applyBorder="1" applyAlignment="1">
      <alignment horizontal="right" vertical="center"/>
    </xf>
    <xf numFmtId="4" fontId="7" fillId="13" borderId="38" xfId="0" applyNumberFormat="1" applyFont="1" applyFill="1" applyBorder="1"/>
    <xf numFmtId="9" fontId="7" fillId="13" borderId="38" xfId="1" applyFont="1" applyFill="1" applyBorder="1" applyAlignment="1" applyProtection="1">
      <alignment horizontal="right" wrapText="1"/>
      <protection locked="0"/>
    </xf>
    <xf numFmtId="9" fontId="8" fillId="10" borderId="38" xfId="1" applyFont="1" applyFill="1" applyBorder="1" applyAlignment="1" applyProtection="1">
      <alignment horizontal="right" wrapText="1"/>
      <protection locked="0"/>
    </xf>
    <xf numFmtId="0" fontId="7" fillId="10" borderId="38" xfId="0" applyFont="1" applyFill="1" applyBorder="1" applyAlignment="1">
      <alignment horizontal="right" wrapText="1"/>
    </xf>
    <xf numFmtId="3" fontId="8" fillId="10" borderId="37" xfId="0" applyNumberFormat="1" applyFont="1" applyFill="1" applyBorder="1" applyAlignment="1">
      <alignment horizontal="right" wrapText="1"/>
    </xf>
    <xf numFmtId="3" fontId="8" fillId="10" borderId="38" xfId="0" applyNumberFormat="1" applyFont="1" applyFill="1" applyBorder="1"/>
    <xf numFmtId="4" fontId="8" fillId="10" borderId="37" xfId="0" applyNumberFormat="1" applyFont="1" applyFill="1" applyBorder="1" applyAlignment="1">
      <alignment horizontal="right" wrapText="1"/>
    </xf>
    <xf numFmtId="4" fontId="8" fillId="10" borderId="38" xfId="0" applyNumberFormat="1" applyFont="1" applyFill="1" applyBorder="1"/>
    <xf numFmtId="4" fontId="7" fillId="10" borderId="38" xfId="0" applyNumberFormat="1" applyFont="1" applyFill="1" applyBorder="1" applyAlignment="1">
      <alignment horizontal="right" wrapText="1"/>
    </xf>
    <xf numFmtId="4" fontId="7" fillId="10" borderId="38" xfId="0" applyNumberFormat="1" applyFont="1" applyFill="1" applyBorder="1" applyAlignment="1">
      <alignment horizontal="right"/>
    </xf>
    <xf numFmtId="165" fontId="8" fillId="10" borderId="38" xfId="1" applyNumberFormat="1" applyFont="1" applyFill="1" applyBorder="1" applyAlignment="1">
      <alignment horizontal="right"/>
    </xf>
    <xf numFmtId="9" fontId="8" fillId="10" borderId="38" xfId="1" applyFont="1" applyFill="1" applyBorder="1" applyAlignment="1">
      <alignment horizontal="right"/>
    </xf>
    <xf numFmtId="4" fontId="7" fillId="10" borderId="38" xfId="0" applyNumberFormat="1" applyFont="1" applyFill="1" applyBorder="1"/>
    <xf numFmtId="9" fontId="8" fillId="11" borderId="38" xfId="1" applyFont="1" applyFill="1" applyBorder="1" applyAlignment="1" applyProtection="1">
      <alignment horizontal="right" wrapText="1"/>
      <protection locked="0"/>
    </xf>
    <xf numFmtId="0" fontId="7" fillId="11" borderId="38" xfId="0" applyFont="1" applyFill="1" applyBorder="1" applyAlignment="1">
      <alignment horizontal="right" wrapText="1"/>
    </xf>
    <xf numFmtId="3" fontId="8" fillId="11" borderId="37" xfId="0" applyNumberFormat="1" applyFont="1" applyFill="1" applyBorder="1" applyAlignment="1">
      <alignment horizontal="right" wrapText="1"/>
    </xf>
    <xf numFmtId="3" fontId="8" fillId="11" borderId="38" xfId="0" applyNumberFormat="1" applyFont="1" applyFill="1" applyBorder="1"/>
    <xf numFmtId="4" fontId="8" fillId="11" borderId="37" xfId="0" applyNumberFormat="1" applyFont="1" applyFill="1" applyBorder="1" applyAlignment="1">
      <alignment horizontal="right" wrapText="1"/>
    </xf>
    <xf numFmtId="4" fontId="8" fillId="11" borderId="38" xfId="0" applyNumberFormat="1" applyFont="1" applyFill="1" applyBorder="1"/>
    <xf numFmtId="4" fontId="7" fillId="11" borderId="38" xfId="0" applyNumberFormat="1" applyFont="1" applyFill="1" applyBorder="1" applyAlignment="1">
      <alignment horizontal="right" wrapText="1"/>
    </xf>
    <xf numFmtId="4" fontId="7" fillId="11" borderId="38" xfId="0" applyNumberFormat="1" applyFont="1" applyFill="1" applyBorder="1" applyAlignment="1">
      <alignment horizontal="right"/>
    </xf>
    <xf numFmtId="165" fontId="8" fillId="11" borderId="38" xfId="1" applyNumberFormat="1" applyFont="1" applyFill="1" applyBorder="1" applyAlignment="1">
      <alignment horizontal="right"/>
    </xf>
    <xf numFmtId="9" fontId="8" fillId="11" borderId="38" xfId="1" applyFont="1" applyFill="1" applyBorder="1" applyAlignment="1">
      <alignment horizontal="right"/>
    </xf>
    <xf numFmtId="0" fontId="8" fillId="11" borderId="38" xfId="0" applyFont="1" applyFill="1" applyBorder="1" applyAlignment="1">
      <alignment horizontal="right"/>
    </xf>
    <xf numFmtId="4" fontId="7" fillId="11" borderId="38" xfId="0" applyNumberFormat="1" applyFont="1" applyFill="1" applyBorder="1"/>
    <xf numFmtId="9" fontId="8" fillId="7" borderId="38" xfId="1" applyFont="1" applyFill="1" applyBorder="1" applyAlignment="1" applyProtection="1">
      <alignment horizontal="right" wrapText="1"/>
      <protection locked="0"/>
    </xf>
    <xf numFmtId="0" fontId="7" fillId="7" borderId="38" xfId="0" applyFont="1" applyFill="1" applyBorder="1" applyAlignment="1">
      <alignment horizontal="right" wrapText="1"/>
    </xf>
    <xf numFmtId="3" fontId="8" fillId="7" borderId="37" xfId="0" applyNumberFormat="1" applyFont="1" applyFill="1" applyBorder="1" applyAlignment="1">
      <alignment horizontal="right" wrapText="1"/>
    </xf>
    <xf numFmtId="3" fontId="8" fillId="7" borderId="38" xfId="0" applyNumberFormat="1" applyFont="1" applyFill="1" applyBorder="1"/>
    <xf numFmtId="4" fontId="8" fillId="7" borderId="37" xfId="0" applyNumberFormat="1" applyFont="1" applyFill="1" applyBorder="1" applyAlignment="1">
      <alignment horizontal="right" wrapText="1"/>
    </xf>
    <xf numFmtId="4" fontId="8" fillId="7" borderId="38" xfId="0" applyNumberFormat="1" applyFont="1" applyFill="1" applyBorder="1"/>
    <xf numFmtId="4" fontId="7" fillId="7" borderId="38" xfId="0" applyNumberFormat="1" applyFont="1" applyFill="1" applyBorder="1" applyAlignment="1">
      <alignment horizontal="right" wrapText="1"/>
    </xf>
    <xf numFmtId="4" fontId="7" fillId="7" borderId="38" xfId="0" applyNumberFormat="1" applyFont="1" applyFill="1" applyBorder="1" applyAlignment="1">
      <alignment horizontal="right"/>
    </xf>
    <xf numFmtId="165" fontId="8" fillId="7" borderId="38" xfId="1" applyNumberFormat="1" applyFont="1" applyFill="1" applyBorder="1" applyAlignment="1">
      <alignment horizontal="right"/>
    </xf>
    <xf numFmtId="9" fontId="8" fillId="7" borderId="38" xfId="1" applyFont="1" applyFill="1" applyBorder="1" applyAlignment="1">
      <alignment horizontal="right"/>
    </xf>
    <xf numFmtId="0" fontId="8" fillId="7" borderId="38" xfId="0" applyFont="1" applyFill="1" applyBorder="1" applyAlignment="1">
      <alignment horizontal="right"/>
    </xf>
    <xf numFmtId="4" fontId="7" fillId="7" borderId="38" xfId="0" applyNumberFormat="1" applyFont="1" applyFill="1" applyBorder="1"/>
    <xf numFmtId="0" fontId="7" fillId="4" borderId="38" xfId="0" applyFont="1" applyFill="1" applyBorder="1" applyAlignment="1">
      <alignment horizontal="right" wrapText="1"/>
    </xf>
    <xf numFmtId="0" fontId="7" fillId="4" borderId="37" xfId="0" applyFont="1" applyFill="1" applyBorder="1" applyAlignment="1">
      <alignment horizontal="right" wrapText="1"/>
    </xf>
    <xf numFmtId="9" fontId="8" fillId="0" borderId="38" xfId="1" applyFont="1" applyFill="1" applyBorder="1" applyAlignment="1" applyProtection="1">
      <alignment horizontal="right" wrapText="1"/>
      <protection locked="0"/>
    </xf>
    <xf numFmtId="3" fontId="8" fillId="4" borderId="2" xfId="0" applyNumberFormat="1" applyFont="1" applyFill="1" applyBorder="1"/>
    <xf numFmtId="3" fontId="8" fillId="5" borderId="37" xfId="0" applyNumberFormat="1" applyFont="1" applyFill="1" applyBorder="1" applyAlignment="1">
      <alignment horizontal="right" wrapText="1"/>
    </xf>
    <xf numFmtId="3" fontId="8" fillId="4" borderId="37" xfId="0" applyNumberFormat="1" applyFont="1" applyFill="1" applyBorder="1" applyAlignment="1">
      <alignment horizontal="right" wrapText="1"/>
    </xf>
    <xf numFmtId="3" fontId="8" fillId="5" borderId="38" xfId="0" applyNumberFormat="1" applyFont="1" applyFill="1" applyBorder="1"/>
    <xf numFmtId="3" fontId="8" fillId="5" borderId="37" xfId="0" applyNumberFormat="1" applyFont="1" applyFill="1" applyBorder="1"/>
    <xf numFmtId="3" fontId="8" fillId="4" borderId="38" xfId="0" applyNumberFormat="1" applyFont="1" applyFill="1" applyBorder="1"/>
    <xf numFmtId="0" fontId="7" fillId="5" borderId="38" xfId="0" applyFont="1" applyFill="1" applyBorder="1" applyAlignment="1">
      <alignment horizontal="right" wrapText="1"/>
    </xf>
    <xf numFmtId="0" fontId="7" fillId="5" borderId="37" xfId="0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5" borderId="37" xfId="0" applyNumberFormat="1" applyFont="1" applyFill="1" applyBorder="1" applyAlignment="1">
      <alignment horizontal="right" wrapText="1"/>
    </xf>
    <xf numFmtId="4" fontId="8" fillId="4" borderId="37" xfId="0" applyNumberFormat="1" applyFont="1" applyFill="1" applyBorder="1" applyAlignment="1">
      <alignment horizontal="right" wrapText="1"/>
    </xf>
    <xf numFmtId="4" fontId="8" fillId="5" borderId="38" xfId="0" applyNumberFormat="1" applyFont="1" applyFill="1" applyBorder="1"/>
    <xf numFmtId="4" fontId="8" fillId="4" borderId="38" xfId="0" applyNumberFormat="1" applyFont="1" applyFill="1" applyBorder="1"/>
    <xf numFmtId="4" fontId="7" fillId="5" borderId="38" xfId="0" applyNumberFormat="1" applyFont="1" applyFill="1" applyBorder="1" applyAlignment="1">
      <alignment horizontal="right" wrapText="1"/>
    </xf>
    <xf numFmtId="4" fontId="7" fillId="4" borderId="38" xfId="0" applyNumberFormat="1" applyFont="1" applyFill="1" applyBorder="1" applyAlignment="1">
      <alignment horizontal="right" wrapText="1"/>
    </xf>
    <xf numFmtId="3" fontId="8" fillId="5" borderId="7" xfId="0" applyNumberFormat="1" applyFont="1" applyFill="1" applyBorder="1"/>
    <xf numFmtId="9" fontId="7" fillId="0" borderId="38" xfId="1" applyFont="1" applyFill="1" applyBorder="1" applyAlignment="1" applyProtection="1">
      <alignment horizontal="right" wrapText="1"/>
      <protection locked="0"/>
    </xf>
    <xf numFmtId="4" fontId="7" fillId="0" borderId="38" xfId="0" applyNumberFormat="1" applyFont="1" applyBorder="1" applyAlignment="1" applyProtection="1">
      <alignment wrapText="1"/>
      <protection locked="0"/>
    </xf>
    <xf numFmtId="4" fontId="7" fillId="5" borderId="38" xfId="0" applyNumberFormat="1" applyFont="1" applyFill="1" applyBorder="1" applyAlignment="1" applyProtection="1">
      <alignment wrapText="1"/>
      <protection locked="0"/>
    </xf>
    <xf numFmtId="4" fontId="8" fillId="0" borderId="38" xfId="0" applyNumberFormat="1" applyFont="1" applyBorder="1" applyAlignment="1" applyProtection="1">
      <alignment wrapText="1"/>
      <protection locked="0"/>
    </xf>
    <xf numFmtId="4" fontId="8" fillId="5" borderId="38" xfId="0" applyNumberFormat="1" applyFont="1" applyFill="1" applyBorder="1" applyAlignment="1" applyProtection="1">
      <alignment wrapText="1"/>
      <protection locked="0"/>
    </xf>
    <xf numFmtId="4" fontId="7" fillId="0" borderId="38" xfId="0" applyNumberFormat="1" applyFont="1" applyBorder="1" applyAlignment="1" applyProtection="1">
      <alignment horizontal="right" wrapText="1"/>
      <protection locked="0"/>
    </xf>
    <xf numFmtId="4" fontId="7" fillId="5" borderId="38" xfId="0" applyNumberFormat="1" applyFont="1" applyFill="1" applyBorder="1" applyAlignment="1" applyProtection="1">
      <alignment horizontal="right" wrapText="1"/>
      <protection locked="0"/>
    </xf>
    <xf numFmtId="4" fontId="8" fillId="0" borderId="38" xfId="0" applyNumberFormat="1" applyFont="1" applyBorder="1" applyAlignment="1" applyProtection="1">
      <alignment horizontal="right" wrapText="1"/>
      <protection locked="0"/>
    </xf>
    <xf numFmtId="4" fontId="8" fillId="5" borderId="38" xfId="0" applyNumberFormat="1" applyFont="1" applyFill="1" applyBorder="1" applyAlignment="1" applyProtection="1">
      <alignment horizontal="right" wrapText="1"/>
      <protection locked="0"/>
    </xf>
    <xf numFmtId="0" fontId="7" fillId="0" borderId="38" xfId="0" applyFont="1" applyBorder="1" applyAlignment="1" applyProtection="1">
      <alignment horizontal="right" wrapText="1"/>
      <protection locked="0"/>
    </xf>
    <xf numFmtId="2" fontId="7" fillId="0" borderId="38" xfId="0" applyNumberFormat="1" applyFont="1" applyBorder="1" applyAlignment="1" applyProtection="1">
      <alignment horizontal="right" wrapText="1"/>
      <protection locked="0"/>
    </xf>
    <xf numFmtId="9" fontId="7" fillId="0" borderId="37" xfId="1" applyFont="1" applyFill="1" applyBorder="1" applyAlignment="1" applyProtection="1">
      <alignment horizontal="right" wrapText="1"/>
      <protection locked="0"/>
    </xf>
    <xf numFmtId="3" fontId="8" fillId="0" borderId="37" xfId="0" applyNumberFormat="1" applyFont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right" wrapText="1"/>
      <protection locked="0"/>
    </xf>
    <xf numFmtId="4" fontId="8" fillId="0" borderId="38" xfId="0" quotePrefix="1" applyNumberFormat="1" applyFont="1" applyBorder="1" applyAlignment="1" applyProtection="1">
      <alignment horizontal="right" wrapText="1"/>
      <protection locked="0"/>
    </xf>
    <xf numFmtId="4" fontId="8" fillId="0" borderId="37" xfId="0" quotePrefix="1" applyNumberFormat="1" applyFont="1" applyBorder="1" applyAlignment="1" applyProtection="1">
      <alignment horizontal="right" wrapText="1"/>
      <protection locked="0"/>
    </xf>
    <xf numFmtId="9" fontId="8" fillId="0" borderId="2" xfId="1" applyFont="1" applyFill="1" applyBorder="1" applyProtection="1">
      <protection locked="0"/>
    </xf>
    <xf numFmtId="4" fontId="8" fillId="5" borderId="38" xfId="0" quotePrefix="1" applyNumberFormat="1" applyFont="1" applyFill="1" applyBorder="1" applyAlignment="1" applyProtection="1">
      <alignment horizontal="right" wrapText="1"/>
      <protection locked="0"/>
    </xf>
    <xf numFmtId="9" fontId="8" fillId="0" borderId="37" xfId="1" quotePrefix="1" applyFont="1" applyFill="1" applyBorder="1" applyAlignment="1" applyProtection="1">
      <alignment horizontal="right" wrapText="1"/>
      <protection locked="0"/>
    </xf>
    <xf numFmtId="9" fontId="8" fillId="0" borderId="38" xfId="1" quotePrefix="1" applyFont="1" applyFill="1" applyBorder="1" applyAlignment="1" applyProtection="1">
      <alignment horizontal="right" wrapText="1"/>
      <protection locked="0"/>
    </xf>
    <xf numFmtId="165" fontId="8" fillId="5" borderId="38" xfId="1" applyNumberFormat="1" applyFont="1" applyFill="1" applyBorder="1" applyAlignment="1" applyProtection="1">
      <alignment horizontal="right" wrapText="1"/>
      <protection locked="0"/>
    </xf>
    <xf numFmtId="165" fontId="8" fillId="5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Border="1" applyAlignment="1" applyProtection="1">
      <alignment horizontal="right" wrapText="1"/>
      <protection locked="0"/>
    </xf>
    <xf numFmtId="0" fontId="8" fillId="0" borderId="37" xfId="0" applyFont="1" applyBorder="1" applyAlignment="1" applyProtection="1">
      <alignment horizontal="right" wrapText="1"/>
      <protection locked="0"/>
    </xf>
    <xf numFmtId="0" fontId="9" fillId="0" borderId="36" xfId="0" applyFont="1" applyBorder="1" applyAlignment="1" applyProtection="1">
      <alignment wrapText="1"/>
      <protection locked="0"/>
    </xf>
    <xf numFmtId="0" fontId="9" fillId="0" borderId="41" xfId="0" applyFont="1" applyBorder="1" applyAlignment="1" applyProtection="1">
      <alignment wrapText="1"/>
      <protection locked="0"/>
    </xf>
    <xf numFmtId="0" fontId="9" fillId="0" borderId="42" xfId="0" applyFont="1" applyBorder="1" applyAlignment="1" applyProtection="1">
      <alignment wrapText="1"/>
      <protection locked="0"/>
    </xf>
    <xf numFmtId="0" fontId="9" fillId="0" borderId="43" xfId="0" applyFont="1" applyBorder="1" applyAlignment="1" applyProtection="1">
      <alignment wrapText="1"/>
      <protection locked="0"/>
    </xf>
    <xf numFmtId="0" fontId="9" fillId="0" borderId="44" xfId="0" applyFont="1" applyBorder="1" applyAlignment="1" applyProtection="1">
      <alignment wrapText="1"/>
      <protection locked="0"/>
    </xf>
    <xf numFmtId="9" fontId="7" fillId="0" borderId="36" xfId="1" applyFont="1" applyFill="1" applyBorder="1" applyAlignment="1" applyProtection="1">
      <alignment horizontal="right" wrapText="1"/>
      <protection locked="0"/>
    </xf>
    <xf numFmtId="4" fontId="7" fillId="0" borderId="45" xfId="0" applyNumberFormat="1" applyFont="1" applyBorder="1" applyAlignment="1" applyProtection="1">
      <alignment horizontal="right" wrapText="1"/>
      <protection locked="0"/>
    </xf>
    <xf numFmtId="4" fontId="7" fillId="0" borderId="43" xfId="0" applyNumberFormat="1" applyFont="1" applyBorder="1" applyAlignment="1" applyProtection="1">
      <alignment horizontal="right" wrapText="1"/>
      <protection locked="0"/>
    </xf>
    <xf numFmtId="9" fontId="8" fillId="0" borderId="36" xfId="1" applyFont="1" applyFill="1" applyBorder="1" applyAlignment="1" applyProtection="1">
      <alignment horizontal="right" wrapText="1"/>
      <protection locked="0"/>
    </xf>
    <xf numFmtId="4" fontId="8" fillId="5" borderId="41" xfId="0" applyNumberFormat="1" applyFont="1" applyFill="1" applyBorder="1" applyAlignment="1" applyProtection="1">
      <alignment horizontal="right" wrapText="1"/>
      <protection locked="0"/>
    </xf>
    <xf numFmtId="4" fontId="8" fillId="5" borderId="34" xfId="0" applyNumberFormat="1" applyFont="1" applyFill="1" applyBorder="1" applyAlignment="1" applyProtection="1">
      <alignment horizontal="right" wrapText="1"/>
      <protection locked="0"/>
    </xf>
    <xf numFmtId="9" fontId="8" fillId="5" borderId="36" xfId="1" applyFont="1" applyFill="1" applyBorder="1" applyAlignment="1" applyProtection="1">
      <alignment horizontal="right" wrapText="1"/>
      <protection locked="0"/>
    </xf>
    <xf numFmtId="4" fontId="8" fillId="5" borderId="41" xfId="0" quotePrefix="1" applyNumberFormat="1" applyFont="1" applyFill="1" applyBorder="1" applyAlignment="1" applyProtection="1">
      <alignment horizontal="right" wrapText="1"/>
      <protection locked="0"/>
    </xf>
    <xf numFmtId="4" fontId="8" fillId="5" borderId="34" xfId="0" quotePrefix="1" applyNumberFormat="1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horizontal="right" wrapText="1"/>
      <protection locked="0"/>
    </xf>
    <xf numFmtId="4" fontId="7" fillId="5" borderId="43" xfId="0" applyNumberFormat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4" fontId="8" fillId="5" borderId="43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0" borderId="34" xfId="0" applyNumberFormat="1" applyFont="1" applyBorder="1" applyAlignment="1" applyProtection="1">
      <alignment horizontal="right" wrapText="1"/>
      <protection locked="0"/>
    </xf>
    <xf numFmtId="9" fontId="7" fillId="0" borderId="46" xfId="1" applyFont="1" applyFill="1" applyBorder="1" applyAlignment="1" applyProtection="1">
      <alignment horizontal="right" wrapText="1"/>
      <protection locked="0"/>
    </xf>
    <xf numFmtId="4" fontId="7" fillId="5" borderId="3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9" fontId="8" fillId="0" borderId="37" xfId="1" applyFont="1" applyFill="1" applyBorder="1" applyAlignment="1" applyProtection="1">
      <alignment horizontal="right" wrapText="1"/>
      <protection locked="0"/>
    </xf>
    <xf numFmtId="165" fontId="8" fillId="0" borderId="38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37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37" xfId="1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Border="1" applyAlignment="1" applyProtection="1">
      <alignment horizontal="right" wrapText="1"/>
      <protection locked="0"/>
    </xf>
    <xf numFmtId="9" fontId="8" fillId="0" borderId="4" xfId="1" applyFont="1" applyFill="1" applyBorder="1" applyAlignment="1" applyProtection="1">
      <alignment horizontal="right" wrapText="1"/>
      <protection locked="0"/>
    </xf>
    <xf numFmtId="171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7" fillId="5" borderId="37" xfId="0" applyNumberFormat="1" applyFont="1" applyFill="1" applyBorder="1" applyAlignment="1" applyProtection="1">
      <alignment wrapText="1"/>
      <protection locked="0"/>
    </xf>
    <xf numFmtId="4" fontId="7" fillId="0" borderId="37" xfId="0" applyNumberFormat="1" applyFont="1" applyBorder="1" applyAlignment="1" applyProtection="1">
      <alignment wrapText="1"/>
      <protection locked="0"/>
    </xf>
    <xf numFmtId="0" fontId="7" fillId="5" borderId="37" xfId="0" applyFont="1" applyFill="1" applyBorder="1" applyAlignment="1" applyProtection="1">
      <alignment horizontal="right" wrapText="1"/>
      <protection locked="0"/>
    </xf>
    <xf numFmtId="9" fontId="8" fillId="5" borderId="38" xfId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Border="1" applyAlignment="1" applyProtection="1">
      <alignment horizontal="right" wrapText="1"/>
      <protection locked="0"/>
    </xf>
    <xf numFmtId="4" fontId="7" fillId="0" borderId="37" xfId="0" applyNumberFormat="1" applyFont="1" applyBorder="1" applyAlignment="1" applyProtection="1">
      <alignment horizontal="right" wrapText="1"/>
      <protection locked="0"/>
    </xf>
    <xf numFmtId="171" fontId="8" fillId="0" borderId="37" xfId="0" applyNumberFormat="1" applyFont="1" applyBorder="1" applyAlignment="1" applyProtection="1">
      <alignment horizontal="right" wrapText="1"/>
      <protection locked="0"/>
    </xf>
    <xf numFmtId="2" fontId="8" fillId="5" borderId="37" xfId="0" applyNumberFormat="1" applyFont="1" applyFill="1" applyBorder="1" applyAlignment="1" applyProtection="1">
      <alignment horizontal="right" wrapText="1"/>
      <protection locked="0"/>
    </xf>
    <xf numFmtId="165" fontId="7" fillId="0" borderId="38" xfId="1" applyNumberFormat="1" applyFont="1" applyFill="1" applyBorder="1" applyAlignment="1" applyProtection="1">
      <alignment horizontal="right" wrapText="1"/>
      <protection locked="0"/>
    </xf>
    <xf numFmtId="165" fontId="7" fillId="0" borderId="37" xfId="1" applyNumberFormat="1" applyFont="1" applyFill="1" applyBorder="1" applyAlignment="1" applyProtection="1">
      <alignment horizontal="right" wrapText="1"/>
      <protection locked="0"/>
    </xf>
    <xf numFmtId="0" fontId="8" fillId="5" borderId="47" xfId="0" applyFont="1" applyFill="1" applyBorder="1" applyAlignment="1">
      <alignment horizontal="left" vertical="top" wrapText="1"/>
    </xf>
    <xf numFmtId="0" fontId="8" fillId="5" borderId="34" xfId="0" applyFont="1" applyFill="1" applyBorder="1" applyAlignment="1">
      <alignment horizontal="left" vertical="top" wrapText="1"/>
    </xf>
    <xf numFmtId="0" fontId="8" fillId="5" borderId="37" xfId="0" applyFont="1" applyFill="1" applyBorder="1" applyAlignment="1">
      <alignment horizontal="left" vertical="top" wrapText="1"/>
    </xf>
    <xf numFmtId="0" fontId="8" fillId="7" borderId="47" xfId="0" applyFont="1" applyFill="1" applyBorder="1" applyAlignment="1">
      <alignment horizontal="left" wrapText="1"/>
    </xf>
    <xf numFmtId="0" fontId="8" fillId="7" borderId="34" xfId="0" applyFont="1" applyFill="1" applyBorder="1" applyAlignment="1">
      <alignment horizontal="left" wrapText="1"/>
    </xf>
    <xf numFmtId="0" fontId="8" fillId="7" borderId="37" xfId="0" applyFont="1" applyFill="1" applyBorder="1" applyAlignment="1">
      <alignment horizontal="left" wrapText="1"/>
    </xf>
    <xf numFmtId="9" fontId="8" fillId="11" borderId="47" xfId="1" applyFont="1" applyFill="1" applyBorder="1" applyAlignment="1" applyProtection="1">
      <alignment horizontal="left" vertical="center" wrapText="1"/>
      <protection locked="0"/>
    </xf>
    <xf numFmtId="9" fontId="8" fillId="11" borderId="34" xfId="1" applyFont="1" applyFill="1" applyBorder="1" applyAlignment="1" applyProtection="1">
      <alignment horizontal="left" vertical="center" wrapText="1"/>
      <protection locked="0"/>
    </xf>
    <xf numFmtId="9" fontId="8" fillId="11" borderId="37" xfId="1" applyFont="1" applyFill="1" applyBorder="1" applyAlignment="1" applyProtection="1">
      <alignment horizontal="left" vertical="center" wrapText="1"/>
      <protection locked="0"/>
    </xf>
    <xf numFmtId="9" fontId="8" fillId="10" borderId="47" xfId="1" applyNumberFormat="1" applyFont="1" applyFill="1" applyBorder="1" applyAlignment="1" applyProtection="1">
      <alignment horizontal="left" vertical="center" wrapText="1"/>
      <protection locked="0"/>
    </xf>
    <xf numFmtId="9" fontId="8" fillId="10" borderId="34" xfId="1" applyNumberFormat="1" applyFont="1" applyFill="1" applyBorder="1" applyAlignment="1" applyProtection="1">
      <alignment horizontal="left" vertical="center" wrapText="1"/>
      <protection locked="0"/>
    </xf>
    <xf numFmtId="9" fontId="8" fillId="10" borderId="37" xfId="1" applyNumberFormat="1" applyFont="1" applyFill="1" applyBorder="1" applyAlignment="1" applyProtection="1">
      <alignment horizontal="left" vertical="center" wrapText="1"/>
      <protection locked="0"/>
    </xf>
    <xf numFmtId="0" fontId="11" fillId="13" borderId="6" xfId="0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8" fillId="13" borderId="47" xfId="0" applyFont="1" applyFill="1" applyBorder="1" applyAlignment="1">
      <alignment horizontal="left" vertical="center" wrapText="1"/>
    </xf>
    <xf numFmtId="0" fontId="8" fillId="13" borderId="34" xfId="0" applyFont="1" applyFill="1" applyBorder="1" applyAlignment="1">
      <alignment horizontal="left" vertical="center" wrapText="1"/>
    </xf>
    <xf numFmtId="0" fontId="8" fillId="13" borderId="37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%202020_Excel%20Sheets%20(Draf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.+ Special Divisions"/>
      <sheetName val="Other"/>
    </sheetNames>
    <sheetDataSet>
      <sheetData sheetId="0">
        <row r="2">
          <cell r="F2">
            <v>16322.880000000001</v>
          </cell>
          <cell r="H2">
            <v>14620.89</v>
          </cell>
          <cell r="J2">
            <v>13491.03</v>
          </cell>
        </row>
        <row r="3">
          <cell r="F3">
            <v>16899.71</v>
          </cell>
          <cell r="H3">
            <v>16591.87</v>
          </cell>
          <cell r="J3">
            <v>14815.789999999999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3"/>
  <sheetViews>
    <sheetView tabSelected="1" view="pageBreakPreview" zoomScale="120" zoomScaleNormal="100" zoomScaleSheetLayoutView="12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B38" activeCellId="1" sqref="B49 B38"/>
    </sheetView>
  </sheetViews>
  <sheetFormatPr baseColWidth="10" defaultColWidth="22.42578125" defaultRowHeight="11.25"/>
  <cols>
    <col min="1" max="1" width="22.42578125" style="5" customWidth="1"/>
    <col min="2" max="4" width="11.28515625" style="10" customWidth="1"/>
    <col min="5" max="10" width="11.28515625" style="5" customWidth="1"/>
    <col min="11" max="16384" width="22.42578125" style="5"/>
  </cols>
  <sheetData>
    <row r="1" spans="1:10" s="1" customFormat="1" ht="24.75" customHeight="1">
      <c r="A1" s="82" t="s">
        <v>0</v>
      </c>
      <c r="B1" s="83">
        <v>2020</v>
      </c>
      <c r="C1" s="83" t="s">
        <v>148</v>
      </c>
      <c r="D1" s="83">
        <v>2019</v>
      </c>
      <c r="E1" s="239" t="s">
        <v>150</v>
      </c>
      <c r="F1" s="239">
        <v>2018</v>
      </c>
      <c r="G1" s="239" t="s">
        <v>153</v>
      </c>
      <c r="H1" s="239">
        <v>2017</v>
      </c>
      <c r="I1" s="239" t="s">
        <v>154</v>
      </c>
      <c r="J1" s="239">
        <v>2016</v>
      </c>
    </row>
    <row r="2" spans="1:10" s="2" customFormat="1">
      <c r="A2" s="84" t="s">
        <v>1</v>
      </c>
      <c r="B2" s="123">
        <f>B189</f>
        <v>15446.609999999999</v>
      </c>
      <c r="C2" s="85">
        <f>IF((+B2/D2)&lt;0,"n.m.",IF(B2&lt;0,(+B2/D2-1)*-1,(+B2/D2-1)))</f>
        <v>-7.0487550525124454E-2</v>
      </c>
      <c r="D2" s="123">
        <f>D189</f>
        <v>16617.97</v>
      </c>
      <c r="E2" s="85">
        <f>IF((+D2/F2)&lt;0,"n.m.",IF(D2&lt;0,(+D2/F2-1)*-1,(+D2/F2-1)))</f>
        <v>1.8078304808955226E-2</v>
      </c>
      <c r="F2" s="123">
        <f>F189</f>
        <v>16322.880000000001</v>
      </c>
      <c r="G2" s="85">
        <f>IF((+F2/H2)&lt;0,"n.m.",IF(F2&lt;0,(+F2/H2-1)*-1,(+F2/H2-1)))</f>
        <v>0.11640809827582332</v>
      </c>
      <c r="H2" s="123">
        <f>H189</f>
        <v>14620.89</v>
      </c>
      <c r="I2" s="85">
        <f>IF((+H2/J2)&lt;0,"n.m.",IF(H2&lt;0,(+H2/J2-1)*-1,(+H2/J2-1)))</f>
        <v>8.3748979877740881E-2</v>
      </c>
      <c r="J2" s="123">
        <f>J189</f>
        <v>13491.03</v>
      </c>
    </row>
    <row r="3" spans="1:10" s="2" customFormat="1">
      <c r="A3" s="84" t="s">
        <v>2</v>
      </c>
      <c r="B3" s="123">
        <f>B220</f>
        <v>18369.02</v>
      </c>
      <c r="C3" s="85">
        <f t="shared" ref="C3:I22" si="0">IF((+B3/D3)&lt;0,"n.m.",IF(B3&lt;0,(+B3/D3-1)*-1,(+B3/D3-1)))</f>
        <v>5.4994750589840713E-2</v>
      </c>
      <c r="D3" s="123">
        <f>D220</f>
        <v>17411.48</v>
      </c>
      <c r="E3" s="85">
        <f t="shared" si="0"/>
        <v>3.0282768165844187E-2</v>
      </c>
      <c r="F3" s="123">
        <f>F220</f>
        <v>16899.71</v>
      </c>
      <c r="G3" s="85">
        <f t="shared" si="0"/>
        <v>1.8553665138408171E-2</v>
      </c>
      <c r="H3" s="123">
        <f>H220</f>
        <v>16591.87</v>
      </c>
      <c r="I3" s="85">
        <f t="shared" si="0"/>
        <v>0.11987750906296601</v>
      </c>
      <c r="J3" s="123">
        <f>J220</f>
        <v>14815.789999999999</v>
      </c>
    </row>
    <row r="4" spans="1:10" s="2" customFormat="1">
      <c r="A4" s="84" t="s">
        <v>3</v>
      </c>
      <c r="B4" s="118">
        <v>14749.74</v>
      </c>
      <c r="C4" s="85">
        <f t="shared" si="0"/>
        <v>-5.864159907381461E-2</v>
      </c>
      <c r="D4" s="118">
        <v>15668.57</v>
      </c>
      <c r="E4" s="307">
        <f t="shared" ref="E4:E22" si="1">IF((+D4/F4)&lt;0,"n.m.",IF(D4&lt;0,(+D4/F4-1)*-1,(+D4/F4-1)))</f>
        <v>2.9348504174793177E-2</v>
      </c>
      <c r="F4" s="308">
        <v>15221.832</v>
      </c>
      <c r="G4" s="307">
        <f t="shared" ref="G4:G34" si="2">IF((+F4/H4)&lt;0,"n.m.",IF(F4&lt;0,(+F4/H4-1)*-1,(+F4/H4-1)))</f>
        <v>0.12681527191325315</v>
      </c>
      <c r="H4" s="309">
        <v>13508.72</v>
      </c>
      <c r="I4" s="307">
        <f t="shared" ref="I4:I28" si="3">IF((+H4/J4)&lt;0,"n.m.",IF(H4&lt;0,(+H4/J4-1)*-1,(+H4/J4-1)))</f>
        <v>8.9372491020494493E-2</v>
      </c>
      <c r="J4" s="309">
        <v>12400.46</v>
      </c>
    </row>
    <row r="5" spans="1:10">
      <c r="A5" s="86" t="s">
        <v>4</v>
      </c>
      <c r="B5" s="87">
        <v>17.7</v>
      </c>
      <c r="C5" s="119">
        <f t="shared" si="0"/>
        <v>-0.29029671210906183</v>
      </c>
      <c r="D5" s="87">
        <v>24.94</v>
      </c>
      <c r="E5" s="290" t="str">
        <f t="shared" si="1"/>
        <v>n.m.</v>
      </c>
      <c r="F5" s="310">
        <v>-66.328000000000003</v>
      </c>
      <c r="G5" s="290">
        <f t="shared" si="2"/>
        <v>-7.5705481673694619E-2</v>
      </c>
      <c r="H5" s="311">
        <v>-61.66</v>
      </c>
      <c r="I5" s="290" t="str">
        <f t="shared" si="3"/>
        <v>n.m.</v>
      </c>
      <c r="J5" s="311">
        <v>51.39</v>
      </c>
    </row>
    <row r="6" spans="1:10">
      <c r="A6" s="86" t="s">
        <v>5</v>
      </c>
      <c r="B6" s="87">
        <v>5.76</v>
      </c>
      <c r="C6" s="119">
        <f t="shared" si="0"/>
        <v>-0.10280373831775702</v>
      </c>
      <c r="D6" s="87">
        <v>6.42</v>
      </c>
      <c r="E6" s="290">
        <f t="shared" si="1"/>
        <v>-0.80702176265480341</v>
      </c>
      <c r="F6" s="310">
        <v>33.268000000000001</v>
      </c>
      <c r="G6" s="290">
        <f t="shared" si="2"/>
        <v>1.4515843773028738</v>
      </c>
      <c r="H6" s="311">
        <v>13.57</v>
      </c>
      <c r="I6" s="290">
        <f t="shared" si="3"/>
        <v>2.2620192307692308</v>
      </c>
      <c r="J6" s="311">
        <v>4.16</v>
      </c>
    </row>
    <row r="7" spans="1:10">
      <c r="A7" s="86" t="s">
        <v>6</v>
      </c>
      <c r="B7" s="87">
        <v>205.81</v>
      </c>
      <c r="C7" s="119">
        <f t="shared" si="0"/>
        <v>-0.11722570129535892</v>
      </c>
      <c r="D7" s="87">
        <v>233.14</v>
      </c>
      <c r="E7" s="290">
        <f t="shared" si="1"/>
        <v>4.557869197271458E-2</v>
      </c>
      <c r="F7" s="310">
        <v>222.977</v>
      </c>
      <c r="G7" s="290">
        <f t="shared" si="2"/>
        <v>-0.21206756422488426</v>
      </c>
      <c r="H7" s="311">
        <v>282.99</v>
      </c>
      <c r="I7" s="290">
        <f t="shared" si="3"/>
        <v>0.19997455794428198</v>
      </c>
      <c r="J7" s="311">
        <v>235.83</v>
      </c>
    </row>
    <row r="8" spans="1:10" ht="33.75">
      <c r="A8" s="86" t="s">
        <v>7</v>
      </c>
      <c r="B8" s="87">
        <v>-9304.35</v>
      </c>
      <c r="C8" s="119">
        <f t="shared" si="0"/>
        <v>7.985680167328435E-2</v>
      </c>
      <c r="D8" s="87">
        <v>-10111.85</v>
      </c>
      <c r="E8" s="290">
        <f t="shared" si="1"/>
        <v>1.3748088910958689E-3</v>
      </c>
      <c r="F8" s="310">
        <v>-10125.771000000001</v>
      </c>
      <c r="G8" s="290">
        <f t="shared" si="2"/>
        <v>-0.14546605323381456</v>
      </c>
      <c r="H8" s="311">
        <v>-8839.8700000000008</v>
      </c>
      <c r="I8" s="290">
        <f t="shared" si="3"/>
        <v>-0.10775174467199933</v>
      </c>
      <c r="J8" s="311">
        <v>-7980.01</v>
      </c>
    </row>
    <row r="9" spans="1:10">
      <c r="A9" s="86" t="s">
        <v>131</v>
      </c>
      <c r="B9" s="87">
        <v>-3713.07</v>
      </c>
      <c r="C9" s="119">
        <f t="shared" si="0"/>
        <v>8.5657450302391025E-3</v>
      </c>
      <c r="D9" s="87">
        <v>-3745.15</v>
      </c>
      <c r="E9" s="290">
        <f t="shared" si="1"/>
        <v>-3.4874566896780035E-2</v>
      </c>
      <c r="F9" s="310">
        <v>-3618.9409999999998</v>
      </c>
      <c r="G9" s="290">
        <f t="shared" si="2"/>
        <v>-7.4772286519540154E-2</v>
      </c>
      <c r="H9" s="311">
        <v>-3367.17</v>
      </c>
      <c r="I9" s="290">
        <f t="shared" si="3"/>
        <v>-4.8665331634957232E-2</v>
      </c>
      <c r="J9" s="311">
        <v>-3210.91</v>
      </c>
    </row>
    <row r="10" spans="1:10">
      <c r="A10" s="86" t="s">
        <v>8</v>
      </c>
      <c r="B10" s="87">
        <v>-910.52</v>
      </c>
      <c r="C10" s="119">
        <f t="shared" si="0"/>
        <v>0.1108289958105878</v>
      </c>
      <c r="D10" s="87">
        <v>-1024.01</v>
      </c>
      <c r="E10" s="290">
        <f t="shared" si="1"/>
        <v>-0.19782381868119003</v>
      </c>
      <c r="F10" s="310">
        <v>-854.89200000000005</v>
      </c>
      <c r="G10" s="290">
        <f t="shared" si="2"/>
        <v>-1.4359448973053857E-2</v>
      </c>
      <c r="H10" s="311">
        <v>-842.79</v>
      </c>
      <c r="I10" s="290">
        <f t="shared" si="3"/>
        <v>-5.8980963749450277E-2</v>
      </c>
      <c r="J10" s="311">
        <v>-795.85</v>
      </c>
    </row>
    <row r="11" spans="1:10" ht="22.5">
      <c r="A11" s="86" t="s">
        <v>9</v>
      </c>
      <c r="B11" s="87">
        <v>66.209999999999994</v>
      </c>
      <c r="C11" s="119" t="str">
        <f t="shared" si="0"/>
        <v>n.m.</v>
      </c>
      <c r="D11" s="87">
        <v>-21.48</v>
      </c>
      <c r="E11" s="290" t="str">
        <f t="shared" si="1"/>
        <v>n.m.</v>
      </c>
      <c r="F11" s="310">
        <v>83.176000000000002</v>
      </c>
      <c r="G11" s="290">
        <f t="shared" si="2"/>
        <v>-0.32917170739575763</v>
      </c>
      <c r="H11" s="311">
        <v>123.99</v>
      </c>
      <c r="I11" s="290">
        <f t="shared" si="3"/>
        <v>0.16773403654172148</v>
      </c>
      <c r="J11" s="311">
        <v>106.18</v>
      </c>
    </row>
    <row r="12" spans="1:10">
      <c r="A12" s="86" t="s">
        <v>10</v>
      </c>
      <c r="B12" s="87">
        <v>57.17</v>
      </c>
      <c r="C12" s="119">
        <f t="shared" si="0"/>
        <v>-0.30887330754352027</v>
      </c>
      <c r="D12" s="87">
        <v>82.72</v>
      </c>
      <c r="E12" s="290">
        <f t="shared" si="1"/>
        <v>0.44408365629691704</v>
      </c>
      <c r="F12" s="310">
        <v>57.281999999999996</v>
      </c>
      <c r="G12" s="290">
        <f t="shared" si="2"/>
        <v>2.409642857142857</v>
      </c>
      <c r="H12" s="311">
        <v>16.8</v>
      </c>
      <c r="I12" s="290">
        <f t="shared" si="3"/>
        <v>-0.61757341224675621</v>
      </c>
      <c r="J12" s="311">
        <v>43.93</v>
      </c>
    </row>
    <row r="13" spans="1:10" s="2" customFormat="1">
      <c r="A13" s="84" t="s">
        <v>126</v>
      </c>
      <c r="B13" s="123">
        <f>SUM(B4:B12)</f>
        <v>1174.4499999999998</v>
      </c>
      <c r="C13" s="85">
        <f t="shared" si="0"/>
        <v>5.4926794215396146E-2</v>
      </c>
      <c r="D13" s="123">
        <f>SUM(D4:D12)</f>
        <v>1113.2999999999993</v>
      </c>
      <c r="E13" s="307">
        <f t="shared" si="1"/>
        <v>0.16869251933911378</v>
      </c>
      <c r="F13" s="312">
        <f>SUM(F4:F12)</f>
        <v>952.6030000000012</v>
      </c>
      <c r="G13" s="307">
        <f t="shared" si="2"/>
        <v>0.14141604160176779</v>
      </c>
      <c r="H13" s="313">
        <f>SUM(H4:H12)</f>
        <v>834.57999999999811</v>
      </c>
      <c r="I13" s="307">
        <f t="shared" si="3"/>
        <v>-2.4088495989148528E-2</v>
      </c>
      <c r="J13" s="312">
        <f>SUM(J4:J12)</f>
        <v>855.17999999999813</v>
      </c>
    </row>
    <row r="14" spans="1:10" ht="22.5">
      <c r="A14" s="86" t="s">
        <v>11</v>
      </c>
      <c r="B14" s="87">
        <v>-543.79999999999995</v>
      </c>
      <c r="C14" s="119">
        <f t="shared" si="0"/>
        <v>-6.4771303258145174E-2</v>
      </c>
      <c r="D14" s="87">
        <v>-510.72</v>
      </c>
      <c r="E14" s="290">
        <f t="shared" si="1"/>
        <v>-0.29496183980324053</v>
      </c>
      <c r="F14" s="310">
        <v>-394.39</v>
      </c>
      <c r="G14" s="290">
        <f t="shared" si="2"/>
        <v>-2.1153746569312792E-2</v>
      </c>
      <c r="H14" s="311">
        <v>-386.22</v>
      </c>
      <c r="I14" s="290">
        <f t="shared" si="3"/>
        <v>0.10237757687033711</v>
      </c>
      <c r="J14" s="311">
        <v>-430.27</v>
      </c>
    </row>
    <row r="15" spans="1:10" s="2" customFormat="1">
      <c r="A15" s="84" t="s">
        <v>116</v>
      </c>
      <c r="B15" s="123">
        <f>B13+B14</f>
        <v>630.64999999999986</v>
      </c>
      <c r="C15" s="85">
        <f t="shared" si="0"/>
        <v>4.658302632015765E-2</v>
      </c>
      <c r="D15" s="123">
        <f>D13+D14</f>
        <v>602.57999999999925</v>
      </c>
      <c r="E15" s="307">
        <f t="shared" si="1"/>
        <v>7.948041339058376E-2</v>
      </c>
      <c r="F15" s="312">
        <f>F13+F14</f>
        <v>558.21300000000122</v>
      </c>
      <c r="G15" s="307">
        <f t="shared" si="2"/>
        <v>0.24501070568294137</v>
      </c>
      <c r="H15" s="313">
        <f>H13+H14</f>
        <v>448.35999999999808</v>
      </c>
      <c r="I15" s="307">
        <f t="shared" si="3"/>
        <v>5.5188157492174872E-2</v>
      </c>
      <c r="J15" s="312">
        <f t="shared" ref="J15" si="4">J13+J14</f>
        <v>424.90999999999815</v>
      </c>
    </row>
    <row r="16" spans="1:10">
      <c r="A16" s="86" t="s">
        <v>12</v>
      </c>
      <c r="B16" s="87">
        <v>-20.6</v>
      </c>
      <c r="C16" s="119">
        <f t="shared" si="0"/>
        <v>0.18705603788476721</v>
      </c>
      <c r="D16" s="87">
        <f>30.97-56.31</f>
        <v>-25.340000000000003</v>
      </c>
      <c r="E16" s="290">
        <f t="shared" si="1"/>
        <v>7.6261300670749321E-2</v>
      </c>
      <c r="F16" s="310">
        <v>-27.431999999999999</v>
      </c>
      <c r="G16" s="290">
        <f t="shared" si="2"/>
        <v>-1.0386740331491673E-2</v>
      </c>
      <c r="H16" s="311">
        <v>-27.15</v>
      </c>
      <c r="I16" s="290">
        <f t="shared" si="3"/>
        <v>-6.1825396825396801</v>
      </c>
      <c r="J16" s="314">
        <f>73.9-77.68</f>
        <v>-3.7800000000000011</v>
      </c>
    </row>
    <row r="17" spans="1:10" s="2" customFormat="1">
      <c r="A17" s="84" t="s">
        <v>13</v>
      </c>
      <c r="B17" s="123">
        <f>B16</f>
        <v>-20.6</v>
      </c>
      <c r="C17" s="85">
        <f t="shared" si="0"/>
        <v>0.18705603788476721</v>
      </c>
      <c r="D17" s="123">
        <f>D16</f>
        <v>-25.340000000000003</v>
      </c>
      <c r="E17" s="307">
        <f t="shared" si="1"/>
        <v>7.6261300670749321E-2</v>
      </c>
      <c r="F17" s="312">
        <f>F16</f>
        <v>-27.431999999999999</v>
      </c>
      <c r="G17" s="307">
        <f t="shared" si="2"/>
        <v>-1.0386740331491673E-2</v>
      </c>
      <c r="H17" s="313">
        <f>H16</f>
        <v>-27.15</v>
      </c>
      <c r="I17" s="307">
        <f t="shared" si="3"/>
        <v>-6.1825396825396801</v>
      </c>
      <c r="J17" s="312">
        <f t="shared" ref="J17" si="5">J16</f>
        <v>-3.7800000000000011</v>
      </c>
    </row>
    <row r="18" spans="1:10" s="2" customFormat="1">
      <c r="A18" s="84" t="s">
        <v>125</v>
      </c>
      <c r="B18" s="123">
        <f>B15+B17</f>
        <v>610.04999999999984</v>
      </c>
      <c r="C18" s="85">
        <f t="shared" si="0"/>
        <v>5.6839442866053469E-2</v>
      </c>
      <c r="D18" s="123">
        <f>D15+D17</f>
        <v>577.23999999999921</v>
      </c>
      <c r="E18" s="307">
        <f t="shared" si="1"/>
        <v>8.7529508403650258E-2</v>
      </c>
      <c r="F18" s="312">
        <f>F15+F17</f>
        <v>530.7810000000012</v>
      </c>
      <c r="G18" s="307">
        <f t="shared" si="2"/>
        <v>0.26013389995490033</v>
      </c>
      <c r="H18" s="313">
        <f>H15+H17</f>
        <v>421.2099999999981</v>
      </c>
      <c r="I18" s="307">
        <f t="shared" si="3"/>
        <v>1.8996509391389083E-4</v>
      </c>
      <c r="J18" s="312">
        <f t="shared" ref="J18" si="6">J15+J17</f>
        <v>421.12999999999818</v>
      </c>
    </row>
    <row r="19" spans="1:10">
      <c r="A19" s="86" t="s">
        <v>14</v>
      </c>
      <c r="B19" s="114">
        <v>-210.98999999999998</v>
      </c>
      <c r="C19" s="119">
        <f t="shared" si="0"/>
        <v>-6.1958928930944124E-2</v>
      </c>
      <c r="D19" s="114">
        <v>-198.68</v>
      </c>
      <c r="E19" s="290">
        <f t="shared" si="1"/>
        <v>-0.18262608706004202</v>
      </c>
      <c r="F19" s="314">
        <v>-167.999</v>
      </c>
      <c r="G19" s="290">
        <f t="shared" si="2"/>
        <v>-0.3038339154055103</v>
      </c>
      <c r="H19" s="315">
        <v>-128.85</v>
      </c>
      <c r="I19" s="290">
        <f t="shared" si="3"/>
        <v>7.3887730899159121E-2</v>
      </c>
      <c r="J19" s="315">
        <v>-139.13</v>
      </c>
    </row>
    <row r="20" spans="1:10" s="2" customFormat="1" ht="22.5">
      <c r="A20" s="84" t="s">
        <v>15</v>
      </c>
      <c r="B20" s="123">
        <f>B18+B19</f>
        <v>399.05999999999983</v>
      </c>
      <c r="C20" s="85">
        <f t="shared" si="0"/>
        <v>5.4152578191041467E-2</v>
      </c>
      <c r="D20" s="123">
        <f>D18+D19</f>
        <v>378.55999999999921</v>
      </c>
      <c r="E20" s="307">
        <f t="shared" si="1"/>
        <v>4.3491683710873197E-2</v>
      </c>
      <c r="F20" s="312">
        <f>F18+F19</f>
        <v>362.78200000000118</v>
      </c>
      <c r="G20" s="307">
        <f t="shared" si="2"/>
        <v>0.24087426460529326</v>
      </c>
      <c r="H20" s="313">
        <f>H18+H19</f>
        <v>292.35999999999808</v>
      </c>
      <c r="I20" s="307">
        <f t="shared" si="3"/>
        <v>3.6737588652482112E-2</v>
      </c>
      <c r="J20" s="312">
        <f t="shared" ref="J20" si="7">J18+J19</f>
        <v>281.99999999999818</v>
      </c>
    </row>
    <row r="21" spans="1:10" ht="22.5">
      <c r="A21" s="86" t="s">
        <v>16</v>
      </c>
      <c r="B21" s="87">
        <v>3.8400000000000003</v>
      </c>
      <c r="C21" s="119">
        <f t="shared" si="0"/>
        <v>-0.44023323615160348</v>
      </c>
      <c r="D21" s="87">
        <v>6.86</v>
      </c>
      <c r="E21" s="290">
        <f t="shared" si="1"/>
        <v>-0.2582981943993945</v>
      </c>
      <c r="F21" s="310">
        <v>9.2490000000000006</v>
      </c>
      <c r="G21" s="290">
        <f t="shared" si="2"/>
        <v>-0.31234200743494411</v>
      </c>
      <c r="H21" s="311">
        <v>13.45</v>
      </c>
      <c r="I21" s="290">
        <f t="shared" si="3"/>
        <v>2.0919540229885056</v>
      </c>
      <c r="J21" s="311">
        <v>4.3499999999999996</v>
      </c>
    </row>
    <row r="22" spans="1:10" s="2" customFormat="1" ht="22.5">
      <c r="A22" s="84" t="s">
        <v>17</v>
      </c>
      <c r="B22" s="123">
        <f>B20-B21</f>
        <v>395.21999999999986</v>
      </c>
      <c r="C22" s="85">
        <f t="shared" si="0"/>
        <v>6.3276836158193905E-2</v>
      </c>
      <c r="D22" s="123">
        <f>D20-D21</f>
        <v>371.69999999999919</v>
      </c>
      <c r="E22" s="307">
        <f t="shared" si="1"/>
        <v>5.1386999233446362E-2</v>
      </c>
      <c r="F22" s="312">
        <f>F20-F21</f>
        <v>353.53300000000115</v>
      </c>
      <c r="G22" s="307">
        <f t="shared" si="2"/>
        <v>0.26755225700047891</v>
      </c>
      <c r="H22" s="312">
        <f>H20-H21</f>
        <v>278.90999999999809</v>
      </c>
      <c r="I22" s="307">
        <f t="shared" si="3"/>
        <v>4.538087520259193E-3</v>
      </c>
      <c r="J22" s="312">
        <f t="shared" ref="J22" si="8">J20-J21</f>
        <v>277.64999999999816</v>
      </c>
    </row>
    <row r="23" spans="1:10">
      <c r="A23" s="84"/>
      <c r="B23" s="88"/>
      <c r="C23" s="119"/>
      <c r="D23" s="88"/>
      <c r="E23" s="290"/>
      <c r="F23" s="316"/>
      <c r="G23" s="290"/>
      <c r="H23" s="316"/>
      <c r="I23" s="307"/>
      <c r="J23" s="316"/>
    </row>
    <row r="24" spans="1:10" s="2" customFormat="1">
      <c r="A24" s="84" t="s">
        <v>126</v>
      </c>
      <c r="B24" s="123">
        <f>B13</f>
        <v>1174.4499999999998</v>
      </c>
      <c r="C24" s="85">
        <f t="shared" ref="C24" si="9">IF((+B24/D24)&lt;0,"n.m.",IF(B24&lt;0,(+B24/D24-1)*-1,(+B24/D24-1)))</f>
        <v>5.4926794215396146E-2</v>
      </c>
      <c r="D24" s="123">
        <f>D13</f>
        <v>1113.2999999999993</v>
      </c>
      <c r="E24" s="307">
        <f t="shared" ref="E24" si="10">IF((+D24/F24)&lt;0,"n.m.",IF(D24&lt;0,(+D24/F24-1)*-1,(+D24/F24-1)))</f>
        <v>0.16869251933911378</v>
      </c>
      <c r="F24" s="312">
        <f>F13</f>
        <v>952.6030000000012</v>
      </c>
      <c r="G24" s="307">
        <f t="shared" si="2"/>
        <v>0.14141604160176779</v>
      </c>
      <c r="H24" s="312">
        <f>H13</f>
        <v>834.57999999999811</v>
      </c>
      <c r="I24" s="307">
        <f t="shared" si="3"/>
        <v>-2.4088495989148528E-2</v>
      </c>
      <c r="J24" s="312">
        <f t="shared" ref="J24" si="11">J13</f>
        <v>855.17999999999813</v>
      </c>
    </row>
    <row r="25" spans="1:10" s="9" customFormat="1">
      <c r="A25" s="89" t="s">
        <v>18</v>
      </c>
      <c r="B25" s="116">
        <f>B24/B4</f>
        <v>7.9625132375214736E-2</v>
      </c>
      <c r="C25" s="119"/>
      <c r="D25" s="116">
        <f>D24/D4</f>
        <v>7.1053069935546082E-2</v>
      </c>
      <c r="E25" s="290"/>
      <c r="F25" s="230">
        <f>F24/F4</f>
        <v>6.2581363399622406E-2</v>
      </c>
      <c r="G25" s="290"/>
      <c r="H25" s="230">
        <f>H24/H4</f>
        <v>6.1780834897754794E-2</v>
      </c>
      <c r="I25" s="307"/>
      <c r="J25" s="230">
        <f>J24/J4</f>
        <v>6.8963570706247854E-2</v>
      </c>
    </row>
    <row r="26" spans="1:10" s="2" customFormat="1">
      <c r="A26" s="84" t="s">
        <v>116</v>
      </c>
      <c r="B26" s="123">
        <f>B15</f>
        <v>630.64999999999986</v>
      </c>
      <c r="C26" s="85">
        <f t="shared" ref="C26" si="12">IF((+B26/D26)&lt;0,"n.m.",IF(B26&lt;0,(+B26/D26-1)*-1,(+B26/D26-1)))</f>
        <v>4.658302632015765E-2</v>
      </c>
      <c r="D26" s="123">
        <f>D15</f>
        <v>602.57999999999925</v>
      </c>
      <c r="E26" s="307">
        <f t="shared" ref="E26:E28" si="13">IF((+D26/F26)&lt;0,"n.m.",IF(D26&lt;0,(+D26/F26-1)*-1,(+D26/F26-1)))</f>
        <v>7.948041339058376E-2</v>
      </c>
      <c r="F26" s="312">
        <f>F15</f>
        <v>558.21300000000122</v>
      </c>
      <c r="G26" s="307">
        <f t="shared" si="2"/>
        <v>0.24501070568294137</v>
      </c>
      <c r="H26" s="312">
        <f>H15</f>
        <v>448.35999999999808</v>
      </c>
      <c r="I26" s="307">
        <f t="shared" si="3"/>
        <v>5.5188157492174872E-2</v>
      </c>
      <c r="J26" s="312">
        <f t="shared" ref="J26" si="14">J15</f>
        <v>424.90999999999815</v>
      </c>
    </row>
    <row r="27" spans="1:10" s="2" customFormat="1">
      <c r="A27" s="89" t="s">
        <v>18</v>
      </c>
      <c r="B27" s="116">
        <f>B26/B4</f>
        <v>4.2756685880564665E-2</v>
      </c>
      <c r="C27" s="119"/>
      <c r="D27" s="116">
        <f>D26/D4</f>
        <v>3.8457880968078083E-2</v>
      </c>
      <c r="E27" s="290"/>
      <c r="F27" s="230">
        <f>F26/F4</f>
        <v>3.6671867091950638E-2</v>
      </c>
      <c r="G27" s="290"/>
      <c r="H27" s="230">
        <f>H26/H4</f>
        <v>3.3190413303406843E-2</v>
      </c>
      <c r="I27" s="307"/>
      <c r="J27" s="230">
        <f>J26/J4</f>
        <v>3.426566433825827E-2</v>
      </c>
    </row>
    <row r="28" spans="1:10" s="2" customFormat="1">
      <c r="A28" s="84" t="s">
        <v>19</v>
      </c>
      <c r="B28" s="90">
        <f>B22/B31*1000000</f>
        <v>3.8520467836257293</v>
      </c>
      <c r="C28" s="85">
        <f t="shared" ref="C28" si="15">IF((+B28/D28)&lt;0,"n.m.",IF(B28&lt;0,(+B28/D28-1)*-1,(+B28/D28-1)))</f>
        <v>6.3276836158193905E-2</v>
      </c>
      <c r="D28" s="90">
        <f>D22/D31*1000000</f>
        <v>3.6228070175438516</v>
      </c>
      <c r="E28" s="307">
        <f t="shared" si="13"/>
        <v>5.1386999233446362E-2</v>
      </c>
      <c r="F28" s="317">
        <f>F22/F31*1000000</f>
        <v>3.4457407407407517</v>
      </c>
      <c r="G28" s="307">
        <f t="shared" si="2"/>
        <v>0.26755225700047891</v>
      </c>
      <c r="H28" s="317">
        <f>H22/H31*1000000</f>
        <v>2.7184210526315602</v>
      </c>
      <c r="I28" s="307">
        <f t="shared" si="3"/>
        <v>4.538087520259193E-3</v>
      </c>
      <c r="J28" s="312">
        <f t="shared" ref="J28" si="16">J22/J31*1000000</f>
        <v>2.7061403508771749</v>
      </c>
    </row>
    <row r="29" spans="1:10" s="9" customFormat="1" ht="22.5">
      <c r="A29" s="89" t="s">
        <v>20</v>
      </c>
      <c r="B29" s="116">
        <f>B22/B4</f>
        <v>2.6795048590687012E-2</v>
      </c>
      <c r="C29" s="119"/>
      <c r="D29" s="116">
        <f>D22/D4</f>
        <v>2.3722649865303546E-2</v>
      </c>
      <c r="E29" s="290"/>
      <c r="F29" s="230">
        <f>F22/F4</f>
        <v>2.3225391004184064E-2</v>
      </c>
      <c r="G29" s="290"/>
      <c r="H29" s="230">
        <f>H22/H4</f>
        <v>2.0646663784577524E-2</v>
      </c>
      <c r="I29" s="290"/>
      <c r="J29" s="230">
        <f>J22/J4</f>
        <v>2.2390298424413139E-2</v>
      </c>
    </row>
    <row r="30" spans="1:10" s="2" customFormat="1">
      <c r="A30" s="84"/>
      <c r="B30" s="87"/>
      <c r="C30" s="119"/>
      <c r="D30" s="87"/>
      <c r="E30" s="290"/>
      <c r="F30" s="310"/>
      <c r="G30" s="290"/>
      <c r="H30" s="311"/>
      <c r="I30" s="290"/>
      <c r="J30" s="318"/>
    </row>
    <row r="31" spans="1:10" ht="22.5">
      <c r="A31" s="86" t="s">
        <v>21</v>
      </c>
      <c r="B31" s="170">
        <v>102600000</v>
      </c>
      <c r="C31" s="119">
        <f t="shared" ref="C31" si="17">IF((+B31/D31)&lt;0,"n.m.",IF(B31&lt;0,(+B31/D31-1)*-1,(+B31/D31-1)))</f>
        <v>0</v>
      </c>
      <c r="D31" s="170">
        <v>102600000</v>
      </c>
      <c r="E31" s="290">
        <f t="shared" ref="E31" si="18">IF((+D31/F31)&lt;0,"n.m.",IF(D31&lt;0,(+D31/F31-1)*-1,(+D31/F31-1)))</f>
        <v>0</v>
      </c>
      <c r="F31" s="319">
        <v>102600000</v>
      </c>
      <c r="G31" s="290">
        <f t="shared" si="2"/>
        <v>0</v>
      </c>
      <c r="H31" s="319">
        <v>102600000</v>
      </c>
      <c r="I31" s="290">
        <f t="shared" ref="I31" si="19">IF((+H31/J31)&lt;0,"n.m.",IF(H31&lt;0,(+H31/J31-1)*-1,(+H31/J31-1)))</f>
        <v>0</v>
      </c>
      <c r="J31" s="319">
        <v>102600000</v>
      </c>
    </row>
    <row r="32" spans="1:10" s="2" customFormat="1">
      <c r="A32" s="84"/>
      <c r="B32" s="171"/>
      <c r="C32" s="119"/>
      <c r="D32" s="171"/>
      <c r="E32" s="290"/>
      <c r="F32" s="320"/>
      <c r="G32" s="290"/>
      <c r="H32" s="320"/>
      <c r="I32" s="316"/>
      <c r="J32" s="320"/>
    </row>
    <row r="33" spans="1:10">
      <c r="A33" s="86" t="s">
        <v>22</v>
      </c>
      <c r="B33" s="117">
        <v>1.9</v>
      </c>
      <c r="C33" s="119">
        <f t="shared" ref="C33:C34" si="20">IF((+B33/D33)&lt;0,"n.m.",IF(B33&lt;0,(+B33/D33-1)*-1,(+B33/D33-1)))</f>
        <v>1.1111111111111112</v>
      </c>
      <c r="D33" s="117">
        <v>0.9</v>
      </c>
      <c r="E33" s="290">
        <f t="shared" ref="E33:E34" si="21">IF((+D33/F33)&lt;0,"n.m.",IF(D33&lt;0,(+D33/F33-1)*-1,(+D33/F33-1)))</f>
        <v>-0.30769230769230771</v>
      </c>
      <c r="F33" s="321">
        <v>1.3</v>
      </c>
      <c r="G33" s="290">
        <f t="shared" si="2"/>
        <v>0</v>
      </c>
      <c r="H33" s="322">
        <v>1.3</v>
      </c>
      <c r="I33" s="323">
        <f>IF((+H33/J33)&lt;0,"n.m.",IF(H33&lt;0,(+H33/J33-1)*-1,(+H33/J33-1)))</f>
        <v>0.36842105263157898</v>
      </c>
      <c r="J33" s="324">
        <v>0.95</v>
      </c>
    </row>
    <row r="34" spans="1:10">
      <c r="A34" s="86" t="s">
        <v>23</v>
      </c>
      <c r="B34" s="184">
        <f>B33/B28</f>
        <v>0.49324426901472618</v>
      </c>
      <c r="C34" s="119"/>
      <c r="D34" s="184">
        <f>D33/D28</f>
        <v>0.24842615012106595</v>
      </c>
      <c r="E34" s="290"/>
      <c r="F34" s="325">
        <f>F33/F28</f>
        <v>0.37727736873219636</v>
      </c>
      <c r="G34" s="290"/>
      <c r="H34" s="325">
        <f t="shared" ref="H34:J34" si="22">H33/H28</f>
        <v>0.4782187802516974</v>
      </c>
      <c r="I34" s="323"/>
      <c r="J34" s="326">
        <f t="shared" si="22"/>
        <v>0.35105348460291969</v>
      </c>
    </row>
    <row r="35" spans="1:10">
      <c r="A35" s="86" t="s">
        <v>24</v>
      </c>
      <c r="B35" s="230">
        <v>7.4999999999999997E-2</v>
      </c>
      <c r="C35" s="231"/>
      <c r="D35" s="230">
        <v>7.4999999999999997E-2</v>
      </c>
      <c r="E35" s="290"/>
      <c r="F35" s="230">
        <v>7.5999999999999998E-2</v>
      </c>
      <c r="G35" s="290"/>
      <c r="H35" s="327">
        <v>6.7000000000000004E-2</v>
      </c>
      <c r="I35" s="327"/>
      <c r="J35" s="328">
        <v>6.4000000000000001E-2</v>
      </c>
    </row>
    <row r="36" spans="1:10">
      <c r="A36" s="86"/>
      <c r="B36" s="232"/>
      <c r="C36" s="232"/>
      <c r="D36" s="232"/>
      <c r="E36" s="329"/>
      <c r="F36" s="329"/>
      <c r="G36" s="329"/>
      <c r="H36" s="329"/>
      <c r="I36" s="330"/>
      <c r="J36" s="330"/>
    </row>
    <row r="37" spans="1:10" ht="35.25" customHeight="1">
      <c r="A37" s="93"/>
      <c r="B37" s="217"/>
      <c r="C37" s="220" t="s">
        <v>149</v>
      </c>
      <c r="D37" s="217"/>
      <c r="E37" s="331" t="s">
        <v>155</v>
      </c>
      <c r="F37" s="332"/>
      <c r="G37" s="333" t="s">
        <v>156</v>
      </c>
      <c r="H37" s="334"/>
      <c r="I37" s="335" t="s">
        <v>157</v>
      </c>
      <c r="J37" s="334"/>
    </row>
    <row r="38" spans="1:10" s="2" customFormat="1">
      <c r="A38" s="94" t="s">
        <v>25</v>
      </c>
      <c r="B38" s="218">
        <f>SUM(B39:B48)</f>
        <v>5153.3500000000004</v>
      </c>
      <c r="C38" s="160">
        <f>B38/$B$74</f>
        <v>0.42468791308045539</v>
      </c>
      <c r="D38" s="218">
        <f>SUM(D39:D48)</f>
        <v>5249.8499999999995</v>
      </c>
      <c r="E38" s="336">
        <f>D38/$D$74</f>
        <v>0.42853084816432546</v>
      </c>
      <c r="F38" s="337">
        <f>SUM(F39:F48)</f>
        <v>4775.92</v>
      </c>
      <c r="G38" s="336">
        <f t="shared" ref="G38:G74" si="23">F38/$F$74</f>
        <v>0.41287007428500788</v>
      </c>
      <c r="H38" s="338">
        <f>SUM(H39:H48)</f>
        <v>4095.7399999999993</v>
      </c>
      <c r="I38" s="336">
        <f t="shared" ref="I38:I74" si="24">H38/$H$74</f>
        <v>0.37051705608406638</v>
      </c>
      <c r="J38" s="338">
        <f t="shared" ref="J38" si="25">SUM(J39:J48)</f>
        <v>4129.93</v>
      </c>
    </row>
    <row r="39" spans="1:10">
      <c r="A39" s="86" t="s">
        <v>26</v>
      </c>
      <c r="B39" s="221">
        <v>482.63</v>
      </c>
      <c r="C39" s="160">
        <f t="shared" ref="C39:C73" si="26">B39/$B$74</f>
        <v>3.9773570102946659E-2</v>
      </c>
      <c r="D39" s="221">
        <v>490.85</v>
      </c>
      <c r="E39" s="339">
        <f t="shared" ref="E39:E74" si="27">D39/$D$74</f>
        <v>4.0066738444233488E-2</v>
      </c>
      <c r="F39" s="340">
        <v>493.41</v>
      </c>
      <c r="G39" s="339">
        <f t="shared" si="23"/>
        <v>4.26544463376618E-2</v>
      </c>
      <c r="H39" s="341">
        <v>498.83</v>
      </c>
      <c r="I39" s="339">
        <f t="shared" si="24"/>
        <v>4.5126161105542552E-2</v>
      </c>
      <c r="J39" s="341">
        <v>496.4</v>
      </c>
    </row>
    <row r="40" spans="1:10" s="206" customFormat="1" ht="22.5">
      <c r="A40" s="205" t="s">
        <v>142</v>
      </c>
      <c r="B40" s="221">
        <v>511.89</v>
      </c>
      <c r="C40" s="160">
        <f t="shared" si="26"/>
        <v>4.2184888631036956E-2</v>
      </c>
      <c r="D40" s="221">
        <v>530.36</v>
      </c>
      <c r="E40" s="339">
        <f t="shared" si="27"/>
        <v>4.3291831315643618E-2</v>
      </c>
      <c r="F40" s="340">
        <v>547.24</v>
      </c>
      <c r="G40" s="342">
        <f t="shared" si="23"/>
        <v>4.7307957304922967E-2</v>
      </c>
      <c r="H40" s="341">
        <v>0</v>
      </c>
      <c r="I40" s="342">
        <f t="shared" si="24"/>
        <v>0</v>
      </c>
      <c r="J40" s="341">
        <v>0</v>
      </c>
    </row>
    <row r="41" spans="1:10">
      <c r="A41" s="86" t="s">
        <v>27</v>
      </c>
      <c r="B41" s="221">
        <v>2571.0100000000002</v>
      </c>
      <c r="C41" s="160">
        <f t="shared" si="26"/>
        <v>0.21187710351693201</v>
      </c>
      <c r="D41" s="221">
        <v>2632.49</v>
      </c>
      <c r="E41" s="339">
        <f t="shared" si="27"/>
        <v>0.21488293427128491</v>
      </c>
      <c r="F41" s="340">
        <v>2144.0100000000002</v>
      </c>
      <c r="G41" s="339">
        <f t="shared" si="23"/>
        <v>0.18534597898788083</v>
      </c>
      <c r="H41" s="341">
        <f>1936.03+6.24</f>
        <v>1942.27</v>
      </c>
      <c r="I41" s="339">
        <f t="shared" si="24"/>
        <v>0.1757055287983123</v>
      </c>
      <c r="J41" s="341">
        <v>1927.74</v>
      </c>
    </row>
    <row r="42" spans="1:10">
      <c r="A42" s="86" t="s">
        <v>28</v>
      </c>
      <c r="B42" s="221"/>
      <c r="C42" s="160">
        <f t="shared" si="26"/>
        <v>0</v>
      </c>
      <c r="D42" s="221">
        <v>0</v>
      </c>
      <c r="E42" s="339">
        <f t="shared" si="27"/>
        <v>0</v>
      </c>
      <c r="F42" s="340">
        <v>0</v>
      </c>
      <c r="G42" s="339"/>
      <c r="H42" s="341">
        <v>0</v>
      </c>
      <c r="I42" s="339"/>
      <c r="J42" s="341">
        <v>7.92</v>
      </c>
    </row>
    <row r="43" spans="1:10">
      <c r="A43" s="86" t="s">
        <v>133</v>
      </c>
      <c r="B43" s="221">
        <v>418.99</v>
      </c>
      <c r="C43" s="160">
        <f t="shared" si="26"/>
        <v>3.4528993509383217E-2</v>
      </c>
      <c r="D43" s="221">
        <v>454.53</v>
      </c>
      <c r="E43" s="339">
        <f t="shared" si="27"/>
        <v>3.7102036518401639E-2</v>
      </c>
      <c r="F43" s="340">
        <v>378.62</v>
      </c>
      <c r="G43" s="339">
        <f t="shared" si="23"/>
        <v>3.2731048159472871E-2</v>
      </c>
      <c r="H43" s="341">
        <v>350.01</v>
      </c>
      <c r="I43" s="339">
        <f t="shared" si="24"/>
        <v>3.1663307436503314E-2</v>
      </c>
      <c r="J43" s="341">
        <v>347.61</v>
      </c>
    </row>
    <row r="44" spans="1:10">
      <c r="A44" s="86" t="s">
        <v>132</v>
      </c>
      <c r="B44" s="221">
        <v>187.64</v>
      </c>
      <c r="C44" s="160">
        <f t="shared" si="26"/>
        <v>1.5463424764554442E-2</v>
      </c>
      <c r="D44" s="221">
        <v>175.06</v>
      </c>
      <c r="E44" s="339">
        <f t="shared" si="27"/>
        <v>1.4289667377095883E-2</v>
      </c>
      <c r="F44" s="340">
        <v>185.3</v>
      </c>
      <c r="G44" s="339">
        <f t="shared" si="23"/>
        <v>1.601886647284962E-2</v>
      </c>
      <c r="H44" s="341">
        <v>182.7</v>
      </c>
      <c r="I44" s="339">
        <f t="shared" si="24"/>
        <v>1.6527774259733022E-2</v>
      </c>
      <c r="J44" s="341">
        <v>166.73</v>
      </c>
    </row>
    <row r="45" spans="1:10" ht="22.5">
      <c r="A45" s="86" t="s">
        <v>134</v>
      </c>
      <c r="B45" s="221">
        <v>561.76</v>
      </c>
      <c r="C45" s="160">
        <f t="shared" si="26"/>
        <v>4.6294678617225027E-2</v>
      </c>
      <c r="D45" s="221">
        <v>599.04</v>
      </c>
      <c r="E45" s="339">
        <f t="shared" si="27"/>
        <v>4.8897991234865289E-2</v>
      </c>
      <c r="F45" s="340">
        <v>630.26</v>
      </c>
      <c r="G45" s="339">
        <f t="shared" si="23"/>
        <v>5.4484893595133303E-2</v>
      </c>
      <c r="H45" s="341">
        <v>662.31</v>
      </c>
      <c r="I45" s="339">
        <f t="shared" si="24"/>
        <v>5.9915217131711974E-2</v>
      </c>
      <c r="J45" s="341">
        <v>683.49</v>
      </c>
    </row>
    <row r="46" spans="1:10">
      <c r="A46" s="86" t="s">
        <v>31</v>
      </c>
      <c r="B46" s="222">
        <v>0</v>
      </c>
      <c r="C46" s="160">
        <f t="shared" si="26"/>
        <v>0</v>
      </c>
      <c r="D46" s="222">
        <v>0</v>
      </c>
      <c r="E46" s="339">
        <f t="shared" si="27"/>
        <v>0</v>
      </c>
      <c r="F46" s="343">
        <v>0</v>
      </c>
      <c r="G46" s="339">
        <f t="shared" si="23"/>
        <v>0</v>
      </c>
      <c r="H46" s="344">
        <v>0</v>
      </c>
      <c r="I46" s="339">
        <f t="shared" si="24"/>
        <v>0</v>
      </c>
      <c r="J46" s="341">
        <v>0</v>
      </c>
    </row>
    <row r="47" spans="1:10">
      <c r="A47" s="86" t="s">
        <v>29</v>
      </c>
      <c r="B47" s="221">
        <v>234.07</v>
      </c>
      <c r="C47" s="160">
        <f t="shared" si="26"/>
        <v>1.928972412406341E-2</v>
      </c>
      <c r="D47" s="221">
        <v>229.9</v>
      </c>
      <c r="E47" s="339">
        <f t="shared" si="27"/>
        <v>1.8766106077883832E-2</v>
      </c>
      <c r="F47" s="340">
        <f>250.14</f>
        <v>250.14</v>
      </c>
      <c r="G47" s="339">
        <f t="shared" si="23"/>
        <v>2.1624173014131699E-2</v>
      </c>
      <c r="H47" s="341">
        <v>270.64999999999998</v>
      </c>
      <c r="I47" s="339">
        <f t="shared" si="24"/>
        <v>2.4484083762434279E-2</v>
      </c>
      <c r="J47" s="341">
        <v>254.22</v>
      </c>
    </row>
    <row r="48" spans="1:10">
      <c r="A48" s="86" t="s">
        <v>33</v>
      </c>
      <c r="B48" s="221">
        <v>185.36</v>
      </c>
      <c r="C48" s="160">
        <f t="shared" si="26"/>
        <v>1.5275529814313642E-2</v>
      </c>
      <c r="D48" s="221">
        <v>137.62</v>
      </c>
      <c r="E48" s="339">
        <f t="shared" si="27"/>
        <v>1.1233542924916802E-2</v>
      </c>
      <c r="F48" s="340">
        <v>146.94</v>
      </c>
      <c r="G48" s="339">
        <f t="shared" si="23"/>
        <v>1.2702710412954793E-2</v>
      </c>
      <c r="H48" s="341">
        <v>188.97</v>
      </c>
      <c r="I48" s="339">
        <f t="shared" si="24"/>
        <v>1.7094983589828951E-2</v>
      </c>
      <c r="J48" s="341">
        <v>245.82</v>
      </c>
    </row>
    <row r="49" spans="1:10" s="2" customFormat="1">
      <c r="A49" s="84" t="s">
        <v>34</v>
      </c>
      <c r="B49" s="218">
        <f>SUM(B50:B56)</f>
        <v>6981.09</v>
      </c>
      <c r="C49" s="160">
        <f t="shared" si="26"/>
        <v>0.57531208691954483</v>
      </c>
      <c r="D49" s="218">
        <f>SUM(D50:D56)</f>
        <v>7000.9599999999991</v>
      </c>
      <c r="E49" s="336">
        <f t="shared" si="27"/>
        <v>0.57146915183567448</v>
      </c>
      <c r="F49" s="345">
        <f>SUM(F50:F56)</f>
        <v>6791.6869999999999</v>
      </c>
      <c r="G49" s="336">
        <f t="shared" si="23"/>
        <v>0.58712966637014907</v>
      </c>
      <c r="H49" s="346">
        <f>SUM(H50:H56)</f>
        <v>6958.38</v>
      </c>
      <c r="I49" s="336">
        <f t="shared" si="24"/>
        <v>0.62948294391593362</v>
      </c>
      <c r="J49" s="338">
        <f t="shared" ref="J49" si="28">SUM(J50:J56)</f>
        <v>6248.4800000000005</v>
      </c>
    </row>
    <row r="50" spans="1:10">
      <c r="A50" s="86" t="s">
        <v>35</v>
      </c>
      <c r="B50" s="221">
        <v>1069.9100000000001</v>
      </c>
      <c r="C50" s="160">
        <f t="shared" si="26"/>
        <v>8.8171353601814356E-2</v>
      </c>
      <c r="D50" s="221">
        <v>983.55</v>
      </c>
      <c r="E50" s="339">
        <f t="shared" si="27"/>
        <v>8.0284487311451241E-2</v>
      </c>
      <c r="F50" s="340">
        <v>890.16</v>
      </c>
      <c r="G50" s="339">
        <f t="shared" si="23"/>
        <v>7.6952801832011961E-2</v>
      </c>
      <c r="H50" s="341">
        <v>1137.8</v>
      </c>
      <c r="I50" s="339">
        <f t="shared" si="24"/>
        <v>0.10292994829077304</v>
      </c>
      <c r="J50" s="341">
        <v>1182.81</v>
      </c>
    </row>
    <row r="51" spans="1:10">
      <c r="A51" s="86" t="s">
        <v>30</v>
      </c>
      <c r="B51" s="221">
        <v>42.43</v>
      </c>
      <c r="C51" s="160">
        <f t="shared" si="26"/>
        <v>3.4966590959286136E-3</v>
      </c>
      <c r="D51" s="221">
        <v>39.32</v>
      </c>
      <c r="E51" s="339">
        <f t="shared" si="27"/>
        <v>3.2095836928333721E-3</v>
      </c>
      <c r="F51" s="340">
        <v>36.270000000000003</v>
      </c>
      <c r="G51" s="339">
        <f t="shared" si="23"/>
        <v>3.1354791525647911E-3</v>
      </c>
      <c r="H51" s="341">
        <v>33.72</v>
      </c>
      <c r="I51" s="339">
        <f t="shared" si="24"/>
        <v>3.0504463494154216E-3</v>
      </c>
      <c r="J51" s="341">
        <v>31.18</v>
      </c>
    </row>
    <row r="52" spans="1:10" s="207" customFormat="1">
      <c r="A52" s="205" t="s">
        <v>144</v>
      </c>
      <c r="B52" s="221">
        <v>1071.33</v>
      </c>
      <c r="C52" s="160">
        <f t="shared" si="26"/>
        <v>8.8288375895385365E-2</v>
      </c>
      <c r="D52" s="221">
        <v>1354.9</v>
      </c>
      <c r="E52" s="339">
        <f t="shared" si="27"/>
        <v>0.11059676870345717</v>
      </c>
      <c r="F52" s="340">
        <v>1282.9100000000001</v>
      </c>
      <c r="G52" s="339">
        <f t="shared" si="23"/>
        <v>0.11090536420228553</v>
      </c>
      <c r="H52" s="341">
        <v>0</v>
      </c>
      <c r="I52" s="339">
        <f t="shared" si="24"/>
        <v>0</v>
      </c>
      <c r="J52" s="341">
        <v>0</v>
      </c>
    </row>
    <row r="53" spans="1:10">
      <c r="A53" s="86" t="s">
        <v>31</v>
      </c>
      <c r="B53" s="221">
        <v>1511.85</v>
      </c>
      <c r="C53" s="160">
        <f t="shared" si="26"/>
        <v>0.12459165812348984</v>
      </c>
      <c r="D53" s="221">
        <v>1700.73</v>
      </c>
      <c r="E53" s="339">
        <f t="shared" si="27"/>
        <v>0.13882592253083675</v>
      </c>
      <c r="F53" s="340">
        <v>1735.93</v>
      </c>
      <c r="G53" s="339">
        <f t="shared" si="23"/>
        <v>0.1500681644695836</v>
      </c>
      <c r="H53" s="341">
        <v>2532.92</v>
      </c>
      <c r="I53" s="339">
        <f t="shared" si="24"/>
        <v>0.2291380951174766</v>
      </c>
      <c r="J53" s="341">
        <v>2444.4</v>
      </c>
    </row>
    <row r="54" spans="1:10" ht="22.5">
      <c r="A54" s="86" t="s">
        <v>32</v>
      </c>
      <c r="B54" s="221">
        <v>428.62</v>
      </c>
      <c r="C54" s="160">
        <f t="shared" si="26"/>
        <v>3.5322602443952918E-2</v>
      </c>
      <c r="D54" s="221">
        <f>128.4+43.71+289.54</f>
        <v>461.65000000000003</v>
      </c>
      <c r="E54" s="339">
        <f t="shared" si="27"/>
        <v>3.7683222578751938E-2</v>
      </c>
      <c r="F54" s="340">
        <f>127.008+40.2+293.381</f>
        <v>460.58899999999994</v>
      </c>
      <c r="G54" s="339">
        <f t="shared" si="23"/>
        <v>3.9817127306332072E-2</v>
      </c>
      <c r="H54" s="341">
        <f>82.84+63.88+316.77</f>
        <v>463.49</v>
      </c>
      <c r="I54" s="339">
        <f t="shared" si="24"/>
        <v>4.1929163063183686E-2</v>
      </c>
      <c r="J54" s="341">
        <v>586.82999999999993</v>
      </c>
    </row>
    <row r="55" spans="1:10">
      <c r="A55" s="86" t="s">
        <v>36</v>
      </c>
      <c r="B55" s="221">
        <v>2856.95</v>
      </c>
      <c r="C55" s="160">
        <f t="shared" si="26"/>
        <v>0.23544143775897364</v>
      </c>
      <c r="D55" s="221">
        <v>2460.81</v>
      </c>
      <c r="E55" s="339">
        <f t="shared" si="27"/>
        <v>0.20086916701834409</v>
      </c>
      <c r="F55" s="340">
        <v>2385.828</v>
      </c>
      <c r="G55" s="339">
        <f t="shared" si="23"/>
        <v>0.20625072940737108</v>
      </c>
      <c r="H55" s="341">
        <v>2790.45</v>
      </c>
      <c r="I55" s="339">
        <f t="shared" si="24"/>
        <v>0.25243529109508489</v>
      </c>
      <c r="J55" s="341">
        <v>2003.26</v>
      </c>
    </row>
    <row r="56" spans="1:10">
      <c r="A56" s="86" t="s">
        <v>128</v>
      </c>
      <c r="B56" s="223">
        <v>0</v>
      </c>
      <c r="C56" s="160">
        <f t="shared" si="26"/>
        <v>0</v>
      </c>
      <c r="D56" s="223">
        <v>0</v>
      </c>
      <c r="E56" s="339">
        <f t="shared" si="27"/>
        <v>0</v>
      </c>
      <c r="F56" s="347">
        <v>0</v>
      </c>
      <c r="G56" s="339">
        <f t="shared" si="23"/>
        <v>0</v>
      </c>
      <c r="H56" s="348">
        <v>0</v>
      </c>
      <c r="I56" s="339">
        <f t="shared" si="24"/>
        <v>0</v>
      </c>
      <c r="J56" s="348">
        <v>0</v>
      </c>
    </row>
    <row r="57" spans="1:10" s="2" customFormat="1">
      <c r="A57" s="84" t="s">
        <v>37</v>
      </c>
      <c r="B57" s="218">
        <f>SUM(B58:B61)</f>
        <v>4108.22</v>
      </c>
      <c r="C57" s="160">
        <f t="shared" si="26"/>
        <v>0.3385586809115213</v>
      </c>
      <c r="D57" s="218">
        <f>SUM(D58:D61)</f>
        <v>3855.8999999999996</v>
      </c>
      <c r="E57" s="336">
        <f t="shared" si="27"/>
        <v>0.31474653512706507</v>
      </c>
      <c r="F57" s="345">
        <f>SUM(F58:F61)</f>
        <v>3653.7700000000004</v>
      </c>
      <c r="G57" s="336">
        <f t="shared" si="23"/>
        <v>0.31586213573936189</v>
      </c>
      <c r="H57" s="346">
        <f>SUM(H58:H61)</f>
        <v>3397.7200000000003</v>
      </c>
      <c r="I57" s="336">
        <f t="shared" si="24"/>
        <v>0.30737136922703939</v>
      </c>
      <c r="J57" s="338">
        <f t="shared" ref="J57" si="29">SUM(J58:J61)</f>
        <v>3264.59</v>
      </c>
    </row>
    <row r="58" spans="1:10">
      <c r="A58" s="86" t="s">
        <v>38</v>
      </c>
      <c r="B58" s="221">
        <v>110</v>
      </c>
      <c r="C58" s="160">
        <f t="shared" si="26"/>
        <v>9.0651072484597573E-3</v>
      </c>
      <c r="D58" s="221">
        <v>110</v>
      </c>
      <c r="E58" s="339">
        <f t="shared" si="27"/>
        <v>8.9789981233893926E-3</v>
      </c>
      <c r="F58" s="340">
        <v>110</v>
      </c>
      <c r="G58" s="339">
        <f t="shared" si="23"/>
        <v>9.5093109121071676E-3</v>
      </c>
      <c r="H58" s="341">
        <v>110</v>
      </c>
      <c r="I58" s="339">
        <f t="shared" si="24"/>
        <v>9.9510408788759316E-3</v>
      </c>
      <c r="J58" s="341">
        <v>110</v>
      </c>
    </row>
    <row r="59" spans="1:10">
      <c r="A59" s="86" t="s">
        <v>39</v>
      </c>
      <c r="B59" s="221">
        <v>2315.38</v>
      </c>
      <c r="C59" s="160">
        <f t="shared" si="26"/>
        <v>0.19081061837217048</v>
      </c>
      <c r="D59" s="221">
        <v>2315.38</v>
      </c>
      <c r="E59" s="339">
        <f t="shared" si="27"/>
        <v>0.18899811522666665</v>
      </c>
      <c r="F59" s="340">
        <v>2315.38</v>
      </c>
      <c r="G59" s="339">
        <f t="shared" si="23"/>
        <v>0.2001606209061336</v>
      </c>
      <c r="H59" s="341">
        <v>2315.38</v>
      </c>
      <c r="I59" s="339">
        <f t="shared" si="24"/>
        <v>0.20945855481937958</v>
      </c>
      <c r="J59" s="341">
        <v>2315.38</v>
      </c>
    </row>
    <row r="60" spans="1:10" ht="22.5">
      <c r="A60" s="86" t="s">
        <v>135</v>
      </c>
      <c r="B60" s="221">
        <v>1660.77</v>
      </c>
      <c r="C60" s="160">
        <f t="shared" si="26"/>
        <v>0.13686416513658645</v>
      </c>
      <c r="D60" s="221">
        <v>1396.82</v>
      </c>
      <c r="E60" s="339">
        <f t="shared" si="27"/>
        <v>0.11401858326102519</v>
      </c>
      <c r="F60" s="340">
        <v>1195.3</v>
      </c>
      <c r="G60" s="339">
        <f t="shared" si="23"/>
        <v>0.10333163030219725</v>
      </c>
      <c r="H60" s="341">
        <v>945.09</v>
      </c>
      <c r="I60" s="339">
        <f t="shared" si="24"/>
        <v>8.5496629311062305E-2</v>
      </c>
      <c r="J60" s="341">
        <v>760.66</v>
      </c>
    </row>
    <row r="61" spans="1:10">
      <c r="A61" s="86" t="s">
        <v>40</v>
      </c>
      <c r="B61" s="221">
        <v>22.07</v>
      </c>
      <c r="C61" s="160">
        <f t="shared" si="26"/>
        <v>1.8187901543046075E-3</v>
      </c>
      <c r="D61" s="221">
        <v>33.700000000000003</v>
      </c>
      <c r="E61" s="339">
        <f t="shared" si="27"/>
        <v>2.7508385159838414E-3</v>
      </c>
      <c r="F61" s="340">
        <v>33.090000000000003</v>
      </c>
      <c r="G61" s="339">
        <f t="shared" si="23"/>
        <v>2.8605736189238748E-3</v>
      </c>
      <c r="H61" s="341">
        <v>27.25</v>
      </c>
      <c r="I61" s="339">
        <f t="shared" si="24"/>
        <v>2.4651442177215377E-3</v>
      </c>
      <c r="J61" s="341">
        <v>78.55</v>
      </c>
    </row>
    <row r="62" spans="1:10" s="2" customFormat="1">
      <c r="A62" s="84" t="s">
        <v>41</v>
      </c>
      <c r="B62" s="218">
        <f>SUM(B63:B67)</f>
        <v>2382.85</v>
      </c>
      <c r="C62" s="160">
        <f t="shared" si="26"/>
        <v>0.19637082551811211</v>
      </c>
      <c r="D62" s="218">
        <f>SUM(D63:D67)</f>
        <v>2344.5299999999997</v>
      </c>
      <c r="E62" s="336">
        <f t="shared" si="27"/>
        <v>0.19137754972936483</v>
      </c>
      <c r="F62" s="345">
        <f>SUM(F63:F67)</f>
        <v>2326.19</v>
      </c>
      <c r="G62" s="336">
        <f t="shared" si="23"/>
        <v>0.20109512682395067</v>
      </c>
      <c r="H62" s="346">
        <f>SUM(H63:H67)</f>
        <v>2145.36</v>
      </c>
      <c r="I62" s="336">
        <f t="shared" si="24"/>
        <v>0.19407786418095699</v>
      </c>
      <c r="J62" s="338">
        <f t="shared" ref="J62" si="30">SUM(J63:J67)</f>
        <v>2489.0399999999995</v>
      </c>
    </row>
    <row r="63" spans="1:10">
      <c r="A63" s="86" t="s">
        <v>42</v>
      </c>
      <c r="B63" s="227">
        <v>1224.24</v>
      </c>
      <c r="C63" s="160">
        <f t="shared" si="26"/>
        <v>0.10088969907140338</v>
      </c>
      <c r="D63" s="227">
        <v>1136.92</v>
      </c>
      <c r="E63" s="339">
        <f t="shared" si="27"/>
        <v>9.280365951312608E-2</v>
      </c>
      <c r="F63" s="340">
        <v>1116.5899999999999</v>
      </c>
      <c r="G63" s="339">
        <f t="shared" si="23"/>
        <v>9.6527286103179469E-2</v>
      </c>
      <c r="H63" s="341">
        <v>1160.54</v>
      </c>
      <c r="I63" s="339">
        <f t="shared" si="24"/>
        <v>0.10498709983246067</v>
      </c>
      <c r="J63" s="341">
        <v>1180.3699999999999</v>
      </c>
    </row>
    <row r="64" spans="1:10">
      <c r="A64" s="86" t="s">
        <v>43</v>
      </c>
      <c r="B64" s="227">
        <v>992.11</v>
      </c>
      <c r="C64" s="160">
        <f t="shared" si="26"/>
        <v>8.1759850475176449E-2</v>
      </c>
      <c r="D64" s="227">
        <v>1066.7</v>
      </c>
      <c r="E64" s="339">
        <f t="shared" si="27"/>
        <v>8.707179362017696E-2</v>
      </c>
      <c r="F64" s="340">
        <v>1087.6199999999999</v>
      </c>
      <c r="G64" s="339">
        <f t="shared" si="23"/>
        <v>9.4022879402054518E-2</v>
      </c>
      <c r="H64" s="341">
        <v>882.88</v>
      </c>
      <c r="I64" s="339">
        <f t="shared" si="24"/>
        <v>7.9868863374018023E-2</v>
      </c>
      <c r="J64" s="341">
        <v>1223.53</v>
      </c>
    </row>
    <row r="65" spans="1:10">
      <c r="A65" s="86" t="s">
        <v>44</v>
      </c>
      <c r="B65" s="228">
        <v>0</v>
      </c>
      <c r="C65" s="160">
        <f t="shared" si="26"/>
        <v>0</v>
      </c>
      <c r="D65" s="228">
        <v>0</v>
      </c>
      <c r="E65" s="339">
        <f t="shared" si="27"/>
        <v>0</v>
      </c>
      <c r="F65" s="343">
        <v>0</v>
      </c>
      <c r="G65" s="339">
        <f t="shared" si="23"/>
        <v>0</v>
      </c>
      <c r="H65" s="343">
        <v>0</v>
      </c>
      <c r="I65" s="339">
        <f t="shared" si="24"/>
        <v>0</v>
      </c>
      <c r="J65" s="341">
        <v>0</v>
      </c>
    </row>
    <row r="66" spans="1:10">
      <c r="A66" s="86" t="s">
        <v>45</v>
      </c>
      <c r="B66" s="227">
        <v>105.21000000000001</v>
      </c>
      <c r="C66" s="160">
        <f t="shared" si="26"/>
        <v>8.6703630328222835E-3</v>
      </c>
      <c r="D66" s="227">
        <v>92.21</v>
      </c>
      <c r="E66" s="339">
        <f t="shared" si="27"/>
        <v>7.5268492450703255E-3</v>
      </c>
      <c r="F66" s="340">
        <v>78.760000000000005</v>
      </c>
      <c r="G66" s="339">
        <f t="shared" si="23"/>
        <v>6.8086666130687326E-3</v>
      </c>
      <c r="H66" s="341">
        <f>77.71</f>
        <v>77.709999999999994</v>
      </c>
      <c r="I66" s="339">
        <f t="shared" si="24"/>
        <v>7.0299580608858964E-3</v>
      </c>
      <c r="J66" s="341">
        <v>63.75</v>
      </c>
    </row>
    <row r="67" spans="1:10">
      <c r="A67" s="86" t="s">
        <v>46</v>
      </c>
      <c r="B67" s="227">
        <v>61.29</v>
      </c>
      <c r="C67" s="160">
        <f t="shared" si="26"/>
        <v>5.0509129387099859E-3</v>
      </c>
      <c r="D67" s="227">
        <v>48.7</v>
      </c>
      <c r="E67" s="339">
        <f t="shared" si="27"/>
        <v>3.9752473509914862E-3</v>
      </c>
      <c r="F67" s="340">
        <v>43.22</v>
      </c>
      <c r="G67" s="339">
        <f t="shared" si="23"/>
        <v>3.7362947056479253E-3</v>
      </c>
      <c r="H67" s="340">
        <v>24.23</v>
      </c>
      <c r="I67" s="339">
        <f t="shared" si="24"/>
        <v>2.1919429135923985E-3</v>
      </c>
      <c r="J67" s="341">
        <v>21.39</v>
      </c>
    </row>
    <row r="68" spans="1:10" s="2" customFormat="1">
      <c r="A68" s="84" t="s">
        <v>47</v>
      </c>
      <c r="B68" s="229">
        <f>SUM(B69:B73)</f>
        <v>5643.37</v>
      </c>
      <c r="C68" s="160">
        <f t="shared" si="26"/>
        <v>0.46507049357036673</v>
      </c>
      <c r="D68" s="229">
        <f>SUM(D69:D73)</f>
        <v>6050.38</v>
      </c>
      <c r="E68" s="336">
        <f t="shared" si="27"/>
        <v>0.49387591514357015</v>
      </c>
      <c r="F68" s="349">
        <f>SUM(F69:F73)</f>
        <v>5587.6500000000005</v>
      </c>
      <c r="G68" s="336">
        <f t="shared" si="23"/>
        <v>0.48304273743668746</v>
      </c>
      <c r="H68" s="349">
        <f>SUM(H69:H73)</f>
        <v>5511.04</v>
      </c>
      <c r="I68" s="336">
        <f t="shared" si="24"/>
        <v>0.49855076659200376</v>
      </c>
      <c r="J68" s="350">
        <f t="shared" ref="J68" si="31">SUM(J69:J73)</f>
        <v>4624.7800000000007</v>
      </c>
    </row>
    <row r="69" spans="1:10">
      <c r="A69" s="86" t="s">
        <v>42</v>
      </c>
      <c r="B69" s="227">
        <v>1008.38</v>
      </c>
      <c r="C69" s="160">
        <f t="shared" si="26"/>
        <v>8.3100662247289542E-2</v>
      </c>
      <c r="D69" s="227">
        <v>893.31</v>
      </c>
      <c r="E69" s="339">
        <f t="shared" si="27"/>
        <v>7.2918443760045248E-2</v>
      </c>
      <c r="F69" s="340">
        <v>734.48</v>
      </c>
      <c r="G69" s="339">
        <f t="shared" si="23"/>
        <v>6.3494533442949752E-2</v>
      </c>
      <c r="H69" s="340">
        <v>747.32</v>
      </c>
      <c r="I69" s="339">
        <f t="shared" si="24"/>
        <v>6.7605562450923293E-2</v>
      </c>
      <c r="J69" s="341">
        <v>741.71</v>
      </c>
    </row>
    <row r="70" spans="1:10">
      <c r="A70" s="86" t="s">
        <v>43</v>
      </c>
      <c r="B70" s="227">
        <v>163.9</v>
      </c>
      <c r="C70" s="160">
        <f t="shared" si="26"/>
        <v>1.3507009800205038E-2</v>
      </c>
      <c r="D70" s="227">
        <v>355.51</v>
      </c>
      <c r="E70" s="339">
        <f t="shared" si="27"/>
        <v>2.9019305662237843E-2</v>
      </c>
      <c r="F70" s="340">
        <v>275.70999999999998</v>
      </c>
      <c r="G70" s="339">
        <f t="shared" si="23"/>
        <v>2.3834655559791518E-2</v>
      </c>
      <c r="H70" s="340">
        <v>411.1</v>
      </c>
      <c r="I70" s="339">
        <f t="shared" si="24"/>
        <v>3.718975368459905E-2</v>
      </c>
      <c r="J70" s="341">
        <v>202.55</v>
      </c>
    </row>
    <row r="71" spans="1:10" s="207" customFormat="1">
      <c r="A71" s="205" t="s">
        <v>145</v>
      </c>
      <c r="B71" s="227">
        <v>1023.8</v>
      </c>
      <c r="C71" s="160">
        <f t="shared" si="26"/>
        <v>8.4371425463391811E-2</v>
      </c>
      <c r="D71" s="227">
        <v>957.24</v>
      </c>
      <c r="E71" s="339">
        <f t="shared" si="27"/>
        <v>7.8136874214847843E-2</v>
      </c>
      <c r="F71" s="340">
        <v>974.57</v>
      </c>
      <c r="G71" s="339">
        <f t="shared" si="23"/>
        <v>8.4249901232838931E-2</v>
      </c>
      <c r="H71" s="340">
        <v>0</v>
      </c>
      <c r="I71" s="339">
        <f t="shared" si="24"/>
        <v>0</v>
      </c>
      <c r="J71" s="341">
        <v>0</v>
      </c>
    </row>
    <row r="72" spans="1:10">
      <c r="A72" s="86" t="s">
        <v>44</v>
      </c>
      <c r="B72" s="227">
        <v>2462.83</v>
      </c>
      <c r="C72" s="160">
        <f t="shared" si="26"/>
        <v>0.20296198258840129</v>
      </c>
      <c r="D72" s="227">
        <v>2826.64</v>
      </c>
      <c r="E72" s="339">
        <f t="shared" si="27"/>
        <v>0.23073086595906719</v>
      </c>
      <c r="F72" s="340">
        <v>2615.2600000000002</v>
      </c>
      <c r="G72" s="339">
        <f t="shared" si="23"/>
        <v>0.22608473141815813</v>
      </c>
      <c r="H72" s="340">
        <v>3402.37</v>
      </c>
      <c r="I72" s="339">
        <f t="shared" si="24"/>
        <v>0.30779202686419183</v>
      </c>
      <c r="J72" s="341">
        <v>2818.01</v>
      </c>
    </row>
    <row r="73" spans="1:10">
      <c r="A73" s="86" t="s">
        <v>45</v>
      </c>
      <c r="B73" s="221">
        <v>984.46</v>
      </c>
      <c r="C73" s="160">
        <f t="shared" si="26"/>
        <v>8.112941347107902E-2</v>
      </c>
      <c r="D73" s="221">
        <f>498.35+134.97+384.36</f>
        <v>1017.6800000000001</v>
      </c>
      <c r="E73" s="339">
        <f t="shared" si="27"/>
        <v>8.3070425547371984E-2</v>
      </c>
      <c r="F73" s="340">
        <f>520.23+74.61+392.8-0.01</f>
        <v>987.63000000000011</v>
      </c>
      <c r="G73" s="339">
        <f t="shared" si="23"/>
        <v>8.5378915782949122E-2</v>
      </c>
      <c r="H73" s="340">
        <f>458.57+78.42+413.26</f>
        <v>950.25</v>
      </c>
      <c r="I73" s="339">
        <f t="shared" si="24"/>
        <v>8.5963423592289576E-2</v>
      </c>
      <c r="J73" s="341">
        <v>862.51</v>
      </c>
    </row>
    <row r="74" spans="1:10" s="2" customFormat="1">
      <c r="A74" s="84" t="s">
        <v>48</v>
      </c>
      <c r="B74" s="224">
        <f>B57+B62+B68</f>
        <v>12134.439999999999</v>
      </c>
      <c r="C74" s="160"/>
      <c r="D74" s="224">
        <f>D57+D62+D68</f>
        <v>12250.81</v>
      </c>
      <c r="E74" s="351">
        <f t="shared" si="27"/>
        <v>1</v>
      </c>
      <c r="F74" s="349">
        <f>F57+F62+F68</f>
        <v>11567.61</v>
      </c>
      <c r="G74" s="351">
        <f t="shared" si="23"/>
        <v>1</v>
      </c>
      <c r="H74" s="352">
        <f>H57+H62+H68</f>
        <v>11054.119999999999</v>
      </c>
      <c r="I74" s="351">
        <f t="shared" si="24"/>
        <v>1</v>
      </c>
      <c r="J74" s="350">
        <f t="shared" ref="J74" si="32">J57+J62+J68</f>
        <v>10378.41</v>
      </c>
    </row>
    <row r="75" spans="1:10">
      <c r="A75" s="86"/>
      <c r="B75" s="174"/>
      <c r="C75" s="95"/>
      <c r="D75" s="174"/>
      <c r="E75" s="353"/>
      <c r="F75" s="354"/>
      <c r="G75" s="353"/>
      <c r="H75" s="354"/>
      <c r="I75" s="353"/>
      <c r="J75" s="354"/>
    </row>
    <row r="76" spans="1:10">
      <c r="A76" s="86" t="s">
        <v>49</v>
      </c>
      <c r="B76" s="175">
        <v>-1747.23</v>
      </c>
      <c r="C76" s="119">
        <f>IF((+B76/D76)&lt;0,"n.m.",IF(B76&lt;0,(+B76/D76-1)*-1,(+B76/D76-1)))</f>
        <v>-0.52792668316528646</v>
      </c>
      <c r="D76" s="175">
        <v>-1143.53</v>
      </c>
      <c r="E76" s="290">
        <f>IF((+D76/F76)&lt;0,"n.m.",IF(D76&lt;0,(+D76/F76-1)*-1,(+D76/F76-1)))</f>
        <v>6.1356995107856971E-2</v>
      </c>
      <c r="F76" s="210">
        <v>-1218.28</v>
      </c>
      <c r="G76" s="290">
        <f>IF((+F76/H76)&lt;0,"n.m.",IF(F76&lt;0,(+F76/H76-1)*-1,(+F76/H76-1)))</f>
        <v>8.7458053691275128E-2</v>
      </c>
      <c r="H76" s="210">
        <v>-1335.04</v>
      </c>
      <c r="I76" s="290">
        <f t="shared" ref="I76" si="33">IF((+H76/J76)&lt;0,"n.m.",IF(H76&lt;0,(+H76/J76-1)*-1,(+H76/J76-1)))</f>
        <v>-1.9729657506791964</v>
      </c>
      <c r="J76" s="210">
        <v>-449.06</v>
      </c>
    </row>
    <row r="77" spans="1:10" s="11" customFormat="1">
      <c r="A77" s="96" t="s">
        <v>50</v>
      </c>
      <c r="B77" s="172">
        <f>B57/B74</f>
        <v>0.3385586809115213</v>
      </c>
      <c r="C77" s="116"/>
      <c r="D77" s="172">
        <f>D57/D74</f>
        <v>0.31474653512706507</v>
      </c>
      <c r="E77" s="230"/>
      <c r="F77" s="328">
        <f>F57/F74</f>
        <v>0.31586213573936189</v>
      </c>
      <c r="G77" s="230"/>
      <c r="H77" s="328">
        <v>0.307</v>
      </c>
      <c r="I77" s="230"/>
      <c r="J77" s="328">
        <v>0.315</v>
      </c>
    </row>
    <row r="78" spans="1:10" s="11" customFormat="1">
      <c r="A78" s="96" t="s">
        <v>51</v>
      </c>
      <c r="B78" s="176">
        <v>-0.42499999999999999</v>
      </c>
      <c r="C78" s="97"/>
      <c r="D78" s="176">
        <v>-0.29699999999999999</v>
      </c>
      <c r="E78" s="355"/>
      <c r="F78" s="356">
        <v>-0.33300000000000002</v>
      </c>
      <c r="G78" s="355"/>
      <c r="H78" s="356">
        <v>-0.39300000000000002</v>
      </c>
      <c r="I78" s="355"/>
      <c r="J78" s="356">
        <v>-0.13800000000000001</v>
      </c>
    </row>
    <row r="79" spans="1:10" s="11" customFormat="1">
      <c r="A79" s="96" t="s">
        <v>52</v>
      </c>
      <c r="B79" s="172">
        <f>(B49-B68-B55+B70)/B4</f>
        <v>-9.1888399388734956E-2</v>
      </c>
      <c r="C79" s="116"/>
      <c r="D79" s="172">
        <f>(D49-D68-D55+D70)/D4</f>
        <v>-7.3696578564604237E-2</v>
      </c>
      <c r="E79" s="230"/>
      <c r="F79" s="328">
        <f>(F49-F68-F55+F70)/F4</f>
        <v>-5.9525095271055456E-2</v>
      </c>
      <c r="G79" s="230"/>
      <c r="H79" s="328">
        <f>(H49-H68-H55+H70)/H4</f>
        <v>-6.8993213272612042E-2</v>
      </c>
      <c r="I79" s="230"/>
      <c r="J79" s="357">
        <f>(J49-J68-J55+J70)/J4</f>
        <v>-1.4274470463192508E-2</v>
      </c>
    </row>
    <row r="80" spans="1:10" s="11" customFormat="1">
      <c r="A80" s="96"/>
      <c r="B80" s="115"/>
      <c r="C80" s="91"/>
      <c r="D80" s="115"/>
      <c r="E80" s="290"/>
      <c r="F80" s="315"/>
      <c r="G80" s="290"/>
      <c r="H80" s="210"/>
      <c r="I80" s="290"/>
      <c r="J80" s="290"/>
    </row>
    <row r="81" spans="1:10">
      <c r="A81" s="86" t="s">
        <v>53</v>
      </c>
      <c r="B81" s="183">
        <f>B20</f>
        <v>399.05999999999983</v>
      </c>
      <c r="C81" s="119">
        <f t="shared" ref="C81:C89" si="34">IF((+B81/D81)&lt;0,"n.m.",IF(B81&lt;0,(+B81/D81-1)*-1,(+B81/D81-1)))</f>
        <v>5.4152578191041467E-2</v>
      </c>
      <c r="D81" s="183">
        <f>D20</f>
        <v>378.55999999999921</v>
      </c>
      <c r="E81" s="290">
        <f t="shared" ref="E81:E89" si="35">IF((+D81/F81)&lt;0,"n.m.",IF(D81&lt;0,(+D81/F81-1)*-1,(+D81/F81-1)))</f>
        <v>4.3491683710873197E-2</v>
      </c>
      <c r="F81" s="358">
        <f>F20</f>
        <v>362.78200000000118</v>
      </c>
      <c r="G81" s="290">
        <f t="shared" ref="G81:G120" si="36">IF((+F81/H81)&lt;0,"n.m.",IF(F81&lt;0,(+F81/H81-1)*-1,(+F81/H81-1)))</f>
        <v>0.24087426460529326</v>
      </c>
      <c r="H81" s="358">
        <f>H20</f>
        <v>292.35999999999808</v>
      </c>
      <c r="I81" s="359">
        <f t="shared" ref="I81:I120" si="37">IF((+H81/J81)&lt;0,"n.m.",IF(H81&lt;0,(+H81/J81-1)*-1,(+H81/J81-1)))</f>
        <v>3.6737588652482112E-2</v>
      </c>
      <c r="J81" s="358">
        <f>J20</f>
        <v>281.99999999999818</v>
      </c>
    </row>
    <row r="82" spans="1:10">
      <c r="A82" s="86" t="s">
        <v>33</v>
      </c>
      <c r="B82" s="169">
        <v>-42.44</v>
      </c>
      <c r="C82" s="119" t="str">
        <f t="shared" si="34"/>
        <v>n.m.</v>
      </c>
      <c r="D82" s="208">
        <v>32.9</v>
      </c>
      <c r="E82" s="290">
        <f t="shared" si="35"/>
        <v>-0.37151371590127613</v>
      </c>
      <c r="F82" s="360">
        <v>52.347999999999999</v>
      </c>
      <c r="G82" s="290">
        <f t="shared" si="36"/>
        <v>-0.10912185159972765</v>
      </c>
      <c r="H82" s="209">
        <v>58.76</v>
      </c>
      <c r="I82" s="290">
        <f t="shared" si="37"/>
        <v>2.7618437900128043</v>
      </c>
      <c r="J82" s="209">
        <v>15.62</v>
      </c>
    </row>
    <row r="83" spans="1:10" ht="22.5">
      <c r="A83" s="86" t="s">
        <v>136</v>
      </c>
      <c r="B83" s="169">
        <v>-5.9</v>
      </c>
      <c r="C83" s="119">
        <f t="shared" si="34"/>
        <v>0.59141274238227148</v>
      </c>
      <c r="D83" s="169">
        <v>-14.44</v>
      </c>
      <c r="E83" s="290">
        <f t="shared" si="35"/>
        <v>-0.1839947523778287</v>
      </c>
      <c r="F83" s="209">
        <v>-12.196</v>
      </c>
      <c r="G83" s="290">
        <f t="shared" si="36"/>
        <v>0.76945179584120982</v>
      </c>
      <c r="H83" s="209">
        <v>-52.9</v>
      </c>
      <c r="I83" s="290"/>
      <c r="J83" s="209">
        <v>0</v>
      </c>
    </row>
    <row r="84" spans="1:10" s="12" customFormat="1" ht="22.5">
      <c r="A84" s="86" t="s">
        <v>54</v>
      </c>
      <c r="B84" s="169">
        <v>-2.13</v>
      </c>
      <c r="C84" s="119">
        <f t="shared" si="34"/>
        <v>0.88783570300157977</v>
      </c>
      <c r="D84" s="169">
        <v>-18.989999999999998</v>
      </c>
      <c r="E84" s="290">
        <f t="shared" si="35"/>
        <v>-14.944584382871534</v>
      </c>
      <c r="F84" s="209">
        <v>-1.1910000000000001</v>
      </c>
      <c r="G84" s="290" t="str">
        <f t="shared" si="36"/>
        <v>n.m.</v>
      </c>
      <c r="H84" s="209">
        <v>3.72</v>
      </c>
      <c r="I84" s="290" t="str">
        <f t="shared" si="37"/>
        <v>n.m.</v>
      </c>
      <c r="J84" s="209">
        <v>-3.54</v>
      </c>
    </row>
    <row r="85" spans="1:10" ht="33.75">
      <c r="A85" s="86" t="s">
        <v>137</v>
      </c>
      <c r="B85" s="169">
        <v>3.84</v>
      </c>
      <c r="C85" s="119" t="str">
        <f t="shared" si="34"/>
        <v>n.m.</v>
      </c>
      <c r="D85" s="169">
        <v>-16.43</v>
      </c>
      <c r="E85" s="290">
        <f t="shared" si="35"/>
        <v>0.72070173052731779</v>
      </c>
      <c r="F85" s="209">
        <v>-58.826000000000001</v>
      </c>
      <c r="G85" s="290" t="str">
        <f t="shared" si="36"/>
        <v>n.m.</v>
      </c>
      <c r="H85" s="209">
        <v>1.39</v>
      </c>
      <c r="I85" s="290">
        <f t="shared" si="37"/>
        <v>-0.95932104184957567</v>
      </c>
      <c r="J85" s="209">
        <v>34.17</v>
      </c>
    </row>
    <row r="86" spans="1:10">
      <c r="A86" s="86" t="s">
        <v>55</v>
      </c>
      <c r="B86" s="209">
        <v>544.64</v>
      </c>
      <c r="C86" s="119">
        <f t="shared" si="34"/>
        <v>5.585173409844324E-2</v>
      </c>
      <c r="D86" s="209">
        <v>515.83000000000004</v>
      </c>
      <c r="E86" s="290">
        <f t="shared" si="35"/>
        <v>0.26942291128337637</v>
      </c>
      <c r="F86" s="209">
        <v>406.35</v>
      </c>
      <c r="G86" s="290">
        <f t="shared" si="36"/>
        <v>3.9391226499552401E-2</v>
      </c>
      <c r="H86" s="209">
        <v>390.95</v>
      </c>
      <c r="I86" s="290">
        <f t="shared" si="37"/>
        <v>-0.10268769078932272</v>
      </c>
      <c r="J86" s="209">
        <v>435.69</v>
      </c>
    </row>
    <row r="87" spans="1:10" ht="22.5">
      <c r="A87" s="86" t="s">
        <v>56</v>
      </c>
      <c r="B87" s="209">
        <v>87.3</v>
      </c>
      <c r="C87" s="119">
        <f t="shared" si="34"/>
        <v>2.6119155978485722</v>
      </c>
      <c r="D87" s="209">
        <v>24.17</v>
      </c>
      <c r="E87" s="290" t="str">
        <f t="shared" si="35"/>
        <v>n.m.</v>
      </c>
      <c r="F87" s="209">
        <v>-34.122</v>
      </c>
      <c r="G87" s="290">
        <f t="shared" si="36"/>
        <v>-0.352973830293418</v>
      </c>
      <c r="H87" s="209">
        <v>-25.22</v>
      </c>
      <c r="I87" s="290">
        <f t="shared" si="37"/>
        <v>-0.95503875968992236</v>
      </c>
      <c r="J87" s="209">
        <v>-12.9</v>
      </c>
    </row>
    <row r="88" spans="1:10" ht="22.5">
      <c r="A88" s="86" t="s">
        <v>57</v>
      </c>
      <c r="B88" s="209">
        <v>-54.03</v>
      </c>
      <c r="C88" s="119">
        <f t="shared" si="34"/>
        <v>-6.8842729970326477E-2</v>
      </c>
      <c r="D88" s="209">
        <v>-50.55</v>
      </c>
      <c r="E88" s="290">
        <f t="shared" si="35"/>
        <v>0.16809294977289191</v>
      </c>
      <c r="F88" s="209">
        <v>-60.764000000000003</v>
      </c>
      <c r="G88" s="290">
        <f t="shared" si="36"/>
        <v>-0.72380141843971635</v>
      </c>
      <c r="H88" s="209">
        <v>-35.25</v>
      </c>
      <c r="I88" s="290">
        <f t="shared" si="37"/>
        <v>0.41898796769408275</v>
      </c>
      <c r="J88" s="209">
        <v>-60.67</v>
      </c>
    </row>
    <row r="89" spans="1:10" s="2" customFormat="1">
      <c r="A89" s="84" t="s">
        <v>58</v>
      </c>
      <c r="B89" s="177">
        <f>SUM(B81:B88)</f>
        <v>930.3399999999998</v>
      </c>
      <c r="C89" s="85">
        <f t="shared" si="34"/>
        <v>9.3167263968040315E-2</v>
      </c>
      <c r="D89" s="177">
        <f>SUM(D81:D88)</f>
        <v>851.04999999999916</v>
      </c>
      <c r="E89" s="307">
        <f t="shared" si="35"/>
        <v>0.30054203896506393</v>
      </c>
      <c r="F89" s="361">
        <f>SUM(F81:F88)</f>
        <v>654.38100000000122</v>
      </c>
      <c r="G89" s="307">
        <f t="shared" si="36"/>
        <v>3.245609883088485E-2</v>
      </c>
      <c r="H89" s="361">
        <f>SUM(H81:H88)</f>
        <v>633.80999999999813</v>
      </c>
      <c r="I89" s="307">
        <f t="shared" si="37"/>
        <v>-8.1927082578907462E-2</v>
      </c>
      <c r="J89" s="362">
        <f t="shared" ref="J89" si="38">SUM(J81:J88)</f>
        <v>690.3699999999983</v>
      </c>
    </row>
    <row r="90" spans="1:10" s="2" customFormat="1">
      <c r="A90" s="84" t="s">
        <v>59</v>
      </c>
      <c r="B90" s="178"/>
      <c r="C90" s="119"/>
      <c r="D90" s="178"/>
      <c r="E90" s="290"/>
      <c r="F90" s="363"/>
      <c r="G90" s="290"/>
      <c r="H90" s="363"/>
      <c r="I90" s="290"/>
      <c r="J90" s="320"/>
    </row>
    <row r="91" spans="1:10">
      <c r="A91" s="86" t="s">
        <v>60</v>
      </c>
      <c r="B91" s="210">
        <v>-102.57</v>
      </c>
      <c r="C91" s="119">
        <f t="shared" ref="C91" si="39">IF((+B91/D91)&lt;0,"n.m.",IF(B91&lt;0,(+B91/D91-1)*-1,(+B91/D91-1)))</f>
        <v>-3.2401818933443565</v>
      </c>
      <c r="D91" s="210">
        <v>-24.19</v>
      </c>
      <c r="E91" s="290">
        <f t="shared" ref="E91:E120" si="40">IF((+D91/F91)&lt;0,"n.m.",IF(D91&lt;0,(+D91/F91-1)*-1,(+D91/F91-1)))</f>
        <v>0.76609940050280412</v>
      </c>
      <c r="F91" s="210">
        <v>-103.42</v>
      </c>
      <c r="G91" s="290" t="str">
        <f t="shared" si="36"/>
        <v>n.m.</v>
      </c>
      <c r="H91" s="210">
        <v>47.75</v>
      </c>
      <c r="I91" s="290" t="str">
        <f t="shared" si="37"/>
        <v>n.m.</v>
      </c>
      <c r="J91" s="210">
        <v>-99.7</v>
      </c>
    </row>
    <row r="92" spans="1:10" ht="33.75">
      <c r="A92" s="86" t="s">
        <v>61</v>
      </c>
      <c r="B92" s="210">
        <v>484.64</v>
      </c>
      <c r="C92" s="119" t="str">
        <f>IF((+B92/D92)&lt;0,"n.m.",IF(B92&lt;0,(+B92/D92-1)*-1,(+B92/D92-1)))</f>
        <v>n.m.</v>
      </c>
      <c r="D92" s="210">
        <v>-85.76</v>
      </c>
      <c r="E92" s="290">
        <f t="shared" si="40"/>
        <v>-0.48553611640394956</v>
      </c>
      <c r="F92" s="210">
        <v>-57.73</v>
      </c>
      <c r="G92" s="290">
        <f t="shared" si="36"/>
        <v>-0.18493431855500808</v>
      </c>
      <c r="H92" s="210">
        <v>-48.72</v>
      </c>
      <c r="I92" s="290">
        <f t="shared" si="37"/>
        <v>-15.571428571428573</v>
      </c>
      <c r="J92" s="209">
        <v>-2.94</v>
      </c>
    </row>
    <row r="93" spans="1:10" ht="33.75">
      <c r="A93" s="86" t="s">
        <v>62</v>
      </c>
      <c r="B93" s="210"/>
      <c r="C93" s="119"/>
      <c r="D93" s="210"/>
      <c r="E93" s="290"/>
      <c r="F93" s="210"/>
      <c r="G93" s="290">
        <f t="shared" si="36"/>
        <v>-1</v>
      </c>
      <c r="H93" s="210">
        <v>24.7</v>
      </c>
      <c r="I93" s="290">
        <f t="shared" si="37"/>
        <v>4.9951456310679605</v>
      </c>
      <c r="J93" s="209">
        <v>4.12</v>
      </c>
    </row>
    <row r="94" spans="1:10">
      <c r="A94" s="86" t="s">
        <v>63</v>
      </c>
      <c r="B94" s="210">
        <f>13.75-5.11+6.54</f>
        <v>15.18</v>
      </c>
      <c r="C94" s="119">
        <f t="shared" ref="C94:C95" si="41">IF((+B94/D94)&lt;0,"n.m.",IF(B94&lt;0,(+B94/D94-1)*-1,(+B94/D94-1)))</f>
        <v>0.61146496815286633</v>
      </c>
      <c r="D94" s="210">
        <f>-1.73-3.8+14.95</f>
        <v>9.42</v>
      </c>
      <c r="E94" s="290">
        <f t="shared" si="40"/>
        <v>-0.38551859099804309</v>
      </c>
      <c r="F94" s="210">
        <f>-4.71+22.78-2.74</f>
        <v>15.33</v>
      </c>
      <c r="G94" s="290">
        <f t="shared" si="36"/>
        <v>-0.83772626230549374</v>
      </c>
      <c r="H94" s="210">
        <v>94.47</v>
      </c>
      <c r="I94" s="290" t="str">
        <f t="shared" si="37"/>
        <v>n.m.</v>
      </c>
      <c r="J94" s="209">
        <v>-75.2</v>
      </c>
    </row>
    <row r="95" spans="1:10" ht="23.25" customHeight="1">
      <c r="A95" s="86" t="s">
        <v>64</v>
      </c>
      <c r="B95" s="210">
        <v>-226.28</v>
      </c>
      <c r="C95" s="119" t="str">
        <f t="shared" si="41"/>
        <v>n.m.</v>
      </c>
      <c r="D95" s="210">
        <v>197.23</v>
      </c>
      <c r="E95" s="290">
        <f t="shared" si="40"/>
        <v>1.15915269015745E-2</v>
      </c>
      <c r="F95" s="210">
        <v>194.97</v>
      </c>
      <c r="G95" s="290">
        <f t="shared" si="36"/>
        <v>-0.65924463009245504</v>
      </c>
      <c r="H95" s="210">
        <v>572.16999999999996</v>
      </c>
      <c r="I95" s="290" t="str">
        <f t="shared" si="37"/>
        <v>n.m.</v>
      </c>
      <c r="J95" s="209">
        <v>-187.84</v>
      </c>
    </row>
    <row r="96" spans="1:10" ht="33.75">
      <c r="A96" s="86" t="s">
        <v>65</v>
      </c>
      <c r="B96" s="210"/>
      <c r="C96" s="225"/>
      <c r="D96" s="210"/>
      <c r="E96" s="364"/>
      <c r="F96" s="210"/>
      <c r="G96" s="290">
        <f t="shared" si="36"/>
        <v>-1</v>
      </c>
      <c r="H96" s="210">
        <v>-4.55</v>
      </c>
      <c r="I96" s="290">
        <f t="shared" si="37"/>
        <v>-0.25344352617079879</v>
      </c>
      <c r="J96" s="209">
        <v>-3.63</v>
      </c>
    </row>
    <row r="97" spans="1:10">
      <c r="A97" s="86" t="s">
        <v>66</v>
      </c>
      <c r="B97" s="210">
        <v>50.49</v>
      </c>
      <c r="C97" s="225">
        <f t="shared" ref="C97:C107" si="42">IF((+B97/D97)&lt;0,"n.m.",IF(B97&lt;0,(+B97/D97-1)*-1,(+B97/D97-1)))</f>
        <v>1.5295591182364729</v>
      </c>
      <c r="D97" s="210">
        <f>-18.52+60.63-22.15</f>
        <v>19.96</v>
      </c>
      <c r="E97" s="364">
        <f t="shared" si="40"/>
        <v>-0.81844642532290335</v>
      </c>
      <c r="F97" s="210">
        <f>46.36-3.9+67.48</f>
        <v>109.94</v>
      </c>
      <c r="G97" s="290">
        <f t="shared" si="36"/>
        <v>3.8389084507042259</v>
      </c>
      <c r="H97" s="210">
        <v>22.72</v>
      </c>
      <c r="I97" s="290" t="str">
        <f t="shared" si="37"/>
        <v>n.m.</v>
      </c>
      <c r="J97" s="209">
        <v>-94.91</v>
      </c>
    </row>
    <row r="98" spans="1:10">
      <c r="A98" s="86" t="s">
        <v>67</v>
      </c>
      <c r="B98" s="210">
        <v>127.86</v>
      </c>
      <c r="C98" s="119">
        <f t="shared" si="42"/>
        <v>0.18137300194031214</v>
      </c>
      <c r="D98" s="210">
        <v>108.23</v>
      </c>
      <c r="E98" s="290" t="str">
        <f t="shared" si="40"/>
        <v>n.m.</v>
      </c>
      <c r="F98" s="210">
        <v>-24.494</v>
      </c>
      <c r="G98" s="290" t="str">
        <f t="shared" si="36"/>
        <v>n.m.</v>
      </c>
      <c r="H98" s="210">
        <v>2.84</v>
      </c>
      <c r="I98" s="290">
        <f t="shared" si="37"/>
        <v>-0.91622418879056045</v>
      </c>
      <c r="J98" s="209">
        <v>33.9</v>
      </c>
    </row>
    <row r="99" spans="1:10" s="2" customFormat="1" ht="22.5">
      <c r="A99" s="84" t="s">
        <v>68</v>
      </c>
      <c r="B99" s="214">
        <f>SUM(B89:B98)</f>
        <v>1279.6599999999999</v>
      </c>
      <c r="C99" s="85">
        <f t="shared" si="42"/>
        <v>0.18934141308995001</v>
      </c>
      <c r="D99" s="214">
        <f>SUM(D89:D98)</f>
        <v>1075.9399999999991</v>
      </c>
      <c r="E99" s="307">
        <f t="shared" si="40"/>
        <v>0.3637152920807547</v>
      </c>
      <c r="F99" s="214">
        <f>SUM(F89:F98)</f>
        <v>788.97700000000111</v>
      </c>
      <c r="G99" s="307">
        <f t="shared" si="36"/>
        <v>-0.41348285372326421</v>
      </c>
      <c r="H99" s="361">
        <f>SUM(H89:H98)</f>
        <v>1345.189999999998</v>
      </c>
      <c r="I99" s="307">
        <f>IF((+H99/J99)&lt;0,"n.m.",IF(H99&lt;0,(+H99/J99-1)*-1,(+H99/J99-1)))</f>
        <v>4.0921376386418116</v>
      </c>
      <c r="J99" s="362">
        <f>SUM(J89:J98)</f>
        <v>264.16999999999814</v>
      </c>
    </row>
    <row r="100" spans="1:10">
      <c r="A100" s="86" t="s">
        <v>69</v>
      </c>
      <c r="B100" s="210">
        <v>-40.340000000000003</v>
      </c>
      <c r="C100" s="119">
        <f t="shared" si="42"/>
        <v>-0.2855321861058</v>
      </c>
      <c r="D100" s="210">
        <v>-31.38</v>
      </c>
      <c r="E100" s="290">
        <f t="shared" si="40"/>
        <v>-0.13893728222996504</v>
      </c>
      <c r="F100" s="210">
        <v>-27.552</v>
      </c>
      <c r="G100" s="290">
        <f t="shared" si="36"/>
        <v>0.43039073806078143</v>
      </c>
      <c r="H100" s="210">
        <v>-48.37</v>
      </c>
      <c r="I100" s="290">
        <f t="shared" si="37"/>
        <v>-0.23930310017934908</v>
      </c>
      <c r="J100" s="209">
        <v>-39.03</v>
      </c>
    </row>
    <row r="101" spans="1:10" ht="33.75">
      <c r="A101" s="86" t="s">
        <v>70</v>
      </c>
      <c r="B101" s="210">
        <v>-450.96</v>
      </c>
      <c r="C101" s="119">
        <f t="shared" si="42"/>
        <v>0.30347213641418513</v>
      </c>
      <c r="D101" s="210">
        <v>-647.44000000000005</v>
      </c>
      <c r="E101" s="290">
        <f t="shared" si="40"/>
        <v>-3.801621115431697E-3</v>
      </c>
      <c r="F101" s="210">
        <v>-644.98800000000006</v>
      </c>
      <c r="G101" s="290">
        <f t="shared" si="36"/>
        <v>-0.4094401468467288</v>
      </c>
      <c r="H101" s="210">
        <v>-457.62</v>
      </c>
      <c r="I101" s="290">
        <f t="shared" si="37"/>
        <v>-0.10948940503321536</v>
      </c>
      <c r="J101" s="209">
        <v>-412.46</v>
      </c>
    </row>
    <row r="102" spans="1:10">
      <c r="A102" s="86" t="s">
        <v>130</v>
      </c>
      <c r="B102" s="210">
        <v>131.21</v>
      </c>
      <c r="C102" s="119">
        <f t="shared" si="42"/>
        <v>0.24405044088366368</v>
      </c>
      <c r="D102" s="210">
        <v>105.47</v>
      </c>
      <c r="E102" s="290">
        <f t="shared" si="40"/>
        <v>-9.1191093724419026E-2</v>
      </c>
      <c r="F102" s="210">
        <v>116.053</v>
      </c>
      <c r="G102" s="290">
        <f t="shared" si="36"/>
        <v>-3.8898550724637659E-2</v>
      </c>
      <c r="H102" s="210">
        <v>120.75</v>
      </c>
      <c r="I102" s="290">
        <f t="shared" si="37"/>
        <v>-0.36175273534541996</v>
      </c>
      <c r="J102" s="365">
        <v>189.19</v>
      </c>
    </row>
    <row r="103" spans="1:10" ht="22.5">
      <c r="A103" s="86" t="s">
        <v>71</v>
      </c>
      <c r="B103" s="210">
        <v>16.260000000000002</v>
      </c>
      <c r="C103" s="119" t="str">
        <f t="shared" si="42"/>
        <v>n.m.</v>
      </c>
      <c r="D103" s="210">
        <v>-11.23</v>
      </c>
      <c r="E103" s="290">
        <f t="shared" si="40"/>
        <v>0.1967095851216023</v>
      </c>
      <c r="F103" s="210">
        <v>-13.98</v>
      </c>
      <c r="G103" s="290" t="str">
        <f t="shared" si="36"/>
        <v>n.m.</v>
      </c>
      <c r="H103" s="210">
        <v>47.51</v>
      </c>
      <c r="I103" s="290" t="str">
        <f t="shared" si="37"/>
        <v>n.m.</v>
      </c>
      <c r="J103" s="209">
        <v>-14.13</v>
      </c>
    </row>
    <row r="104" spans="1:10" ht="22.5">
      <c r="A104" s="86" t="s">
        <v>72</v>
      </c>
      <c r="B104" s="210">
        <v>-5.77</v>
      </c>
      <c r="C104" s="119">
        <f t="shared" si="42"/>
        <v>0.33830275229357809</v>
      </c>
      <c r="D104" s="210">
        <v>-8.7200000000000006</v>
      </c>
      <c r="E104" s="290">
        <f t="shared" si="40"/>
        <v>0.87589485219816976</v>
      </c>
      <c r="F104" s="210">
        <v>-70.263000000000005</v>
      </c>
      <c r="G104" s="290" t="str">
        <f t="shared" si="36"/>
        <v>n.m.</v>
      </c>
      <c r="H104" s="210">
        <v>4.43</v>
      </c>
      <c r="I104" s="290" t="str">
        <f t="shared" si="37"/>
        <v>n.m.</v>
      </c>
      <c r="J104" s="209">
        <v>-158</v>
      </c>
    </row>
    <row r="105" spans="1:10" s="2" customFormat="1" ht="22.5">
      <c r="A105" s="84" t="s">
        <v>73</v>
      </c>
      <c r="B105" s="177">
        <f>SUM(B100:B104)</f>
        <v>-349.59999999999991</v>
      </c>
      <c r="C105" s="85">
        <f t="shared" si="42"/>
        <v>0.41075341311309643</v>
      </c>
      <c r="D105" s="177">
        <f>SUM(D100:D104)</f>
        <v>-593.30000000000007</v>
      </c>
      <c r="E105" s="307">
        <f t="shared" si="40"/>
        <v>7.4024940302467535E-2</v>
      </c>
      <c r="F105" s="361">
        <f>SUM(F100:F104)</f>
        <v>-640.73000000000013</v>
      </c>
      <c r="G105" s="307">
        <f t="shared" si="36"/>
        <v>-0.9223822382238227</v>
      </c>
      <c r="H105" s="361">
        <f>SUM(H100:H104)</f>
        <v>-333.3</v>
      </c>
      <c r="I105" s="307">
        <f t="shared" si="37"/>
        <v>0.23278779089841861</v>
      </c>
      <c r="J105" s="362">
        <f>SUM(J100:J104)</f>
        <v>-434.43</v>
      </c>
    </row>
    <row r="106" spans="1:10" ht="22.5">
      <c r="A106" s="86" t="s">
        <v>138</v>
      </c>
      <c r="B106" s="175">
        <f>1.27-71.42</f>
        <v>-70.150000000000006</v>
      </c>
      <c r="C106" s="119">
        <f t="shared" si="42"/>
        <v>0.40851602023608757</v>
      </c>
      <c r="D106" s="175">
        <f>16.65-135.25</f>
        <v>-118.6</v>
      </c>
      <c r="E106" s="290">
        <f t="shared" si="40"/>
        <v>0.21521399645324368</v>
      </c>
      <c r="F106" s="210">
        <f>33.465-184.589</f>
        <v>-151.124</v>
      </c>
      <c r="G106" s="290">
        <f t="shared" si="36"/>
        <v>-28.866403162055338</v>
      </c>
      <c r="H106" s="210">
        <v>-5.0599999999999996</v>
      </c>
      <c r="I106" s="290">
        <f t="shared" si="37"/>
        <v>0.98320777884711119</v>
      </c>
      <c r="J106" s="209">
        <v>-301.33000000000004</v>
      </c>
    </row>
    <row r="107" spans="1:10" ht="22.5">
      <c r="A107" s="187" t="s">
        <v>143</v>
      </c>
      <c r="B107" s="169">
        <v>-200</v>
      </c>
      <c r="C107" s="119">
        <f t="shared" si="42"/>
        <v>-0.68776371308016881</v>
      </c>
      <c r="D107" s="169">
        <f>-100-18.5</f>
        <v>-118.5</v>
      </c>
      <c r="E107" s="290">
        <f t="shared" si="40"/>
        <v>0.32285714285714284</v>
      </c>
      <c r="F107" s="209">
        <v>-175</v>
      </c>
      <c r="G107" s="290">
        <f t="shared" si="36"/>
        <v>-0.44032921810699599</v>
      </c>
      <c r="H107" s="209">
        <v>-121.5</v>
      </c>
      <c r="I107" s="290"/>
      <c r="J107" s="209">
        <v>0</v>
      </c>
    </row>
    <row r="108" spans="1:10">
      <c r="A108" s="187" t="s">
        <v>146</v>
      </c>
      <c r="B108" s="169">
        <v>-63.69</v>
      </c>
      <c r="C108" s="119"/>
      <c r="D108" s="169">
        <v>-56.43</v>
      </c>
      <c r="E108" s="290"/>
      <c r="F108" s="360">
        <v>0</v>
      </c>
      <c r="G108" s="290">
        <f t="shared" si="36"/>
        <v>-1</v>
      </c>
      <c r="H108" s="209">
        <v>-5.31</v>
      </c>
      <c r="I108" s="290">
        <f t="shared" si="37"/>
        <v>-5.5666003976142964E-2</v>
      </c>
      <c r="J108" s="209">
        <v>-5.03</v>
      </c>
    </row>
    <row r="109" spans="1:10" ht="22.5">
      <c r="A109" s="86" t="s">
        <v>139</v>
      </c>
      <c r="B109" s="210">
        <v>-57.44</v>
      </c>
      <c r="C109" s="119">
        <f t="shared" ref="C109:C120" si="43">IF((+B109/D109)&lt;0,"n.m.",IF(B109&lt;0,(+B109/D109-1)*-1,(+B109/D109-1)))</f>
        <v>-11.792873051224943</v>
      </c>
      <c r="D109" s="210">
        <v>-4.49</v>
      </c>
      <c r="E109" s="290">
        <f t="shared" si="40"/>
        <v>0.77626071357384896</v>
      </c>
      <c r="F109" s="210">
        <v>-20.068000000000001</v>
      </c>
      <c r="G109" s="290" t="str">
        <f t="shared" si="36"/>
        <v>n.m.</v>
      </c>
      <c r="H109" s="210">
        <v>0.74</v>
      </c>
      <c r="I109" s="290">
        <f t="shared" si="37"/>
        <v>-0.95680093403385869</v>
      </c>
      <c r="J109" s="209">
        <v>17.13</v>
      </c>
    </row>
    <row r="110" spans="1:10" ht="22.5">
      <c r="A110" s="86" t="s">
        <v>74</v>
      </c>
      <c r="B110" s="238">
        <v>1.2</v>
      </c>
      <c r="C110" s="119" t="str">
        <f t="shared" si="43"/>
        <v>n.m.</v>
      </c>
      <c r="D110" s="210">
        <v>-3.59</v>
      </c>
      <c r="E110" s="290">
        <f t="shared" si="40"/>
        <v>0.95399028541402331</v>
      </c>
      <c r="F110" s="210">
        <v>-78.027000000000001</v>
      </c>
      <c r="G110" s="290">
        <f t="shared" si="36"/>
        <v>-28.00631970260223</v>
      </c>
      <c r="H110" s="209">
        <v>-2.69</v>
      </c>
      <c r="I110" s="290">
        <f t="shared" si="37"/>
        <v>0.98686395155776929</v>
      </c>
      <c r="J110" s="209">
        <v>-204.78</v>
      </c>
    </row>
    <row r="111" spans="1:10">
      <c r="A111" s="86" t="s">
        <v>140</v>
      </c>
      <c r="B111" s="210">
        <v>-105.81</v>
      </c>
      <c r="C111" s="119">
        <f t="shared" si="43"/>
        <v>3.8178347422961556E-2</v>
      </c>
      <c r="D111" s="210">
        <v>-110.01</v>
      </c>
      <c r="E111" s="290">
        <f t="shared" si="40"/>
        <v>-5.1840331778119086E-4</v>
      </c>
      <c r="F111" s="210">
        <v>-109.953</v>
      </c>
      <c r="G111" s="290">
        <f t="shared" si="36"/>
        <v>-9.1886792452830157E-2</v>
      </c>
      <c r="H111" s="210">
        <v>-100.7</v>
      </c>
      <c r="I111" s="290">
        <f t="shared" si="37"/>
        <v>-0.43508621918198664</v>
      </c>
      <c r="J111" s="209">
        <v>-70.17</v>
      </c>
    </row>
    <row r="112" spans="1:10" s="2" customFormat="1" ht="22.5">
      <c r="A112" s="84" t="s">
        <v>75</v>
      </c>
      <c r="B112" s="177">
        <f>SUM(B106:B111)</f>
        <v>-495.89</v>
      </c>
      <c r="C112" s="85">
        <f t="shared" si="43"/>
        <v>-0.20472766143530463</v>
      </c>
      <c r="D112" s="177">
        <f>SUM(D106:D111)</f>
        <v>-411.61999999999995</v>
      </c>
      <c r="E112" s="307">
        <f t="shared" si="40"/>
        <v>0.22942423039769977</v>
      </c>
      <c r="F112" s="361">
        <f>SUM(F106:F111)</f>
        <v>-534.17200000000003</v>
      </c>
      <c r="G112" s="307">
        <f t="shared" si="36"/>
        <v>-1.2777247143100805</v>
      </c>
      <c r="H112" s="361">
        <f>SUM(H106:H111)</f>
        <v>-234.51999999999998</v>
      </c>
      <c r="I112" s="307">
        <f t="shared" si="37"/>
        <v>0.58431706193058952</v>
      </c>
      <c r="J112" s="362">
        <f>SUM(J106:J111)</f>
        <v>-564.17999999999995</v>
      </c>
    </row>
    <row r="113" spans="1:10" s="2" customFormat="1" ht="22.5">
      <c r="A113" s="84" t="s">
        <v>76</v>
      </c>
      <c r="B113" s="179">
        <f>B99+B105+B112</f>
        <v>434.16999999999996</v>
      </c>
      <c r="C113" s="85">
        <f t="shared" si="43"/>
        <v>5.1133483525768133</v>
      </c>
      <c r="D113" s="179">
        <f>D99+D105+D112</f>
        <v>71.019999999999129</v>
      </c>
      <c r="E113" s="307" t="str">
        <f t="shared" si="40"/>
        <v>n.m.</v>
      </c>
      <c r="F113" s="214">
        <f>F99+F105+F112</f>
        <v>-385.92499999999905</v>
      </c>
      <c r="G113" s="307" t="str">
        <f t="shared" si="36"/>
        <v>n.m.</v>
      </c>
      <c r="H113" s="214">
        <f>H99+H105+H112</f>
        <v>777.36999999999807</v>
      </c>
      <c r="I113" s="307" t="str">
        <f t="shared" si="37"/>
        <v>n.m.</v>
      </c>
      <c r="J113" s="366">
        <f>J99+J105+J112</f>
        <v>-734.44000000000187</v>
      </c>
    </row>
    <row r="114" spans="1:10" ht="22.5">
      <c r="A114" s="86" t="s">
        <v>141</v>
      </c>
      <c r="B114" s="204">
        <f>D117</f>
        <v>2459.9669999999942</v>
      </c>
      <c r="C114" s="119">
        <f t="shared" si="43"/>
        <v>3.1719509448538075E-2</v>
      </c>
      <c r="D114" s="204">
        <v>2384.3369999999954</v>
      </c>
      <c r="E114" s="290">
        <f t="shared" si="40"/>
        <v>36.816605868360654</v>
      </c>
      <c r="F114" s="367">
        <f>H117</f>
        <v>63.049999999996203</v>
      </c>
      <c r="G114" s="290" t="str">
        <f t="shared" si="36"/>
        <v>n.m.</v>
      </c>
      <c r="H114" s="210">
        <f>J117</f>
        <v>-729.07000000000187</v>
      </c>
      <c r="I114" s="290" t="e">
        <f t="shared" si="37"/>
        <v>#DIV/0!</v>
      </c>
      <c r="J114" s="365">
        <f>L117</f>
        <v>0</v>
      </c>
    </row>
    <row r="115" spans="1:10" ht="33.75">
      <c r="A115" s="86" t="s">
        <v>77</v>
      </c>
      <c r="B115" s="210">
        <v>-38.03</v>
      </c>
      <c r="C115" s="119" t="str">
        <f t="shared" si="43"/>
        <v>n.m.</v>
      </c>
      <c r="D115" s="210">
        <v>3.97</v>
      </c>
      <c r="E115" s="290" t="str">
        <f t="shared" si="40"/>
        <v>n.m.</v>
      </c>
      <c r="F115" s="210">
        <v>-18.7</v>
      </c>
      <c r="G115" s="290" t="str">
        <f t="shared" si="36"/>
        <v>n.m.</v>
      </c>
      <c r="H115" s="210">
        <v>9.82</v>
      </c>
      <c r="I115" s="290">
        <f t="shared" si="37"/>
        <v>0.82867783985102417</v>
      </c>
      <c r="J115" s="210">
        <v>5.37</v>
      </c>
    </row>
    <row r="116" spans="1:10" ht="22.5">
      <c r="A116" s="86" t="s">
        <v>78</v>
      </c>
      <c r="B116" s="210">
        <v>0.69</v>
      </c>
      <c r="C116" s="119">
        <f t="shared" si="43"/>
        <v>7.8125E-2</v>
      </c>
      <c r="D116" s="210">
        <v>0.64</v>
      </c>
      <c r="E116" s="290" t="str">
        <f t="shared" si="40"/>
        <v>n.m.</v>
      </c>
      <c r="F116" s="210">
        <v>-0.73</v>
      </c>
      <c r="G116" s="290" t="str">
        <f t="shared" si="36"/>
        <v>n.m.</v>
      </c>
      <c r="H116" s="210">
        <v>4.93</v>
      </c>
      <c r="I116" s="290"/>
      <c r="J116" s="210">
        <v>0</v>
      </c>
    </row>
    <row r="117" spans="1:10" s="2" customFormat="1" ht="32.25" customHeight="1">
      <c r="A117" s="84" t="s">
        <v>79</v>
      </c>
      <c r="B117" s="179">
        <f>B113+B114+B115+B116</f>
        <v>2856.7969999999941</v>
      </c>
      <c r="C117" s="85">
        <f t="shared" si="43"/>
        <v>0.16131517211409774</v>
      </c>
      <c r="D117" s="179">
        <f>D113+D114+D115+D116</f>
        <v>2459.9669999999942</v>
      </c>
      <c r="E117" s="307" t="str">
        <f t="shared" si="40"/>
        <v>n.m.</v>
      </c>
      <c r="F117" s="214">
        <f>F113+F114+F115+F116</f>
        <v>-342.30500000000285</v>
      </c>
      <c r="G117" s="307" t="str">
        <f t="shared" si="36"/>
        <v>n.m.</v>
      </c>
      <c r="H117" s="214">
        <f>H113+H114+H115+H116</f>
        <v>63.049999999996203</v>
      </c>
      <c r="I117" s="307" t="str">
        <f t="shared" si="37"/>
        <v>n.m.</v>
      </c>
      <c r="J117" s="366">
        <f t="shared" ref="J117" si="44">J113+J114+J115+J116</f>
        <v>-729.07000000000187</v>
      </c>
    </row>
    <row r="118" spans="1:10">
      <c r="A118" s="86" t="s">
        <v>80</v>
      </c>
      <c r="B118" s="238">
        <v>31.4</v>
      </c>
      <c r="C118" s="119">
        <f t="shared" si="43"/>
        <v>-0.14090287277701774</v>
      </c>
      <c r="D118" s="210">
        <v>36.549999999999997</v>
      </c>
      <c r="E118" s="290">
        <f t="shared" si="40"/>
        <v>-0.19828909848651033</v>
      </c>
      <c r="F118" s="210">
        <v>45.59</v>
      </c>
      <c r="G118" s="290">
        <f t="shared" si="36"/>
        <v>7.5138121546962644E-3</v>
      </c>
      <c r="H118" s="210">
        <v>45.25</v>
      </c>
      <c r="I118" s="290">
        <f t="shared" si="37"/>
        <v>-8.5304224782696614E-2</v>
      </c>
      <c r="J118" s="368">
        <v>49.47</v>
      </c>
    </row>
    <row r="119" spans="1:10">
      <c r="A119" s="86" t="s">
        <v>81</v>
      </c>
      <c r="B119" s="238">
        <v>14.22</v>
      </c>
      <c r="C119" s="119">
        <f t="shared" si="43"/>
        <v>-0.41529605263157898</v>
      </c>
      <c r="D119" s="210">
        <v>24.32</v>
      </c>
      <c r="E119" s="290">
        <f t="shared" si="40"/>
        <v>-3.3386327503974522E-2</v>
      </c>
      <c r="F119" s="210">
        <v>25.16</v>
      </c>
      <c r="G119" s="290">
        <f t="shared" si="36"/>
        <v>-0.33456757471568377</v>
      </c>
      <c r="H119" s="210">
        <v>37.81</v>
      </c>
      <c r="I119" s="290">
        <f t="shared" si="37"/>
        <v>1.312968917470525E-2</v>
      </c>
      <c r="J119" s="368">
        <v>37.32</v>
      </c>
    </row>
    <row r="120" spans="1:10">
      <c r="A120" s="86" t="s">
        <v>82</v>
      </c>
      <c r="B120" s="238">
        <v>154.81</v>
      </c>
      <c r="C120" s="119">
        <f t="shared" si="43"/>
        <v>0.26128401499103804</v>
      </c>
      <c r="D120" s="210">
        <v>122.74</v>
      </c>
      <c r="E120" s="290">
        <f t="shared" si="40"/>
        <v>0.35834440017706948</v>
      </c>
      <c r="F120" s="210">
        <v>90.36</v>
      </c>
      <c r="G120" s="290">
        <f t="shared" si="36"/>
        <v>2.6881632653061223</v>
      </c>
      <c r="H120" s="210">
        <v>24.5</v>
      </c>
      <c r="I120" s="290">
        <f t="shared" si="37"/>
        <v>-0.91076956695924538</v>
      </c>
      <c r="J120" s="368">
        <v>274.57</v>
      </c>
    </row>
    <row r="121" spans="1:10" s="13" customFormat="1">
      <c r="A121" s="84" t="s">
        <v>83</v>
      </c>
      <c r="B121" s="180">
        <f>-B19/B18</f>
        <v>0.3458568969756578</v>
      </c>
      <c r="C121" s="98"/>
      <c r="D121" s="180">
        <f>-D19/D18</f>
        <v>0.34418959185087705</v>
      </c>
      <c r="E121" s="369"/>
      <c r="F121" s="370">
        <f>-F19/F18</f>
        <v>0.31651283674434394</v>
      </c>
      <c r="G121" s="369"/>
      <c r="H121" s="370">
        <f>-H19/H18</f>
        <v>0.30590441822369024</v>
      </c>
      <c r="I121" s="369"/>
      <c r="J121" s="370">
        <f>-J19/J18</f>
        <v>0.33037304395317502</v>
      </c>
    </row>
    <row r="122" spans="1:10">
      <c r="A122" s="86"/>
      <c r="B122" s="157"/>
      <c r="C122" s="92"/>
      <c r="D122" s="157"/>
      <c r="E122" s="329"/>
      <c r="F122" s="365"/>
      <c r="G122" s="329"/>
      <c r="H122" s="365"/>
      <c r="I122" s="329"/>
      <c r="J122" s="330"/>
    </row>
    <row r="123" spans="1:10" s="2" customFormat="1" ht="45">
      <c r="A123" s="187" t="s">
        <v>147</v>
      </c>
      <c r="B123" s="226"/>
      <c r="C123" s="88"/>
      <c r="D123" s="226">
        <v>689.24</v>
      </c>
      <c r="E123" s="316"/>
      <c r="F123" s="320"/>
      <c r="G123" s="316"/>
      <c r="H123" s="320"/>
      <c r="I123" s="316"/>
      <c r="J123" s="320"/>
    </row>
    <row r="124" spans="1:10" s="2" customFormat="1">
      <c r="A124" s="84" t="s">
        <v>84</v>
      </c>
      <c r="B124" s="179">
        <f>-B101-B100-B104</f>
        <v>497.06999999999994</v>
      </c>
      <c r="C124" s="85">
        <f t="shared" ref="C124" si="45">IF((+B124/D124)&lt;0,"n.m.",IF(B124&lt;0,(+B124/D124-1)*-1,(+B124/D124-1)))</f>
        <v>-0.31846601036553612</v>
      </c>
      <c r="D124" s="179">
        <f>-D100-D104+D123</f>
        <v>729.34</v>
      </c>
      <c r="E124" s="307">
        <f t="shared" ref="E124" si="46">IF((+D124/F124)&lt;0,"n.m.",IF(D124&lt;0,(+D124/F124-1)*-1,(+D124/F124-1)))</f>
        <v>-1.8124590234557592E-2</v>
      </c>
      <c r="F124" s="366">
        <f>-F101-F100-F104</f>
        <v>742.80300000000011</v>
      </c>
      <c r="G124" s="307">
        <f t="shared" ref="G124" si="47">IF((+F124/H124)&lt;0,"n.m.",IF(F124&lt;0,(+F124/H124-1)*-1,(+F124/H124-1)))</f>
        <v>0.48098532578355546</v>
      </c>
      <c r="H124" s="366">
        <f>-H101-H100-H104</f>
        <v>501.56</v>
      </c>
      <c r="I124" s="307">
        <f t="shared" ref="I124" si="48">IF((+H124/J124)&lt;0,"n.m.",IF(H124&lt;0,(+H124/J124-1)*-1,(+H124/J124-1)))</f>
        <v>-0.17708247879374561</v>
      </c>
      <c r="J124" s="366">
        <f>-J101-J100-J104</f>
        <v>609.49</v>
      </c>
    </row>
    <row r="125" spans="1:10">
      <c r="A125" s="86"/>
      <c r="B125" s="173"/>
      <c r="C125" s="92"/>
      <c r="D125" s="173"/>
      <c r="E125" s="329"/>
      <c r="F125" s="330"/>
      <c r="G125" s="329"/>
      <c r="H125" s="330"/>
      <c r="I125" s="329"/>
      <c r="J125" s="330"/>
    </row>
    <row r="126" spans="1:10" s="2" customFormat="1">
      <c r="A126" s="2" t="s">
        <v>85</v>
      </c>
      <c r="B126" s="181"/>
      <c r="C126" s="8"/>
      <c r="D126" s="181"/>
      <c r="E126" s="288"/>
      <c r="F126" s="289"/>
      <c r="G126" s="288"/>
      <c r="H126" s="289"/>
      <c r="I126" s="288"/>
      <c r="J126" s="289"/>
    </row>
    <row r="127" spans="1:10" s="2" customFormat="1">
      <c r="A127" s="5" t="s">
        <v>86</v>
      </c>
      <c r="B127" s="81">
        <v>28150</v>
      </c>
      <c r="C127" s="119">
        <f t="shared" ref="C127:I155" si="49">IF((+B127/D127)&lt;0,"n.m.",IF(B127&lt;0,(+B127/D127-1)*-1,(+B127/D127-1)))</f>
        <v>-3.3708636550871862E-2</v>
      </c>
      <c r="D127" s="81">
        <v>29132</v>
      </c>
      <c r="E127" s="290">
        <f t="shared" ref="E127:E143" si="50">IF((+D127/F127)&lt;0,"n.m.",IF(D127&lt;0,(+D127/F127-1)*-1,(+D127/F127-1)))</f>
        <v>-1.5644534549755007E-2</v>
      </c>
      <c r="F127" s="81">
        <v>29595</v>
      </c>
      <c r="G127" s="290">
        <f t="shared" ref="G127:G143" si="51">IF((+F127/H127)&lt;0,"n.m.",IF(F127&lt;0,(+F127/H127-1)*-1,(+F127/H127-1)))</f>
        <v>-4.105394218797298E-3</v>
      </c>
      <c r="H127" s="81">
        <v>29717</v>
      </c>
      <c r="I127" s="290">
        <f t="shared" ref="I127:I143" si="52">IF((+H127/J127)&lt;0,"n.m.",IF(H127&lt;0,(+H127/J127-1)*-1,(+H127/J127-1)))</f>
        <v>3.0194827705747773E-2</v>
      </c>
      <c r="J127" s="291">
        <v>28846</v>
      </c>
    </row>
    <row r="128" spans="1:10" s="2" customFormat="1">
      <c r="A128" s="5" t="s">
        <v>87</v>
      </c>
      <c r="B128" s="81">
        <v>11514</v>
      </c>
      <c r="C128" s="119">
        <f t="shared" si="49"/>
        <v>-8.6775425199581147E-4</v>
      </c>
      <c r="D128" s="81">
        <v>11524</v>
      </c>
      <c r="E128" s="290">
        <f t="shared" si="50"/>
        <v>3.5399820305480612E-2</v>
      </c>
      <c r="F128" s="81">
        <v>11130</v>
      </c>
      <c r="G128" s="290">
        <f t="shared" si="51"/>
        <v>5.2581804425950507E-2</v>
      </c>
      <c r="H128" s="81">
        <v>10574</v>
      </c>
      <c r="I128" s="290">
        <f t="shared" si="52"/>
        <v>2.5208454527826163E-2</v>
      </c>
      <c r="J128" s="291">
        <v>10314</v>
      </c>
    </row>
    <row r="129" spans="1:10" s="2" customFormat="1">
      <c r="A129" s="7" t="s">
        <v>88</v>
      </c>
      <c r="B129" s="81">
        <v>6428</v>
      </c>
      <c r="C129" s="119">
        <f t="shared" si="49"/>
        <v>3.9120594891690841E-2</v>
      </c>
      <c r="D129" s="81">
        <v>6186</v>
      </c>
      <c r="E129" s="290">
        <f t="shared" si="50"/>
        <v>0.17292377701934014</v>
      </c>
      <c r="F129" s="81">
        <v>5274</v>
      </c>
      <c r="G129" s="290">
        <f t="shared" si="51"/>
        <v>0.11008208798147767</v>
      </c>
      <c r="H129" s="81">
        <v>4751</v>
      </c>
      <c r="I129" s="290">
        <f t="shared" si="52"/>
        <v>4.3258673693456373E-2</v>
      </c>
      <c r="J129" s="291">
        <v>4554</v>
      </c>
    </row>
    <row r="130" spans="1:10" s="2" customFormat="1">
      <c r="A130" s="7" t="s">
        <v>89</v>
      </c>
      <c r="B130" s="81">
        <v>4097</v>
      </c>
      <c r="C130" s="119">
        <f t="shared" si="49"/>
        <v>4.6220633299284941E-2</v>
      </c>
      <c r="D130" s="81">
        <v>3916</v>
      </c>
      <c r="E130" s="290">
        <f t="shared" si="50"/>
        <v>4.5940170940170999E-2</v>
      </c>
      <c r="F130" s="81">
        <v>3744</v>
      </c>
      <c r="G130" s="290">
        <f t="shared" si="51"/>
        <v>2.323039081716316E-2</v>
      </c>
      <c r="H130" s="81">
        <v>3659</v>
      </c>
      <c r="I130" s="290">
        <f t="shared" si="52"/>
        <v>-3.5403050108931966E-3</v>
      </c>
      <c r="J130" s="291">
        <v>3672</v>
      </c>
    </row>
    <row r="131" spans="1:10">
      <c r="A131" s="7" t="s">
        <v>90</v>
      </c>
      <c r="B131" s="81">
        <v>2880</v>
      </c>
      <c r="C131" s="119">
        <f t="shared" si="49"/>
        <v>-3.4602076124568004E-3</v>
      </c>
      <c r="D131" s="81">
        <v>2890</v>
      </c>
      <c r="E131" s="290">
        <f t="shared" si="50"/>
        <v>-5.0591327201051195E-2</v>
      </c>
      <c r="F131" s="81">
        <v>3044</v>
      </c>
      <c r="G131" s="290">
        <f t="shared" si="51"/>
        <v>0.10932944606413986</v>
      </c>
      <c r="H131" s="81">
        <v>2744</v>
      </c>
      <c r="I131" s="290">
        <f t="shared" si="52"/>
        <v>5.7418111753371859E-2</v>
      </c>
      <c r="J131" s="291">
        <v>2595</v>
      </c>
    </row>
    <row r="132" spans="1:10">
      <c r="A132" s="7" t="s">
        <v>129</v>
      </c>
      <c r="B132" s="81">
        <v>644</v>
      </c>
      <c r="C132" s="119">
        <f t="shared" si="49"/>
        <v>-2.4242424242424288E-2</v>
      </c>
      <c r="D132" s="81">
        <v>660</v>
      </c>
      <c r="E132" s="290">
        <f t="shared" si="50"/>
        <v>-9.4650205761316886E-2</v>
      </c>
      <c r="F132" s="81">
        <v>729</v>
      </c>
      <c r="G132" s="290">
        <f t="shared" si="51"/>
        <v>-0.17533936651583715</v>
      </c>
      <c r="H132" s="81">
        <v>884</v>
      </c>
      <c r="I132" s="290">
        <f t="shared" si="52"/>
        <v>-0.23197219808861858</v>
      </c>
      <c r="J132" s="291">
        <v>1151</v>
      </c>
    </row>
    <row r="133" spans="1:10">
      <c r="A133" s="7" t="s">
        <v>91</v>
      </c>
      <c r="B133" s="81">
        <v>1745</v>
      </c>
      <c r="C133" s="119">
        <f t="shared" si="49"/>
        <v>-4.696886947023482E-2</v>
      </c>
      <c r="D133" s="81">
        <v>1831</v>
      </c>
      <c r="E133" s="290">
        <f t="shared" si="50"/>
        <v>-3.8845144356955408E-2</v>
      </c>
      <c r="F133" s="81">
        <v>1905</v>
      </c>
      <c r="G133" s="290">
        <f t="shared" si="51"/>
        <v>-4.7021943573667402E-3</v>
      </c>
      <c r="H133" s="81">
        <v>1914</v>
      </c>
      <c r="I133" s="290">
        <f t="shared" si="52"/>
        <v>4.5330420535226734E-2</v>
      </c>
      <c r="J133" s="291">
        <v>1831</v>
      </c>
    </row>
    <row r="134" spans="1:10">
      <c r="A134" s="7" t="s">
        <v>92</v>
      </c>
      <c r="B134" s="81">
        <v>1739</v>
      </c>
      <c r="C134" s="119">
        <f t="shared" si="49"/>
        <v>0.1410761154855642</v>
      </c>
      <c r="D134" s="81">
        <v>1524</v>
      </c>
      <c r="E134" s="290">
        <f t="shared" si="50"/>
        <v>8.7794432548179868E-2</v>
      </c>
      <c r="F134" s="81">
        <v>1401</v>
      </c>
      <c r="G134" s="290">
        <f t="shared" si="51"/>
        <v>2.9390154298310156E-2</v>
      </c>
      <c r="H134" s="81">
        <v>1361</v>
      </c>
      <c r="I134" s="290">
        <f t="shared" si="52"/>
        <v>2.8722600151171562E-2</v>
      </c>
      <c r="J134" s="291">
        <v>1323</v>
      </c>
    </row>
    <row r="135" spans="1:10">
      <c r="A135" s="7" t="s">
        <v>93</v>
      </c>
      <c r="B135" s="81">
        <v>1275</v>
      </c>
      <c r="C135" s="119">
        <f t="shared" si="49"/>
        <v>0.18274582560296837</v>
      </c>
      <c r="D135" s="81">
        <v>1078</v>
      </c>
      <c r="E135" s="290">
        <f t="shared" si="50"/>
        <v>0.101123595505618</v>
      </c>
      <c r="F135" s="81">
        <v>979</v>
      </c>
      <c r="G135" s="290">
        <f t="shared" si="51"/>
        <v>0.14102564102564097</v>
      </c>
      <c r="H135" s="81">
        <v>858</v>
      </c>
      <c r="I135" s="290">
        <f t="shared" si="52"/>
        <v>0.21702127659574466</v>
      </c>
      <c r="J135" s="291">
        <v>705</v>
      </c>
    </row>
    <row r="136" spans="1:10">
      <c r="A136" s="7" t="s">
        <v>94</v>
      </c>
      <c r="B136" s="81">
        <v>148</v>
      </c>
      <c r="C136" s="119">
        <f t="shared" si="49"/>
        <v>-6.9182389937106903E-2</v>
      </c>
      <c r="D136" s="81">
        <v>159</v>
      </c>
      <c r="E136" s="290">
        <f t="shared" si="50"/>
        <v>-5.9171597633136064E-2</v>
      </c>
      <c r="F136" s="81">
        <v>169</v>
      </c>
      <c r="G136" s="290">
        <f t="shared" si="51"/>
        <v>-0.20657276995305163</v>
      </c>
      <c r="H136" s="81">
        <v>213</v>
      </c>
      <c r="I136" s="290">
        <f t="shared" si="52"/>
        <v>-4.6728971962616273E-3</v>
      </c>
      <c r="J136" s="291">
        <v>214</v>
      </c>
    </row>
    <row r="137" spans="1:10">
      <c r="A137" s="7" t="s">
        <v>95</v>
      </c>
      <c r="B137" s="81">
        <v>1452</v>
      </c>
      <c r="C137" s="119">
        <f t="shared" si="49"/>
        <v>4.31034482758621E-2</v>
      </c>
      <c r="D137" s="81">
        <v>1392</v>
      </c>
      <c r="E137" s="290">
        <f t="shared" si="50"/>
        <v>0.15327257663628835</v>
      </c>
      <c r="F137" s="81">
        <v>1207</v>
      </c>
      <c r="G137" s="290">
        <f t="shared" si="51"/>
        <v>0.16505791505791501</v>
      </c>
      <c r="H137" s="81">
        <v>1036</v>
      </c>
      <c r="I137" s="290">
        <f t="shared" si="52"/>
        <v>0.17727272727272725</v>
      </c>
      <c r="J137" s="291">
        <v>880</v>
      </c>
    </row>
    <row r="138" spans="1:10">
      <c r="A138" s="7" t="s">
        <v>96</v>
      </c>
      <c r="B138" s="81">
        <v>491</v>
      </c>
      <c r="C138" s="119">
        <f t="shared" si="49"/>
        <v>0.22443890274314215</v>
      </c>
      <c r="D138" s="81">
        <v>401</v>
      </c>
      <c r="E138" s="290">
        <f t="shared" si="50"/>
        <v>9.5628415300546443E-2</v>
      </c>
      <c r="F138" s="81">
        <v>366</v>
      </c>
      <c r="G138" s="290">
        <f t="shared" si="51"/>
        <v>5.7803468208092568E-2</v>
      </c>
      <c r="H138" s="81">
        <v>346</v>
      </c>
      <c r="I138" s="290">
        <f t="shared" si="52"/>
        <v>1.1695906432748648E-2</v>
      </c>
      <c r="J138" s="291">
        <v>342</v>
      </c>
    </row>
    <row r="139" spans="1:10">
      <c r="A139" s="7" t="s">
        <v>97</v>
      </c>
      <c r="B139" s="81">
        <v>822</v>
      </c>
      <c r="C139" s="119">
        <f t="shared" si="49"/>
        <v>-6.5909090909090917E-2</v>
      </c>
      <c r="D139" s="81">
        <v>880</v>
      </c>
      <c r="E139" s="290">
        <f t="shared" si="50"/>
        <v>-8.9968976215098251E-2</v>
      </c>
      <c r="F139" s="81">
        <v>967</v>
      </c>
      <c r="G139" s="290">
        <f t="shared" si="51"/>
        <v>-9.3720712277413298E-2</v>
      </c>
      <c r="H139" s="81">
        <v>1067</v>
      </c>
      <c r="I139" s="290">
        <f t="shared" si="52"/>
        <v>-0.12826797385620914</v>
      </c>
      <c r="J139" s="291">
        <v>1224</v>
      </c>
    </row>
    <row r="140" spans="1:10">
      <c r="A140" s="5" t="s">
        <v>98</v>
      </c>
      <c r="B140" s="194">
        <v>538</v>
      </c>
      <c r="C140" s="119">
        <f t="shared" si="49"/>
        <v>-0.10631229235880402</v>
      </c>
      <c r="D140" s="194">
        <v>602</v>
      </c>
      <c r="E140" s="290">
        <f t="shared" si="50"/>
        <v>-2.2727272727272707E-2</v>
      </c>
      <c r="F140" s="292">
        <v>616</v>
      </c>
      <c r="G140" s="290">
        <f t="shared" si="51"/>
        <v>-2.8391167192429068E-2</v>
      </c>
      <c r="H140" s="292">
        <v>634</v>
      </c>
      <c r="I140" s="290">
        <f t="shared" si="52"/>
        <v>0</v>
      </c>
      <c r="J140" s="293">
        <v>634</v>
      </c>
    </row>
    <row r="141" spans="1:10">
      <c r="A141" s="5" t="s">
        <v>99</v>
      </c>
      <c r="B141" s="81">
        <v>370</v>
      </c>
      <c r="C141" s="119">
        <f t="shared" si="49"/>
        <v>-0.15137614678899081</v>
      </c>
      <c r="D141" s="81">
        <v>436</v>
      </c>
      <c r="E141" s="290">
        <f t="shared" si="50"/>
        <v>6.9284064665127154E-3</v>
      </c>
      <c r="F141" s="81">
        <v>433</v>
      </c>
      <c r="G141" s="290">
        <f t="shared" si="51"/>
        <v>6.1274509803921573E-2</v>
      </c>
      <c r="H141" s="81">
        <v>408</v>
      </c>
      <c r="I141" s="290">
        <f t="shared" si="52"/>
        <v>-5.555555555555558E-2</v>
      </c>
      <c r="J141" s="291">
        <v>432</v>
      </c>
    </row>
    <row r="142" spans="1:10" s="2" customFormat="1">
      <c r="A142" s="5" t="s">
        <v>100</v>
      </c>
      <c r="B142" s="81">
        <v>212</v>
      </c>
      <c r="C142" s="119">
        <f t="shared" si="49"/>
        <v>0.23976608187134496</v>
      </c>
      <c r="D142" s="81">
        <v>171</v>
      </c>
      <c r="E142" s="290">
        <f t="shared" si="50"/>
        <v>0.19580419580419584</v>
      </c>
      <c r="F142" s="81">
        <v>143</v>
      </c>
      <c r="G142" s="290">
        <f t="shared" si="51"/>
        <v>-0.25520833333333337</v>
      </c>
      <c r="H142" s="81">
        <v>192</v>
      </c>
      <c r="I142" s="290">
        <f t="shared" si="52"/>
        <v>-0.25291828793774318</v>
      </c>
      <c r="J142" s="291">
        <v>257</v>
      </c>
    </row>
    <row r="143" spans="1:10">
      <c r="A143" s="5" t="s">
        <v>101</v>
      </c>
      <c r="B143" s="81">
        <v>276</v>
      </c>
      <c r="C143" s="119">
        <f t="shared" si="49"/>
        <v>-6.1224489795918324E-2</v>
      </c>
      <c r="D143" s="81">
        <v>294</v>
      </c>
      <c r="E143" s="290">
        <f t="shared" si="50"/>
        <v>3.1578947368421151E-2</v>
      </c>
      <c r="F143" s="81">
        <v>285</v>
      </c>
      <c r="G143" s="290">
        <f t="shared" si="51"/>
        <v>-0.19491525423728817</v>
      </c>
      <c r="H143" s="81">
        <v>354</v>
      </c>
      <c r="I143" s="290">
        <f t="shared" si="52"/>
        <v>-0.28048780487804881</v>
      </c>
      <c r="J143" s="291">
        <v>492</v>
      </c>
    </row>
    <row r="144" spans="1:10" s="207" customFormat="1">
      <c r="A144" s="207" t="s">
        <v>158</v>
      </c>
      <c r="B144" s="81">
        <v>610</v>
      </c>
      <c r="C144" s="231">
        <f t="shared" si="49"/>
        <v>0.71348314606741581</v>
      </c>
      <c r="D144" s="81">
        <v>356</v>
      </c>
    </row>
    <row r="145" spans="1:10">
      <c r="A145" s="5" t="s">
        <v>102</v>
      </c>
      <c r="B145" s="81">
        <v>1123</v>
      </c>
      <c r="C145" s="119">
        <f t="shared" si="49"/>
        <v>-4.180887372013653E-2</v>
      </c>
      <c r="D145" s="81">
        <v>1172</v>
      </c>
      <c r="E145" s="290"/>
      <c r="F145" s="81">
        <v>1286</v>
      </c>
      <c r="G145" s="290">
        <f t="shared" ref="G145:G149" si="53">IF((+F145/H145)&lt;0,"n.m.",IF(F145&lt;0,(+F145/H145-1)*-1,(+F145/H145-1)))</f>
        <v>1.579778830963674E-2</v>
      </c>
      <c r="H145" s="81">
        <v>1266</v>
      </c>
      <c r="I145" s="290">
        <f t="shared" ref="I145:I149" si="54">IF((+H145/J145)&lt;0,"n.m.",IF(H145&lt;0,(+H145/J145-1)*-1,(+H145/J145-1)))</f>
        <v>0.27878787878787881</v>
      </c>
      <c r="J145" s="291">
        <v>990</v>
      </c>
    </row>
    <row r="146" spans="1:10">
      <c r="A146" s="5" t="s">
        <v>103</v>
      </c>
      <c r="B146" s="81">
        <v>1553</v>
      </c>
      <c r="C146" s="119">
        <f t="shared" si="49"/>
        <v>-0.42566568047337283</v>
      </c>
      <c r="D146" s="81">
        <v>2704</v>
      </c>
      <c r="E146" s="290">
        <f t="shared" ref="E146:E149" si="55">IF((+D146/F146)&lt;0,"n.m.",IF(D146&lt;0,(+D146/F146-1)*-1,(+D146/F146-1)))</f>
        <v>-0.28879537085744345</v>
      </c>
      <c r="F146" s="81">
        <v>3802</v>
      </c>
      <c r="G146" s="290">
        <f t="shared" si="53"/>
        <v>-1.5025906735751327E-2</v>
      </c>
      <c r="H146" s="81">
        <v>3860</v>
      </c>
      <c r="I146" s="290">
        <f t="shared" si="54"/>
        <v>-0.16738567730802412</v>
      </c>
      <c r="J146" s="291">
        <v>4636</v>
      </c>
    </row>
    <row r="147" spans="1:10">
      <c r="A147" s="5" t="s">
        <v>104</v>
      </c>
      <c r="B147" s="81">
        <v>6497</v>
      </c>
      <c r="C147" s="119">
        <f t="shared" si="49"/>
        <v>-0.14659135688953107</v>
      </c>
      <c r="D147" s="81">
        <v>7613</v>
      </c>
      <c r="E147" s="290">
        <f t="shared" si="55"/>
        <v>0.16602848828304495</v>
      </c>
      <c r="F147" s="81">
        <v>6529</v>
      </c>
      <c r="G147" s="290">
        <f t="shared" si="53"/>
        <v>0.25606002308580234</v>
      </c>
      <c r="H147" s="81">
        <v>5198</v>
      </c>
      <c r="I147" s="290">
        <f t="shared" si="54"/>
        <v>3.8146594767325848E-2</v>
      </c>
      <c r="J147" s="291">
        <v>5007</v>
      </c>
    </row>
    <row r="148" spans="1:10">
      <c r="A148" s="5" t="s">
        <v>105</v>
      </c>
      <c r="B148" s="189">
        <v>816</v>
      </c>
      <c r="C148" s="119">
        <f t="shared" si="49"/>
        <v>-0.23236124176857953</v>
      </c>
      <c r="D148" s="189">
        <v>1063</v>
      </c>
      <c r="E148" s="290">
        <f t="shared" si="55"/>
        <v>-8.3955223880597396E-3</v>
      </c>
      <c r="F148" s="294">
        <v>1072</v>
      </c>
      <c r="G148" s="290">
        <f t="shared" si="53"/>
        <v>-4.4563279857397498E-2</v>
      </c>
      <c r="H148" s="295">
        <v>1122</v>
      </c>
      <c r="I148" s="290">
        <f t="shared" si="54"/>
        <v>0.11089108910891099</v>
      </c>
      <c r="J148" s="296">
        <v>1010</v>
      </c>
    </row>
    <row r="149" spans="1:10">
      <c r="A149" s="5" t="s">
        <v>106</v>
      </c>
      <c r="B149" s="189">
        <v>960</v>
      </c>
      <c r="C149" s="119">
        <f t="shared" si="49"/>
        <v>2.673796791443861E-2</v>
      </c>
      <c r="D149" s="189">
        <v>935</v>
      </c>
      <c r="E149" s="290">
        <f t="shared" si="55"/>
        <v>0.19260204081632648</v>
      </c>
      <c r="F149" s="294">
        <v>784</v>
      </c>
      <c r="G149" s="290">
        <f t="shared" si="53"/>
        <v>5.0938337801608613E-2</v>
      </c>
      <c r="H149" s="295">
        <v>746</v>
      </c>
      <c r="I149" s="290">
        <f t="shared" si="54"/>
        <v>2.1917808219177992E-2</v>
      </c>
      <c r="J149" s="296">
        <v>730</v>
      </c>
    </row>
    <row r="150" spans="1:10">
      <c r="A150" s="10" t="s">
        <v>86</v>
      </c>
      <c r="B150" s="195">
        <f>B127</f>
        <v>28150</v>
      </c>
      <c r="C150" s="119">
        <f t="shared" si="49"/>
        <v>-3.3708636550871862E-2</v>
      </c>
      <c r="D150" s="195">
        <f>D127</f>
        <v>29132</v>
      </c>
      <c r="E150" s="119">
        <f t="shared" si="49"/>
        <v>-1.5644534549755007E-2</v>
      </c>
      <c r="F150" s="195">
        <f>F127</f>
        <v>29595</v>
      </c>
      <c r="G150" s="119">
        <f t="shared" si="49"/>
        <v>-4.105394218797298E-3</v>
      </c>
      <c r="H150" s="195">
        <f>H127</f>
        <v>29717</v>
      </c>
      <c r="I150" s="119">
        <f t="shared" si="49"/>
        <v>3.0194827705747773E-2</v>
      </c>
      <c r="J150" s="195">
        <f>J127</f>
        <v>28846</v>
      </c>
    </row>
    <row r="151" spans="1:10">
      <c r="A151" s="10" t="s">
        <v>87</v>
      </c>
      <c r="B151" s="195">
        <f>B128</f>
        <v>11514</v>
      </c>
      <c r="C151" s="119">
        <f t="shared" si="49"/>
        <v>-8.6775425199581147E-4</v>
      </c>
      <c r="D151" s="195">
        <f>D128</f>
        <v>11524</v>
      </c>
      <c r="E151" s="119">
        <f t="shared" si="49"/>
        <v>3.5399820305480612E-2</v>
      </c>
      <c r="F151" s="195">
        <f>F128</f>
        <v>11130</v>
      </c>
      <c r="G151" s="119">
        <f t="shared" si="49"/>
        <v>5.2581804425950507E-2</v>
      </c>
      <c r="H151" s="195">
        <f>H128</f>
        <v>10574</v>
      </c>
      <c r="I151" s="119">
        <f t="shared" si="49"/>
        <v>2.5208454527826163E-2</v>
      </c>
      <c r="J151" s="195">
        <f>J128</f>
        <v>10314</v>
      </c>
    </row>
    <row r="152" spans="1:10" s="2" customFormat="1">
      <c r="A152" s="10" t="s">
        <v>107</v>
      </c>
      <c r="B152" s="194">
        <f>B129+B130+B131+B132+B133+B134+B135+B136+B137+B138</f>
        <v>20899</v>
      </c>
      <c r="C152" s="119">
        <f t="shared" si="49"/>
        <v>4.3020412237360972E-2</v>
      </c>
      <c r="D152" s="194">
        <f>D129+D130+D131+D132+D133+D134+D135+D136+D137+D138</f>
        <v>20037</v>
      </c>
      <c r="E152" s="119">
        <f t="shared" si="49"/>
        <v>6.4778403656073902E-2</v>
      </c>
      <c r="F152" s="194">
        <f>F129+F130+F131+F132+F133+F134+F135+F136+F137+F138</f>
        <v>18818</v>
      </c>
      <c r="G152" s="119">
        <f t="shared" si="49"/>
        <v>5.921422942699528E-2</v>
      </c>
      <c r="H152" s="194">
        <f>H129+H130+H131+H132+H133+H134+H135+H136+H137+H138</f>
        <v>17766</v>
      </c>
      <c r="I152" s="119">
        <f t="shared" si="49"/>
        <v>2.8899056002779977E-2</v>
      </c>
      <c r="J152" s="194">
        <f>J129+J130+J131+J132+J133+J134+J135+J136+J137+J138</f>
        <v>17267</v>
      </c>
    </row>
    <row r="153" spans="1:10" s="2" customFormat="1">
      <c r="A153" s="10" t="s">
        <v>108</v>
      </c>
      <c r="B153" s="194">
        <f>B139+B140+B141+B142+B143+B145+B144</f>
        <v>3951</v>
      </c>
      <c r="C153" s="119">
        <f t="shared" si="49"/>
        <v>1.0227563283047747E-2</v>
      </c>
      <c r="D153" s="194">
        <f>D139+D140+D141+D142+D143+D145+D144</f>
        <v>3911</v>
      </c>
      <c r="E153" s="119">
        <f t="shared" si="49"/>
        <v>4.852546916890077E-2</v>
      </c>
      <c r="F153" s="194">
        <f>F139+F140+F141+F142+F143+F145+F144</f>
        <v>3730</v>
      </c>
      <c r="G153" s="119">
        <f t="shared" si="49"/>
        <v>-4.87120632491711E-2</v>
      </c>
      <c r="H153" s="194">
        <f>H139+H140+H141+H142+H143+H145+H144</f>
        <v>3921</v>
      </c>
      <c r="I153" s="119">
        <f t="shared" si="49"/>
        <v>-2.6805658972449686E-2</v>
      </c>
      <c r="J153" s="194">
        <f>J139+J140+J141+J142+J143+J145+J144</f>
        <v>4029</v>
      </c>
    </row>
    <row r="154" spans="1:10">
      <c r="A154" s="10" t="s">
        <v>109</v>
      </c>
      <c r="B154" s="194">
        <f>B146+B147+B148+B149</f>
        <v>9826</v>
      </c>
      <c r="C154" s="119">
        <f t="shared" si="49"/>
        <v>-0.20211124644742184</v>
      </c>
      <c r="D154" s="194">
        <f>D146+D147+D148+D149</f>
        <v>12315</v>
      </c>
      <c r="E154" s="119">
        <f t="shared" si="49"/>
        <v>1.0502994994666448E-2</v>
      </c>
      <c r="F154" s="194">
        <f>F146+F147+F148+F149</f>
        <v>12187</v>
      </c>
      <c r="G154" s="119">
        <f t="shared" si="49"/>
        <v>0.11541277686252971</v>
      </c>
      <c r="H154" s="194">
        <f>H146+H147+H148+H149</f>
        <v>10926</v>
      </c>
      <c r="I154" s="119">
        <f t="shared" si="49"/>
        <v>-4.0147588509180321E-2</v>
      </c>
      <c r="J154" s="194">
        <f>J146+J147+J148+J149</f>
        <v>11383</v>
      </c>
    </row>
    <row r="155" spans="1:10" s="2" customFormat="1">
      <c r="A155" s="2" t="s">
        <v>110</v>
      </c>
      <c r="B155" s="196">
        <f>SUM(B150:B154)</f>
        <v>74340</v>
      </c>
      <c r="C155" s="85">
        <f t="shared" si="49"/>
        <v>-3.352877702518231E-2</v>
      </c>
      <c r="D155" s="196">
        <f>SUM(D150:D154)</f>
        <v>76919</v>
      </c>
      <c r="E155" s="85">
        <f t="shared" si="49"/>
        <v>1.9334746885767196E-2</v>
      </c>
      <c r="F155" s="196">
        <f>SUM(F150:F154)</f>
        <v>75460</v>
      </c>
      <c r="G155" s="85">
        <f t="shared" si="49"/>
        <v>3.5059804674640649E-2</v>
      </c>
      <c r="H155" s="196">
        <f>SUM(H150:H154)</f>
        <v>72904</v>
      </c>
      <c r="I155" s="85">
        <f t="shared" si="49"/>
        <v>1.4824816603794533E-2</v>
      </c>
      <c r="J155" s="196">
        <f>SUM(J150:J154)</f>
        <v>71839</v>
      </c>
    </row>
    <row r="156" spans="1:10">
      <c r="B156" s="197"/>
      <c r="C156" s="119"/>
      <c r="D156" s="197"/>
      <c r="E156" s="119"/>
      <c r="G156" s="119"/>
      <c r="I156" s="119"/>
    </row>
    <row r="157" spans="1:10">
      <c r="A157" s="5" t="s">
        <v>111</v>
      </c>
      <c r="B157" s="120">
        <v>31889</v>
      </c>
      <c r="C157" s="119">
        <f t="shared" ref="C157:I157" si="56">IF((+B157/D157)&lt;0,"n.m.",IF(B157&lt;0,(+B157/D157-1)*-1,(+B157/D157-1)))</f>
        <v>-1.8195812807881739E-2</v>
      </c>
      <c r="D157" s="120">
        <v>32480</v>
      </c>
      <c r="E157" s="119">
        <f t="shared" si="56"/>
        <v>2.5835386267449856E-2</v>
      </c>
      <c r="F157" s="120">
        <v>31662</v>
      </c>
      <c r="G157" s="119">
        <f t="shared" si="56"/>
        <v>3.5924617196702036E-2</v>
      </c>
      <c r="H157" s="306">
        <v>30564</v>
      </c>
      <c r="I157" s="119">
        <f t="shared" si="56"/>
        <v>7.4003795066413636E-2</v>
      </c>
      <c r="J157" s="120">
        <v>28458</v>
      </c>
    </row>
    <row r="158" spans="1:10">
      <c r="A158" s="5" t="s">
        <v>112</v>
      </c>
      <c r="B158" s="120">
        <v>42451</v>
      </c>
      <c r="C158" s="119">
        <f>IF((+B158/D158)&lt;0,"n.m.",IF(B158&lt;0,(+B158/D158-1)*-1,(+B158/D158-1)))</f>
        <v>-4.4735480096311786E-2</v>
      </c>
      <c r="D158" s="120">
        <v>44439</v>
      </c>
      <c r="E158" s="119">
        <f>IF((+D158/F158)&lt;0,"n.m.",IF(D158&lt;0,(+D158/F158-1)*-1,(+D158/F158-1)))</f>
        <v>1.463537147814975E-2</v>
      </c>
      <c r="F158" s="120">
        <v>43798</v>
      </c>
      <c r="G158" s="119">
        <f>IF((+F158/H158)&lt;0,"n.m.",IF(F158&lt;0,(+F158/H158-1)*-1,(+F158/H158-1)))</f>
        <v>3.4435521965044957E-2</v>
      </c>
      <c r="H158" s="306">
        <v>42340</v>
      </c>
      <c r="I158" s="119">
        <f>IF((+H158/J158)&lt;0,"n.m.",IF(H158&lt;0,(+H158/J158-1)*-1,(+H158/J158-1)))</f>
        <v>-2.399668057444504E-2</v>
      </c>
      <c r="J158" s="120">
        <v>43381</v>
      </c>
    </row>
    <row r="159" spans="1:10">
      <c r="B159" s="198"/>
      <c r="C159" s="219"/>
      <c r="D159" s="198"/>
    </row>
    <row r="160" spans="1:10" s="2" customFormat="1">
      <c r="A160" s="2" t="s">
        <v>1</v>
      </c>
      <c r="B160" s="199"/>
      <c r="C160" s="199"/>
      <c r="D160" s="199"/>
      <c r="E160" s="297"/>
      <c r="F160" s="297"/>
      <c r="G160" s="297"/>
      <c r="H160" s="298"/>
      <c r="I160" s="288"/>
      <c r="J160" s="289"/>
    </row>
    <row r="161" spans="1:10" s="2" customFormat="1">
      <c r="A161" s="5" t="s">
        <v>86</v>
      </c>
      <c r="B161" s="193">
        <v>7323.39</v>
      </c>
      <c r="C161" s="119">
        <f>IF((+B161/D161)&lt;0,"n.m.",IF(B161&lt;0,(+B161/D161-1)*-1,(+B161/D161-1)))</f>
        <v>-6.3336228143437645E-2</v>
      </c>
      <c r="D161" s="193">
        <v>7818.59</v>
      </c>
      <c r="E161" s="290">
        <f>IF((+D161/F161)&lt;0,"n.m.",IF(D161&lt;0,(+D161/F161-1)*-1,(+D161/F161-1)))</f>
        <v>-7.3711539804358628E-3</v>
      </c>
      <c r="F161" s="193">
        <v>7876.6500000000005</v>
      </c>
      <c r="G161" s="290">
        <f>IF((+F161/H161)&lt;0,"n.m.",IF(F161&lt;0,(+F161/H161-1)*-1,(+F161/H161-1)))</f>
        <v>0.13176275175548136</v>
      </c>
      <c r="H161" s="193">
        <v>6959.63</v>
      </c>
      <c r="I161" s="290">
        <f t="shared" ref="I161:I177" si="57">IF((+H161/J161)&lt;0,"n.m.",IF(H161&lt;0,(+H161/J161-1)*-1,(+H161/J161-1)))</f>
        <v>0.10999768738187732</v>
      </c>
      <c r="J161" s="299">
        <v>6269.9499999999989</v>
      </c>
    </row>
    <row r="162" spans="1:10" s="2" customFormat="1">
      <c r="A162" s="5" t="s">
        <v>87</v>
      </c>
      <c r="B162" s="190">
        <v>2459.84</v>
      </c>
      <c r="C162" s="119">
        <f t="shared" ref="C162:C175" si="58">IF((+B162/D162)&lt;0,"n.m.",IF(B162&lt;0,(+B162/D162-1)*-1,(+B162/D162-1)))</f>
        <v>-8.1690098780733522E-2</v>
      </c>
      <c r="D162" s="190">
        <v>2678.66</v>
      </c>
      <c r="E162" s="290">
        <f t="shared" ref="E162:E177" si="59">IF((+D162/F162)&lt;0,"n.m.",IF(D162&lt;0,(+D162/F162-1)*-1,(+D162/F162-1)))</f>
        <v>5.3968129057643255E-2</v>
      </c>
      <c r="F162" s="190">
        <v>2541.4999999999995</v>
      </c>
      <c r="G162" s="290">
        <f t="shared" ref="G162:G177" si="60">IF((+F162/H162)&lt;0,"n.m.",IF(F162&lt;0,(+F162/H162-1)*-1,(+F162/H162-1)))</f>
        <v>8.922050983148444E-2</v>
      </c>
      <c r="H162" s="190">
        <v>2333.3200000000002</v>
      </c>
      <c r="I162" s="290">
        <f t="shared" si="57"/>
        <v>0.11183539659395203</v>
      </c>
      <c r="J162" s="299">
        <v>2098.6200000000003</v>
      </c>
    </row>
    <row r="163" spans="1:10" s="2" customFormat="1">
      <c r="A163" s="7" t="s">
        <v>88</v>
      </c>
      <c r="B163" s="190">
        <v>1183.3599999999999</v>
      </c>
      <c r="C163" s="119">
        <f t="shared" si="58"/>
        <v>4.7944598926692672E-2</v>
      </c>
      <c r="D163" s="190">
        <v>1129.22</v>
      </c>
      <c r="E163" s="290">
        <f t="shared" si="59"/>
        <v>0.15775875326805755</v>
      </c>
      <c r="F163" s="190">
        <v>975.35</v>
      </c>
      <c r="G163" s="290">
        <f t="shared" si="60"/>
        <v>0.14982434630891484</v>
      </c>
      <c r="H163" s="190">
        <v>848.25999999999988</v>
      </c>
      <c r="I163" s="290">
        <f t="shared" si="57"/>
        <v>9.6311422441647032E-2</v>
      </c>
      <c r="J163" s="299">
        <v>773.7399999999999</v>
      </c>
    </row>
    <row r="164" spans="1:10" s="2" customFormat="1">
      <c r="A164" s="7" t="s">
        <v>89</v>
      </c>
      <c r="B164" s="190">
        <v>825.66000000000008</v>
      </c>
      <c r="C164" s="119">
        <f t="shared" si="58"/>
        <v>5.477912057027523E-2</v>
      </c>
      <c r="D164" s="190">
        <v>782.78</v>
      </c>
      <c r="E164" s="290">
        <f t="shared" si="59"/>
        <v>0.10806296359209555</v>
      </c>
      <c r="F164" s="190">
        <v>706.44</v>
      </c>
      <c r="G164" s="290">
        <f t="shared" si="60"/>
        <v>0.12356262425447317</v>
      </c>
      <c r="H164" s="190">
        <v>628.75</v>
      </c>
      <c r="I164" s="290">
        <f t="shared" si="57"/>
        <v>-2.8704643491500592E-3</v>
      </c>
      <c r="J164" s="299">
        <v>630.56000000000006</v>
      </c>
    </row>
    <row r="165" spans="1:10">
      <c r="A165" s="7" t="s">
        <v>90</v>
      </c>
      <c r="B165" s="190">
        <v>670.96999999999991</v>
      </c>
      <c r="C165" s="119">
        <f t="shared" si="58"/>
        <v>-0.20859380528885862</v>
      </c>
      <c r="D165" s="190">
        <v>847.82</v>
      </c>
      <c r="E165" s="290">
        <f t="shared" si="59"/>
        <v>0.18760593368726286</v>
      </c>
      <c r="F165" s="190">
        <v>713.89</v>
      </c>
      <c r="G165" s="290">
        <f t="shared" si="60"/>
        <v>0.29541454208931373</v>
      </c>
      <c r="H165" s="190">
        <v>551.09</v>
      </c>
      <c r="I165" s="290">
        <f t="shared" si="57"/>
        <v>0.22978220119610815</v>
      </c>
      <c r="J165" s="299">
        <v>448.12</v>
      </c>
    </row>
    <row r="166" spans="1:10">
      <c r="A166" s="7" t="s">
        <v>129</v>
      </c>
      <c r="B166" s="190">
        <v>51.599999999999994</v>
      </c>
      <c r="C166" s="119">
        <f t="shared" si="58"/>
        <v>-0.27751330159619148</v>
      </c>
      <c r="D166" s="190">
        <v>71.419999999999987</v>
      </c>
      <c r="E166" s="290">
        <f t="shared" si="59"/>
        <v>-7.7975729408727323E-2</v>
      </c>
      <c r="F166" s="190">
        <v>77.460000000000008</v>
      </c>
      <c r="G166" s="290">
        <f t="shared" si="60"/>
        <v>-0.45873803368038568</v>
      </c>
      <c r="H166" s="190">
        <v>143.11000000000001</v>
      </c>
      <c r="I166" s="290">
        <f t="shared" si="57"/>
        <v>3.0606366124153794E-2</v>
      </c>
      <c r="J166" s="299">
        <v>138.86000000000001</v>
      </c>
    </row>
    <row r="167" spans="1:10">
      <c r="A167" s="7" t="s">
        <v>91</v>
      </c>
      <c r="B167" s="190">
        <v>296.98</v>
      </c>
      <c r="C167" s="119">
        <f t="shared" si="58"/>
        <v>-0.19526338608280935</v>
      </c>
      <c r="D167" s="190">
        <v>369.03999999999996</v>
      </c>
      <c r="E167" s="290">
        <f t="shared" si="59"/>
        <v>-0.28270714688332144</v>
      </c>
      <c r="F167" s="190">
        <v>514.49</v>
      </c>
      <c r="G167" s="290">
        <f t="shared" si="60"/>
        <v>-2.531022070664013E-2</v>
      </c>
      <c r="H167" s="190">
        <v>527.85</v>
      </c>
      <c r="I167" s="290">
        <f t="shared" si="57"/>
        <v>0.14461358313817319</v>
      </c>
      <c r="J167" s="299">
        <v>461.16</v>
      </c>
    </row>
    <row r="168" spans="1:10">
      <c r="A168" s="7" t="s">
        <v>92</v>
      </c>
      <c r="B168" s="190">
        <v>250.17999999999998</v>
      </c>
      <c r="C168" s="119">
        <f t="shared" si="58"/>
        <v>0.1094456762749445</v>
      </c>
      <c r="D168" s="190">
        <v>225.5</v>
      </c>
      <c r="E168" s="290">
        <f t="shared" si="59"/>
        <v>0.14252419313978804</v>
      </c>
      <c r="F168" s="190">
        <v>197.37000000000003</v>
      </c>
      <c r="G168" s="290">
        <f t="shared" si="60"/>
        <v>7.9645533614135067E-2</v>
      </c>
      <c r="H168" s="190">
        <v>182.81</v>
      </c>
      <c r="I168" s="290">
        <f t="shared" si="57"/>
        <v>-0.27945291868668953</v>
      </c>
      <c r="J168" s="299">
        <v>253.71</v>
      </c>
    </row>
    <row r="169" spans="1:10">
      <c r="A169" s="7" t="s">
        <v>93</v>
      </c>
      <c r="B169" s="190">
        <v>171.76999999999998</v>
      </c>
      <c r="C169" s="119">
        <f t="shared" si="58"/>
        <v>0.12650839454354634</v>
      </c>
      <c r="D169" s="190">
        <v>152.48000000000002</v>
      </c>
      <c r="E169" s="290">
        <f t="shared" si="59"/>
        <v>-6.3448191143050114E-2</v>
      </c>
      <c r="F169" s="190">
        <v>162.81</v>
      </c>
      <c r="G169" s="290">
        <f t="shared" si="60"/>
        <v>0.35629790069976663</v>
      </c>
      <c r="H169" s="190">
        <v>120.04</v>
      </c>
      <c r="I169" s="290">
        <f t="shared" si="57"/>
        <v>0.537594466504419</v>
      </c>
      <c r="J169" s="299">
        <v>78.070000000000007</v>
      </c>
    </row>
    <row r="170" spans="1:10">
      <c r="A170" s="7" t="s">
        <v>94</v>
      </c>
      <c r="B170" s="190">
        <v>58.82</v>
      </c>
      <c r="C170" s="119">
        <f t="shared" si="58"/>
        <v>0.20755491685485516</v>
      </c>
      <c r="D170" s="190">
        <v>48.71</v>
      </c>
      <c r="E170" s="290">
        <f t="shared" si="59"/>
        <v>-0.28724026924202517</v>
      </c>
      <c r="F170" s="190">
        <v>68.34</v>
      </c>
      <c r="G170" s="290">
        <f t="shared" si="60"/>
        <v>0.28700564971751419</v>
      </c>
      <c r="H170" s="190">
        <v>53.1</v>
      </c>
      <c r="I170" s="290">
        <f t="shared" si="57"/>
        <v>-0.18483266809947807</v>
      </c>
      <c r="J170" s="299">
        <v>65.14</v>
      </c>
    </row>
    <row r="171" spans="1:10">
      <c r="A171" s="7" t="s">
        <v>95</v>
      </c>
      <c r="B171" s="190">
        <v>157.66999999999999</v>
      </c>
      <c r="C171" s="119">
        <f t="shared" si="58"/>
        <v>6.4546620754844186E-2</v>
      </c>
      <c r="D171" s="190">
        <v>148.11000000000001</v>
      </c>
      <c r="E171" s="290">
        <f t="shared" si="59"/>
        <v>0.33396379356930561</v>
      </c>
      <c r="F171" s="190">
        <v>111.03</v>
      </c>
      <c r="G171" s="290">
        <f t="shared" si="60"/>
        <v>-1.612760301284899E-2</v>
      </c>
      <c r="H171" s="190">
        <v>112.85000000000001</v>
      </c>
      <c r="I171" s="290">
        <f t="shared" si="57"/>
        <v>0.26400089605734767</v>
      </c>
      <c r="J171" s="299">
        <v>89.28</v>
      </c>
    </row>
    <row r="172" spans="1:10">
      <c r="A172" s="7" t="s">
        <v>96</v>
      </c>
      <c r="B172" s="190">
        <v>65.61999999999999</v>
      </c>
      <c r="C172" s="119">
        <f t="shared" si="58"/>
        <v>0.5676063067367414</v>
      </c>
      <c r="D172" s="190">
        <v>41.86</v>
      </c>
      <c r="E172" s="290">
        <f t="shared" si="59"/>
        <v>-5.7007125890735644E-3</v>
      </c>
      <c r="F172" s="190">
        <v>42.099999999999994</v>
      </c>
      <c r="G172" s="290">
        <f t="shared" si="60"/>
        <v>-6.7965463803409509E-2</v>
      </c>
      <c r="H172" s="190">
        <v>45.17</v>
      </c>
      <c r="I172" s="290">
        <f t="shared" si="57"/>
        <v>0.67918215613382937</v>
      </c>
      <c r="J172" s="299">
        <v>26.899999999999995</v>
      </c>
    </row>
    <row r="173" spans="1:10">
      <c r="A173" s="7" t="s">
        <v>97</v>
      </c>
      <c r="B173" s="190">
        <v>219.68999999999997</v>
      </c>
      <c r="C173" s="119">
        <f t="shared" si="58"/>
        <v>-5.2856219012718308E-2</v>
      </c>
      <c r="D173" s="190">
        <v>231.95</v>
      </c>
      <c r="E173" s="290">
        <f t="shared" si="59"/>
        <v>-0.15101936239522729</v>
      </c>
      <c r="F173" s="190">
        <v>273.21000000000004</v>
      </c>
      <c r="G173" s="290">
        <f t="shared" si="60"/>
        <v>-0.147071678321678</v>
      </c>
      <c r="H173" s="190">
        <v>320.31999999999994</v>
      </c>
      <c r="I173" s="290">
        <f t="shared" si="57"/>
        <v>-0.15335412591848618</v>
      </c>
      <c r="J173" s="299">
        <v>378.34</v>
      </c>
    </row>
    <row r="174" spans="1:10">
      <c r="A174" s="5" t="s">
        <v>98</v>
      </c>
      <c r="B174" s="191">
        <v>261.85000000000002</v>
      </c>
      <c r="C174" s="119">
        <f t="shared" si="58"/>
        <v>-0.1758985333920815</v>
      </c>
      <c r="D174" s="191">
        <v>317.74</v>
      </c>
      <c r="E174" s="290">
        <f t="shared" si="59"/>
        <v>-9.413844223970802E-2</v>
      </c>
      <c r="F174" s="300">
        <v>350.76</v>
      </c>
      <c r="G174" s="290">
        <f t="shared" si="60"/>
        <v>0.19111654441727777</v>
      </c>
      <c r="H174" s="300">
        <v>294.48</v>
      </c>
      <c r="I174" s="290">
        <f t="shared" si="57"/>
        <v>-4.6774350176415291E-2</v>
      </c>
      <c r="J174" s="301">
        <v>308.93</v>
      </c>
    </row>
    <row r="175" spans="1:10">
      <c r="A175" s="5" t="s">
        <v>99</v>
      </c>
      <c r="B175" s="190">
        <v>160.1</v>
      </c>
      <c r="C175" s="119">
        <f t="shared" si="58"/>
        <v>-0.22005163930433091</v>
      </c>
      <c r="D175" s="190">
        <v>205.27</v>
      </c>
      <c r="E175" s="290">
        <f t="shared" si="59"/>
        <v>0.15100370079623193</v>
      </c>
      <c r="F175" s="190">
        <v>178.34</v>
      </c>
      <c r="G175" s="290">
        <f t="shared" si="60"/>
        <v>0.1010680990306847</v>
      </c>
      <c r="H175" s="190">
        <v>161.97</v>
      </c>
      <c r="I175" s="290">
        <f t="shared" si="57"/>
        <v>-9.5493382476126598E-2</v>
      </c>
      <c r="J175" s="299">
        <v>179.07</v>
      </c>
    </row>
    <row r="176" spans="1:10" s="2" customFormat="1">
      <c r="A176" s="5" t="s">
        <v>100</v>
      </c>
      <c r="B176" s="190">
        <v>51.760000000000005</v>
      </c>
      <c r="C176" s="119" t="str">
        <f>IF((+B176/D176)&lt;0,"n.m.",IF(B176&lt;0,(+B176/D176-1)*-1,(+B176/D176-1)))</f>
        <v>n.m.</v>
      </c>
      <c r="D176" s="190">
        <v>-5.7799999999999994</v>
      </c>
      <c r="E176" s="290" t="str">
        <f>IF((+D176/F176)&lt;0,"n.m.",IF(D176&lt;0,(+D176/F176-1)*-1,(+D176/F176-1)))</f>
        <v>n.m.</v>
      </c>
      <c r="F176" s="190">
        <v>74.239999999999995</v>
      </c>
      <c r="G176" s="290">
        <f t="shared" si="60"/>
        <v>0.1153846153846152</v>
      </c>
      <c r="H176" s="190">
        <v>66.56</v>
      </c>
      <c r="I176" s="290">
        <f t="shared" si="57"/>
        <v>-0.18441367479475568</v>
      </c>
      <c r="J176" s="299">
        <v>81.610000000000014</v>
      </c>
    </row>
    <row r="177" spans="1:10">
      <c r="A177" s="5" t="s">
        <v>101</v>
      </c>
      <c r="B177" s="190">
        <v>76.400000000000006</v>
      </c>
      <c r="C177" s="119">
        <f t="shared" ref="C177:I189" si="61">IF((+B177/D177)&lt;0,"n.m.",IF(B177&lt;0,(+B177/D177-1)*-1,(+B177/D177-1)))</f>
        <v>-0.23208362649512515</v>
      </c>
      <c r="D177" s="190">
        <v>99.490000000000009</v>
      </c>
      <c r="E177" s="290">
        <f t="shared" si="59"/>
        <v>8.4832624577472426E-2</v>
      </c>
      <c r="F177" s="190">
        <v>91.710000000000008</v>
      </c>
      <c r="G177" s="290">
        <f t="shared" si="60"/>
        <v>-0.42483537158983997</v>
      </c>
      <c r="H177" s="190">
        <v>159.44999999999999</v>
      </c>
      <c r="I177" s="290">
        <f t="shared" si="57"/>
        <v>-0.31972353769358774</v>
      </c>
      <c r="J177" s="299">
        <v>234.39000000000001</v>
      </c>
    </row>
    <row r="178" spans="1:10" s="207" customFormat="1">
      <c r="A178" s="207" t="s">
        <v>158</v>
      </c>
      <c r="B178" s="190">
        <v>225.51000000000002</v>
      </c>
      <c r="C178" s="119">
        <f t="shared" si="61"/>
        <v>0.78692551505546771</v>
      </c>
      <c r="D178" s="190">
        <v>126.2</v>
      </c>
    </row>
    <row r="179" spans="1:10">
      <c r="A179" s="5" t="s">
        <v>102</v>
      </c>
      <c r="B179" s="190">
        <v>159.62000000000003</v>
      </c>
      <c r="C179" s="119">
        <f t="shared" si="61"/>
        <v>-0.28218734541529866</v>
      </c>
      <c r="D179" s="190">
        <v>222.37</v>
      </c>
      <c r="E179" s="290"/>
      <c r="F179" s="190">
        <v>275.22999999999996</v>
      </c>
      <c r="G179" s="290">
        <f t="shared" ref="G179:G183" si="62">IF((+F179/H179)&lt;0,"n.m.",IF(F179&lt;0,(+F179/H179-1)*-1,(+F179/H179-1)))</f>
        <v>-6.9276565036986426E-3</v>
      </c>
      <c r="H179" s="190">
        <v>277.15000000000003</v>
      </c>
      <c r="I179" s="290">
        <f t="shared" ref="I179:I183" si="63">IF((+H179/J179)&lt;0,"n.m.",IF(H179&lt;0,(+H179/J179-1)*-1,(+H179/J179-1)))</f>
        <v>0.84189539443078387</v>
      </c>
      <c r="J179" s="299">
        <v>150.47</v>
      </c>
    </row>
    <row r="180" spans="1:10">
      <c r="A180" s="5" t="s">
        <v>103</v>
      </c>
      <c r="B180" s="190">
        <v>119.03</v>
      </c>
      <c r="C180" s="119">
        <f t="shared" si="61"/>
        <v>-0.19552581778859135</v>
      </c>
      <c r="D180" s="190">
        <v>147.95999999999998</v>
      </c>
      <c r="E180" s="290">
        <f t="shared" ref="E180:E183" si="64">IF((+D180/F180)&lt;0,"n.m.",IF(D180&lt;0,(+D180/F180-1)*-1,(+D180/F180-1)))</f>
        <v>-0.28063010501750296</v>
      </c>
      <c r="F180" s="190">
        <v>205.67999999999998</v>
      </c>
      <c r="G180" s="290">
        <f t="shared" si="62"/>
        <v>-0.32035819317318182</v>
      </c>
      <c r="H180" s="190">
        <v>302.63</v>
      </c>
      <c r="I180" s="290">
        <f t="shared" si="63"/>
        <v>0.13493343333958374</v>
      </c>
      <c r="J180" s="299">
        <v>266.64999999999998</v>
      </c>
    </row>
    <row r="181" spans="1:10">
      <c r="A181" s="5" t="s">
        <v>104</v>
      </c>
      <c r="B181" s="190">
        <v>494.16</v>
      </c>
      <c r="C181" s="119">
        <f t="shared" si="61"/>
        <v>-0.30742386231447349</v>
      </c>
      <c r="D181" s="190">
        <v>713.51</v>
      </c>
      <c r="E181" s="290">
        <f t="shared" si="64"/>
        <v>6.9698060028185127E-2</v>
      </c>
      <c r="F181" s="190">
        <v>667.02</v>
      </c>
      <c r="G181" s="290">
        <f t="shared" si="62"/>
        <v>0.73045192756706268</v>
      </c>
      <c r="H181" s="190">
        <v>385.46</v>
      </c>
      <c r="I181" s="290">
        <f t="shared" si="63"/>
        <v>0.10653078800057392</v>
      </c>
      <c r="J181" s="299">
        <v>348.35</v>
      </c>
    </row>
    <row r="182" spans="1:10">
      <c r="A182" s="5" t="s">
        <v>105</v>
      </c>
      <c r="B182" s="192">
        <v>45.79</v>
      </c>
      <c r="C182" s="119">
        <f t="shared" si="61"/>
        <v>-0.30631722466292988</v>
      </c>
      <c r="D182" s="192">
        <v>66.010000000000005</v>
      </c>
      <c r="E182" s="290">
        <f t="shared" si="64"/>
        <v>0.15543497286889552</v>
      </c>
      <c r="F182" s="302">
        <v>57.13</v>
      </c>
      <c r="G182" s="290">
        <f t="shared" si="62"/>
        <v>0.19920235096557493</v>
      </c>
      <c r="H182" s="302">
        <v>47.640000000000008</v>
      </c>
      <c r="I182" s="290">
        <f t="shared" si="63"/>
        <v>-0.38938733658036384</v>
      </c>
      <c r="J182" s="303">
        <v>78.02</v>
      </c>
    </row>
    <row r="183" spans="1:10">
      <c r="A183" s="5" t="s">
        <v>106</v>
      </c>
      <c r="B183" s="192">
        <v>116.84</v>
      </c>
      <c r="C183" s="119">
        <f t="shared" si="61"/>
        <v>-0.34748129118731153</v>
      </c>
      <c r="D183" s="192">
        <v>179.06</v>
      </c>
      <c r="E183" s="290">
        <f t="shared" si="64"/>
        <v>0.1044223771047923</v>
      </c>
      <c r="F183" s="302">
        <v>162.13000000000002</v>
      </c>
      <c r="G183" s="290">
        <f t="shared" si="62"/>
        <v>0.63355163727959729</v>
      </c>
      <c r="H183" s="302">
        <v>99.25</v>
      </c>
      <c r="I183" s="290">
        <f t="shared" si="63"/>
        <v>-0.24288656648104356</v>
      </c>
      <c r="J183" s="303">
        <v>131.09</v>
      </c>
    </row>
    <row r="184" spans="1:10">
      <c r="A184" s="78" t="s">
        <v>86</v>
      </c>
      <c r="B184" s="200">
        <f>B161</f>
        <v>7323.39</v>
      </c>
      <c r="C184" s="119">
        <f t="shared" si="61"/>
        <v>-6.3336228143437645E-2</v>
      </c>
      <c r="D184" s="200">
        <f>D161</f>
        <v>7818.59</v>
      </c>
      <c r="E184" s="119">
        <f t="shared" si="61"/>
        <v>-7.3711539804358628E-3</v>
      </c>
      <c r="F184" s="200">
        <f>F161</f>
        <v>7876.6500000000005</v>
      </c>
      <c r="G184" s="119">
        <f t="shared" si="61"/>
        <v>0.13176275175548136</v>
      </c>
      <c r="H184" s="200">
        <f>H161</f>
        <v>6959.63</v>
      </c>
      <c r="I184" s="119">
        <f t="shared" si="61"/>
        <v>0.10999768738187732</v>
      </c>
      <c r="J184" s="200">
        <f>J161</f>
        <v>6269.9499999999989</v>
      </c>
    </row>
    <row r="185" spans="1:10">
      <c r="A185" s="78" t="s">
        <v>87</v>
      </c>
      <c r="B185" s="200">
        <f>B162</f>
        <v>2459.84</v>
      </c>
      <c r="C185" s="119">
        <f t="shared" si="61"/>
        <v>-8.1690098780733522E-2</v>
      </c>
      <c r="D185" s="200">
        <f>D162</f>
        <v>2678.66</v>
      </c>
      <c r="E185" s="119">
        <f t="shared" si="61"/>
        <v>5.3968129057643255E-2</v>
      </c>
      <c r="F185" s="200">
        <f>F162</f>
        <v>2541.4999999999995</v>
      </c>
      <c r="G185" s="119">
        <f t="shared" si="61"/>
        <v>8.922050983148444E-2</v>
      </c>
      <c r="H185" s="200">
        <f>H162</f>
        <v>2333.3200000000002</v>
      </c>
      <c r="I185" s="119">
        <f t="shared" si="61"/>
        <v>0.11183539659395203</v>
      </c>
      <c r="J185" s="200">
        <f>J162</f>
        <v>2098.6200000000003</v>
      </c>
    </row>
    <row r="186" spans="1:10" s="2" customFormat="1">
      <c r="A186" s="78" t="s">
        <v>107</v>
      </c>
      <c r="B186" s="191">
        <f>B163+B164+B165+B166+B167+B168+B169+B170+B171+B172</f>
        <v>3732.6299999999997</v>
      </c>
      <c r="C186" s="119">
        <f t="shared" si="61"/>
        <v>-2.208837445702605E-2</v>
      </c>
      <c r="D186" s="191">
        <f>D163+D164+D165+D166+D167+D168+D169+D170+D171+D172</f>
        <v>3816.9400000000005</v>
      </c>
      <c r="E186" s="119">
        <f t="shared" si="61"/>
        <v>6.9386542944235297E-2</v>
      </c>
      <c r="F186" s="191">
        <f>F163+F164+F165+F166+F167+F168+F169+F170+F171+F172</f>
        <v>3569.28</v>
      </c>
      <c r="G186" s="119">
        <f t="shared" si="61"/>
        <v>0.11087664914426587</v>
      </c>
      <c r="H186" s="191">
        <f>H163+H164+H165+H166+H167+H168+H169+H170+H171+H172</f>
        <v>3213.0299999999997</v>
      </c>
      <c r="I186" s="119">
        <f t="shared" si="61"/>
        <v>8.3455289761729556E-2</v>
      </c>
      <c r="J186" s="191">
        <f>J163+J164+J165+J166+J167+J168+J169+J170+J171+J172</f>
        <v>2965.5400000000004</v>
      </c>
    </row>
    <row r="187" spans="1:10" s="2" customFormat="1">
      <c r="A187" s="78" t="s">
        <v>108</v>
      </c>
      <c r="B187" s="191">
        <f>B173+B174+B175+B176+B177+B179+B178</f>
        <v>1154.93</v>
      </c>
      <c r="C187" s="119">
        <f t="shared" si="61"/>
        <v>-3.5339614446560419E-2</v>
      </c>
      <c r="D187" s="191">
        <f>D173+D174+D175+D176+D177+D179+D178</f>
        <v>1197.24</v>
      </c>
      <c r="E187" s="119">
        <f t="shared" si="61"/>
        <v>-3.7193704814674877E-2</v>
      </c>
      <c r="F187" s="191">
        <f>F173+F174+F175+F176+F177+F179+F178</f>
        <v>1243.49</v>
      </c>
      <c r="G187" s="119">
        <f t="shared" si="61"/>
        <v>-2.8470306969912484E-2</v>
      </c>
      <c r="H187" s="191">
        <f>H173+H174+H175+H176+H177+H179+H178</f>
        <v>1279.93</v>
      </c>
      <c r="I187" s="119">
        <f t="shared" si="61"/>
        <v>-3.9675572662269842E-2</v>
      </c>
      <c r="J187" s="191">
        <f>J173+J174+J175+J176+J177+J179+J178</f>
        <v>1332.81</v>
      </c>
    </row>
    <row r="188" spans="1:10">
      <c r="A188" s="78" t="s">
        <v>109</v>
      </c>
      <c r="B188" s="191">
        <f>B180+B181+B182+B183</f>
        <v>775.82</v>
      </c>
      <c r="C188" s="119">
        <f t="shared" si="61"/>
        <v>-0.29887758237388606</v>
      </c>
      <c r="D188" s="191">
        <f>D180+D181+D182+D183</f>
        <v>1106.54</v>
      </c>
      <c r="E188" s="119">
        <f t="shared" si="61"/>
        <v>1.3352137440931777E-2</v>
      </c>
      <c r="F188" s="191">
        <f>F180+F181+F182+F183</f>
        <v>1091.96</v>
      </c>
      <c r="G188" s="119">
        <f t="shared" si="61"/>
        <v>0.30776785072696367</v>
      </c>
      <c r="H188" s="191">
        <f>H180+H181+H182+H183</f>
        <v>834.9799999999999</v>
      </c>
      <c r="I188" s="119">
        <f t="shared" si="61"/>
        <v>1.3189986773610274E-2</v>
      </c>
      <c r="J188" s="191">
        <f>J180+J181+J182+J183</f>
        <v>824.11</v>
      </c>
    </row>
    <row r="189" spans="1:10" s="2" customFormat="1">
      <c r="A189" s="2" t="s">
        <v>113</v>
      </c>
      <c r="B189" s="201">
        <f>SUM(B184:B188)</f>
        <v>15446.609999999999</v>
      </c>
      <c r="C189" s="85">
        <f t="shared" si="61"/>
        <v>-7.0487550525124454E-2</v>
      </c>
      <c r="D189" s="201">
        <f>SUM(D184:D188)</f>
        <v>16617.97</v>
      </c>
      <c r="E189" s="85">
        <f t="shared" si="61"/>
        <v>1.8078304808955226E-2</v>
      </c>
      <c r="F189" s="201">
        <f>SUM(F184:F188)</f>
        <v>16322.880000000001</v>
      </c>
      <c r="G189" s="85">
        <f t="shared" si="61"/>
        <v>0.11640809827582332</v>
      </c>
      <c r="H189" s="201">
        <f>SUM(H184:H188)</f>
        <v>14620.89</v>
      </c>
      <c r="I189" s="85">
        <f t="shared" si="61"/>
        <v>8.3748979877740881E-2</v>
      </c>
      <c r="J189" s="201">
        <f>SUM(J184:J188)</f>
        <v>13491.03</v>
      </c>
    </row>
    <row r="190" spans="1:10">
      <c r="B190" s="78"/>
      <c r="C190" s="119"/>
      <c r="D190" s="78"/>
    </row>
    <row r="191" spans="1:10">
      <c r="A191" s="4" t="s">
        <v>2</v>
      </c>
      <c r="B191" s="202"/>
      <c r="C191" s="119"/>
      <c r="D191" s="202"/>
      <c r="E191" s="290"/>
      <c r="F191" s="304"/>
      <c r="G191" s="290"/>
      <c r="H191" s="304"/>
      <c r="I191" s="290"/>
      <c r="J191" s="305"/>
    </row>
    <row r="192" spans="1:10" s="2" customFormat="1">
      <c r="A192" s="5" t="s">
        <v>86</v>
      </c>
      <c r="B192" s="215">
        <v>8216.6999999999989</v>
      </c>
      <c r="C192" s="119">
        <f t="shared" ref="C192:I220" si="65">IF((+B192/D192)&lt;0,"n.m.",IF(B192&lt;0,(+B192/D192-1)*-1,(+B192/D192-1)))</f>
        <v>7.8665226118382892E-2</v>
      </c>
      <c r="D192" s="215">
        <v>7617.47</v>
      </c>
      <c r="E192" s="290">
        <f t="shared" ref="E192:E208" si="66">IF((+D192/F192)&lt;0,"n.m.",IF(D192&lt;0,(+D192/F192-1)*-1,(+D192/F192-1)))</f>
        <v>6.1197963829271673E-2</v>
      </c>
      <c r="F192" s="190">
        <v>7178.1799999999994</v>
      </c>
      <c r="G192" s="290">
        <f t="shared" ref="G192:G208" si="67">IF((+F192/H192)&lt;0,"n.m.",IF(F192&lt;0,(+F192/H192-1)*-1,(+F192/H192-1)))</f>
        <v>3.5961899263962982E-2</v>
      </c>
      <c r="H192" s="190">
        <v>6929</v>
      </c>
      <c r="I192" s="290">
        <f t="shared" ref="I192:I208" si="68">IF((+H192/J192)&lt;0,"n.m.",IF(H192&lt;0,(+H192/J192-1)*-1,(+H192/J192-1)))</f>
        <v>6.7183753055312101E-2</v>
      </c>
      <c r="J192" s="299">
        <v>6492.79</v>
      </c>
    </row>
    <row r="193" spans="1:10" s="2" customFormat="1">
      <c r="A193" s="5" t="s">
        <v>87</v>
      </c>
      <c r="B193" s="215">
        <v>1809.12</v>
      </c>
      <c r="C193" s="119">
        <f t="shared" si="65"/>
        <v>-4.0050939191340396E-2</v>
      </c>
      <c r="D193" s="215">
        <v>1884.6</v>
      </c>
      <c r="E193" s="290">
        <f t="shared" si="66"/>
        <v>-8.3245367825541372E-2</v>
      </c>
      <c r="F193" s="190">
        <v>2055.73</v>
      </c>
      <c r="G193" s="290">
        <f t="shared" si="67"/>
        <v>3.5043023367050674E-2</v>
      </c>
      <c r="H193" s="190">
        <v>1986.1299999999997</v>
      </c>
      <c r="I193" s="290">
        <f t="shared" si="68"/>
        <v>6.9899858325656927E-2</v>
      </c>
      <c r="J193" s="299">
        <v>1856.37</v>
      </c>
    </row>
    <row r="194" spans="1:10" s="2" customFormat="1">
      <c r="A194" s="7" t="s">
        <v>88</v>
      </c>
      <c r="B194" s="215">
        <v>1296.28</v>
      </c>
      <c r="C194" s="119">
        <f t="shared" si="65"/>
        <v>-0.13472886017141494</v>
      </c>
      <c r="D194" s="215">
        <v>1498.1200000000001</v>
      </c>
      <c r="E194" s="290">
        <f t="shared" si="66"/>
        <v>-8.1961185633659395E-2</v>
      </c>
      <c r="F194" s="190">
        <v>1631.87</v>
      </c>
      <c r="G194" s="290">
        <f t="shared" si="67"/>
        <v>0.15280878239000817</v>
      </c>
      <c r="H194" s="190">
        <v>1415.56</v>
      </c>
      <c r="I194" s="290">
        <f t="shared" si="68"/>
        <v>0.6217306128060307</v>
      </c>
      <c r="J194" s="299">
        <v>872.87</v>
      </c>
    </row>
    <row r="195" spans="1:10" s="2" customFormat="1">
      <c r="A195" s="7" t="s">
        <v>89</v>
      </c>
      <c r="B195" s="215">
        <v>845.94999999999993</v>
      </c>
      <c r="C195" s="119">
        <f t="shared" si="65"/>
        <v>0.11161482766323716</v>
      </c>
      <c r="D195" s="215">
        <v>761.00999999999988</v>
      </c>
      <c r="E195" s="290">
        <f t="shared" si="66"/>
        <v>0.67656583904298184</v>
      </c>
      <c r="F195" s="190">
        <v>453.90999999999997</v>
      </c>
      <c r="G195" s="290">
        <f t="shared" si="67"/>
        <v>0.20614885871442601</v>
      </c>
      <c r="H195" s="190">
        <v>376.33000000000004</v>
      </c>
      <c r="I195" s="290">
        <f t="shared" si="68"/>
        <v>0.31111730481134403</v>
      </c>
      <c r="J195" s="299">
        <v>287.02999999999997</v>
      </c>
    </row>
    <row r="196" spans="1:10">
      <c r="A196" s="7" t="s">
        <v>90</v>
      </c>
      <c r="B196" s="215">
        <v>434.82</v>
      </c>
      <c r="C196" s="119">
        <f t="shared" si="65"/>
        <v>-0.33001540832049303</v>
      </c>
      <c r="D196" s="215">
        <v>649</v>
      </c>
      <c r="E196" s="290">
        <f t="shared" si="66"/>
        <v>-0.32865772922873215</v>
      </c>
      <c r="F196" s="190">
        <v>966.71999999999991</v>
      </c>
      <c r="G196" s="290">
        <f t="shared" si="67"/>
        <v>-0.21064106018665962</v>
      </c>
      <c r="H196" s="190">
        <v>1224.69</v>
      </c>
      <c r="I196" s="290">
        <f t="shared" si="68"/>
        <v>3.5670122315035799</v>
      </c>
      <c r="J196" s="299">
        <v>268.16000000000003</v>
      </c>
    </row>
    <row r="197" spans="1:10">
      <c r="A197" s="7" t="s">
        <v>129</v>
      </c>
      <c r="B197" s="215">
        <v>114.87</v>
      </c>
      <c r="C197" s="119">
        <f t="shared" si="65"/>
        <v>0.11762988908347927</v>
      </c>
      <c r="D197" s="215">
        <v>102.78</v>
      </c>
      <c r="E197" s="290">
        <f t="shared" si="66"/>
        <v>0.2303088340914532</v>
      </c>
      <c r="F197" s="190">
        <v>83.54</v>
      </c>
      <c r="G197" s="290">
        <f t="shared" si="67"/>
        <v>-0.55235237380773761</v>
      </c>
      <c r="H197" s="190">
        <v>186.61999999999998</v>
      </c>
      <c r="I197" s="290">
        <f t="shared" si="68"/>
        <v>-0.22631731686082679</v>
      </c>
      <c r="J197" s="299">
        <v>241.21</v>
      </c>
    </row>
    <row r="198" spans="1:10">
      <c r="A198" s="7" t="s">
        <v>91</v>
      </c>
      <c r="B198" s="215">
        <v>321.60000000000002</v>
      </c>
      <c r="C198" s="119">
        <f t="shared" si="65"/>
        <v>0.43886179589280117</v>
      </c>
      <c r="D198" s="215">
        <v>223.51000000000002</v>
      </c>
      <c r="E198" s="290">
        <f t="shared" si="66"/>
        <v>-0.14609360076408762</v>
      </c>
      <c r="F198" s="190">
        <v>261.74999999999994</v>
      </c>
      <c r="G198" s="290">
        <f t="shared" si="67"/>
        <v>-0.45033599328013452</v>
      </c>
      <c r="H198" s="190">
        <v>476.2</v>
      </c>
      <c r="I198" s="290">
        <f t="shared" si="68"/>
        <v>-7.5411618515066725E-2</v>
      </c>
      <c r="J198" s="299">
        <v>515.04</v>
      </c>
    </row>
    <row r="199" spans="1:10">
      <c r="A199" s="7" t="s">
        <v>92</v>
      </c>
      <c r="B199" s="215">
        <v>229.89000000000001</v>
      </c>
      <c r="C199" s="119">
        <f t="shared" si="65"/>
        <v>-0.18415075590886509</v>
      </c>
      <c r="D199" s="215">
        <v>281.78000000000003</v>
      </c>
      <c r="E199" s="290">
        <f t="shared" si="66"/>
        <v>0.50870054077207261</v>
      </c>
      <c r="F199" s="190">
        <v>186.77</v>
      </c>
      <c r="G199" s="290">
        <f t="shared" si="67"/>
        <v>0.35596050529984025</v>
      </c>
      <c r="H199" s="190">
        <v>137.74</v>
      </c>
      <c r="I199" s="290">
        <f t="shared" si="68"/>
        <v>-0.49244601665561205</v>
      </c>
      <c r="J199" s="299">
        <v>271.38</v>
      </c>
    </row>
    <row r="200" spans="1:10">
      <c r="A200" s="7" t="s">
        <v>93</v>
      </c>
      <c r="B200" s="215">
        <v>174.43</v>
      </c>
      <c r="C200" s="119">
        <f t="shared" si="65"/>
        <v>-7.1489407005216665E-2</v>
      </c>
      <c r="D200" s="215">
        <v>187.86</v>
      </c>
      <c r="E200" s="290">
        <f t="shared" si="66"/>
        <v>1.0293831694933568</v>
      </c>
      <c r="F200" s="190">
        <v>92.57</v>
      </c>
      <c r="G200" s="290">
        <f t="shared" si="67"/>
        <v>-0.3935403563941301</v>
      </c>
      <c r="H200" s="190">
        <v>152.64000000000001</v>
      </c>
      <c r="I200" s="290">
        <f t="shared" si="68"/>
        <v>0.44040766254600383</v>
      </c>
      <c r="J200" s="299">
        <v>105.97</v>
      </c>
    </row>
    <row r="201" spans="1:10">
      <c r="A201" s="7" t="s">
        <v>94</v>
      </c>
      <c r="B201" s="215">
        <v>105.85000000000001</v>
      </c>
      <c r="C201" s="119">
        <f t="shared" si="65"/>
        <v>1.7386804657179824</v>
      </c>
      <c r="D201" s="215">
        <v>38.65</v>
      </c>
      <c r="E201" s="290">
        <f t="shared" si="66"/>
        <v>-0.22607128554265121</v>
      </c>
      <c r="F201" s="190">
        <v>49.94</v>
      </c>
      <c r="G201" s="290">
        <f t="shared" si="67"/>
        <v>-0.11704384724186712</v>
      </c>
      <c r="H201" s="190">
        <v>56.56</v>
      </c>
      <c r="I201" s="290">
        <f t="shared" si="68"/>
        <v>0.11602209944751385</v>
      </c>
      <c r="J201" s="299">
        <v>50.68</v>
      </c>
    </row>
    <row r="202" spans="1:10">
      <c r="A202" s="7" t="s">
        <v>95</v>
      </c>
      <c r="B202" s="215">
        <v>124.19</v>
      </c>
      <c r="C202" s="119">
        <f t="shared" si="65"/>
        <v>-0.35987835678573266</v>
      </c>
      <c r="D202" s="215">
        <v>194.01</v>
      </c>
      <c r="E202" s="290">
        <f t="shared" si="66"/>
        <v>0.80172734026745895</v>
      </c>
      <c r="F202" s="190">
        <v>107.68</v>
      </c>
      <c r="G202" s="290">
        <f t="shared" si="67"/>
        <v>0.46145494028230183</v>
      </c>
      <c r="H202" s="190">
        <v>73.680000000000007</v>
      </c>
      <c r="I202" s="290">
        <f t="shared" si="68"/>
        <v>-0.11303719754423969</v>
      </c>
      <c r="J202" s="299">
        <v>83.07</v>
      </c>
    </row>
    <row r="203" spans="1:10">
      <c r="A203" s="7" t="s">
        <v>96</v>
      </c>
      <c r="B203" s="215">
        <v>197.69</v>
      </c>
      <c r="C203" s="119">
        <f t="shared" si="65"/>
        <v>1.1532512798170131</v>
      </c>
      <c r="D203" s="215">
        <v>91.81</v>
      </c>
      <c r="E203" s="290">
        <f t="shared" si="66"/>
        <v>-0.129432960364119</v>
      </c>
      <c r="F203" s="190">
        <v>105.46</v>
      </c>
      <c r="G203" s="290">
        <f t="shared" si="67"/>
        <v>0.10777310924369732</v>
      </c>
      <c r="H203" s="190">
        <v>95.2</v>
      </c>
      <c r="I203" s="290">
        <f t="shared" si="68"/>
        <v>1.1849896717925179</v>
      </c>
      <c r="J203" s="299">
        <v>43.57</v>
      </c>
    </row>
    <row r="204" spans="1:10">
      <c r="A204" s="7" t="s">
        <v>97</v>
      </c>
      <c r="B204" s="215">
        <v>149.95000000000002</v>
      </c>
      <c r="C204" s="119">
        <f t="shared" si="65"/>
        <v>-6.1638388123009813E-3</v>
      </c>
      <c r="D204" s="215">
        <v>150.88</v>
      </c>
      <c r="E204" s="290">
        <f t="shared" si="66"/>
        <v>-0.16544056640300908</v>
      </c>
      <c r="F204" s="190">
        <v>180.79000000000002</v>
      </c>
      <c r="G204" s="290">
        <f t="shared" si="67"/>
        <v>-8.270333350246073E-2</v>
      </c>
      <c r="H204" s="190">
        <v>197.09</v>
      </c>
      <c r="I204" s="290">
        <f t="shared" si="68"/>
        <v>-0.20222626998583282</v>
      </c>
      <c r="J204" s="299">
        <v>247.05</v>
      </c>
    </row>
    <row r="205" spans="1:10">
      <c r="A205" s="5" t="s">
        <v>98</v>
      </c>
      <c r="B205" s="182">
        <v>367.66999999999996</v>
      </c>
      <c r="C205" s="119">
        <f t="shared" si="65"/>
        <v>-0.16192929269904954</v>
      </c>
      <c r="D205" s="182">
        <v>438.71</v>
      </c>
      <c r="E205" s="290">
        <f t="shared" si="66"/>
        <v>-0.22649293862510356</v>
      </c>
      <c r="F205" s="300">
        <v>567.16999999999996</v>
      </c>
      <c r="G205" s="290">
        <f t="shared" si="67"/>
        <v>-9.5695450973544149E-3</v>
      </c>
      <c r="H205" s="300">
        <v>572.65</v>
      </c>
      <c r="I205" s="290">
        <f t="shared" si="68"/>
        <v>0.39104136808608825</v>
      </c>
      <c r="J205" s="301">
        <v>411.67</v>
      </c>
    </row>
    <row r="206" spans="1:10">
      <c r="A206" s="5" t="s">
        <v>99</v>
      </c>
      <c r="B206" s="215">
        <v>114.69</v>
      </c>
      <c r="C206" s="119">
        <f t="shared" si="65"/>
        <v>-0.33152649064521766</v>
      </c>
      <c r="D206" s="215">
        <v>171.57</v>
      </c>
      <c r="E206" s="290">
        <f t="shared" si="66"/>
        <v>-0.55987378790210873</v>
      </c>
      <c r="F206" s="190">
        <v>389.82</v>
      </c>
      <c r="G206" s="290">
        <f t="shared" si="67"/>
        <v>1.8418371345716666E-2</v>
      </c>
      <c r="H206" s="190">
        <v>382.77000000000004</v>
      </c>
      <c r="I206" s="290">
        <f t="shared" si="68"/>
        <v>1.7437069721698117E-2</v>
      </c>
      <c r="J206" s="299">
        <v>376.21</v>
      </c>
    </row>
    <row r="207" spans="1:10" s="2" customFormat="1">
      <c r="A207" s="5" t="s">
        <v>100</v>
      </c>
      <c r="B207" s="215">
        <v>73.33</v>
      </c>
      <c r="C207" s="119">
        <f t="shared" si="65"/>
        <v>-0.37044986263736257</v>
      </c>
      <c r="D207" s="215">
        <v>116.47999999999999</v>
      </c>
      <c r="E207" s="290">
        <f t="shared" si="66"/>
        <v>8.4848484848483174E-3</v>
      </c>
      <c r="F207" s="190">
        <v>115.5</v>
      </c>
      <c r="G207" s="290">
        <f t="shared" si="67"/>
        <v>-0.57710896309314585</v>
      </c>
      <c r="H207" s="190">
        <v>273.12</v>
      </c>
      <c r="I207" s="290">
        <f t="shared" si="68"/>
        <v>-0.71645990137555149</v>
      </c>
      <c r="J207" s="299">
        <v>963.25</v>
      </c>
    </row>
    <row r="208" spans="1:10">
      <c r="A208" s="5" t="s">
        <v>101</v>
      </c>
      <c r="B208" s="215">
        <v>229.35</v>
      </c>
      <c r="C208" s="119">
        <f t="shared" si="65"/>
        <v>0.5238190153478175</v>
      </c>
      <c r="D208" s="215">
        <v>150.51</v>
      </c>
      <c r="E208" s="290">
        <f t="shared" si="66"/>
        <v>-0.28776263486655307</v>
      </c>
      <c r="F208" s="190">
        <v>211.32</v>
      </c>
      <c r="G208" s="290">
        <f t="shared" si="67"/>
        <v>2.3612215683155715</v>
      </c>
      <c r="H208" s="190">
        <v>62.870000000000005</v>
      </c>
      <c r="I208" s="290">
        <f t="shared" si="68"/>
        <v>-0.60679216961661142</v>
      </c>
      <c r="J208" s="299">
        <v>159.88999999999999</v>
      </c>
    </row>
    <row r="209" spans="1:10" s="207" customFormat="1">
      <c r="A209" s="207" t="s">
        <v>158</v>
      </c>
      <c r="B209" s="215">
        <v>2053.02</v>
      </c>
      <c r="C209" s="119">
        <f t="shared" si="65"/>
        <v>1.3323941741837269</v>
      </c>
      <c r="D209" s="215">
        <v>880.21999999999991</v>
      </c>
    </row>
    <row r="210" spans="1:10">
      <c r="A210" s="5" t="s">
        <v>102</v>
      </c>
      <c r="B210" s="215">
        <v>171.26000000000002</v>
      </c>
      <c r="C210" s="119">
        <f t="shared" si="65"/>
        <v>9.5292913788692868E-2</v>
      </c>
      <c r="D210" s="215">
        <v>156.36000000000001</v>
      </c>
      <c r="E210" s="290"/>
      <c r="F210" s="190">
        <v>431.20000000000005</v>
      </c>
      <c r="G210" s="290">
        <f t="shared" ref="G210:G214" si="69">IF((+F210/H210)&lt;0,"n.m.",IF(F210&lt;0,(+F210/H210-1)*-1,(+F210/H210-1)))</f>
        <v>0.97580645161290369</v>
      </c>
      <c r="H210" s="190">
        <v>218.23999999999998</v>
      </c>
      <c r="I210" s="290">
        <f t="shared" ref="I210:I214" si="70">IF((+H210/J210)&lt;0,"n.m.",IF(H210&lt;0,(+H210/J210-1)*-1,(+H210/J210-1)))</f>
        <v>-0.13259141494435622</v>
      </c>
      <c r="J210" s="299">
        <v>251.6</v>
      </c>
    </row>
    <row r="211" spans="1:10">
      <c r="A211" s="5" t="s">
        <v>103</v>
      </c>
      <c r="B211" s="215">
        <v>382.95</v>
      </c>
      <c r="C211" s="119">
        <f t="shared" si="65"/>
        <v>0.36470546309825003</v>
      </c>
      <c r="D211" s="215">
        <v>280.61</v>
      </c>
      <c r="E211" s="290">
        <f>IF((+D211/F211)&lt;0,"n.m.",IF(D211&lt;0,(+D211/F211-1)*-1,(+D211/F211-1)))</f>
        <v>0.62427645288261191</v>
      </c>
      <c r="F211" s="190">
        <v>172.76</v>
      </c>
      <c r="G211" s="290">
        <f t="shared" si="69"/>
        <v>-0.47255297062954149</v>
      </c>
      <c r="H211" s="190">
        <v>327.54000000000002</v>
      </c>
      <c r="I211" s="290">
        <f t="shared" si="70"/>
        <v>-0.18795091111937523</v>
      </c>
      <c r="J211" s="299">
        <v>403.35</v>
      </c>
    </row>
    <row r="212" spans="1:10">
      <c r="A212" s="5" t="s">
        <v>104</v>
      </c>
      <c r="B212" s="215">
        <v>598.54</v>
      </c>
      <c r="C212" s="119">
        <f t="shared" si="65"/>
        <v>-0.43336173435577019</v>
      </c>
      <c r="D212" s="215">
        <v>1056.3</v>
      </c>
      <c r="E212" s="290">
        <f t="shared" ref="E212:E214" si="71">IF((+D212/F212)&lt;0,"n.m.",IF(D212&lt;0,(+D212/F212-1)*-1,(+D212/F212-1)))</f>
        <v>-6.8674560699706455E-2</v>
      </c>
      <c r="F212" s="190">
        <v>1134.19</v>
      </c>
      <c r="G212" s="290">
        <f t="shared" si="69"/>
        <v>0.44291639102335756</v>
      </c>
      <c r="H212" s="190">
        <v>786.04000000000008</v>
      </c>
      <c r="I212" s="290">
        <f t="shared" si="70"/>
        <v>0.14168687998373253</v>
      </c>
      <c r="J212" s="299">
        <v>688.49</v>
      </c>
    </row>
    <row r="213" spans="1:10">
      <c r="A213" s="5" t="s">
        <v>105</v>
      </c>
      <c r="B213" s="216">
        <v>75.849999999999994</v>
      </c>
      <c r="C213" s="119">
        <f t="shared" si="65"/>
        <v>9.4042982835713218E-2</v>
      </c>
      <c r="D213" s="216">
        <v>69.33</v>
      </c>
      <c r="E213" s="290">
        <f t="shared" si="71"/>
        <v>-0.44544872820348747</v>
      </c>
      <c r="F213" s="302">
        <v>125.02</v>
      </c>
      <c r="G213" s="290">
        <f t="shared" si="69"/>
        <v>-0.15822784810126589</v>
      </c>
      <c r="H213" s="302">
        <v>148.52000000000001</v>
      </c>
      <c r="I213" s="290">
        <f t="shared" si="70"/>
        <v>1.7092302079533019</v>
      </c>
      <c r="J213" s="303">
        <v>54.82</v>
      </c>
    </row>
    <row r="214" spans="1:10">
      <c r="A214" s="5" t="s">
        <v>106</v>
      </c>
      <c r="B214" s="216">
        <v>281.02</v>
      </c>
      <c r="C214" s="119">
        <f t="shared" si="65"/>
        <v>-0.31443487594837893</v>
      </c>
      <c r="D214" s="216">
        <v>409.90999999999997</v>
      </c>
      <c r="E214" s="290">
        <f t="shared" si="71"/>
        <v>3.039062892765565E-2</v>
      </c>
      <c r="F214" s="302">
        <v>397.82</v>
      </c>
      <c r="G214" s="290">
        <f t="shared" si="69"/>
        <v>-0.22403838651790586</v>
      </c>
      <c r="H214" s="302">
        <v>512.67999999999995</v>
      </c>
      <c r="I214" s="290">
        <f t="shared" si="70"/>
        <v>1.9925286014475834</v>
      </c>
      <c r="J214" s="303">
        <v>171.32</v>
      </c>
    </row>
    <row r="215" spans="1:10">
      <c r="A215" s="10" t="s">
        <v>86</v>
      </c>
      <c r="B215" s="200">
        <f>B192</f>
        <v>8216.6999999999989</v>
      </c>
      <c r="C215" s="119">
        <f t="shared" si="65"/>
        <v>7.8665226118382892E-2</v>
      </c>
      <c r="D215" s="200">
        <f>D192</f>
        <v>7617.47</v>
      </c>
      <c r="E215" s="119">
        <f t="shared" si="65"/>
        <v>6.1197963829271673E-2</v>
      </c>
      <c r="F215" s="200">
        <f>F192</f>
        <v>7178.1799999999994</v>
      </c>
      <c r="G215" s="119">
        <f t="shared" si="65"/>
        <v>3.5961899263962982E-2</v>
      </c>
      <c r="H215" s="200">
        <f>H192</f>
        <v>6929</v>
      </c>
      <c r="I215" s="119">
        <f t="shared" si="65"/>
        <v>6.7183753055312101E-2</v>
      </c>
      <c r="J215" s="200">
        <f>J192</f>
        <v>6492.79</v>
      </c>
    </row>
    <row r="216" spans="1:10">
      <c r="A216" s="10" t="s">
        <v>87</v>
      </c>
      <c r="B216" s="200">
        <f>B193</f>
        <v>1809.12</v>
      </c>
      <c r="C216" s="119">
        <f t="shared" si="65"/>
        <v>-4.0050939191340396E-2</v>
      </c>
      <c r="D216" s="200">
        <f>D193</f>
        <v>1884.6</v>
      </c>
      <c r="E216" s="119">
        <f t="shared" si="65"/>
        <v>-8.3245367825541372E-2</v>
      </c>
      <c r="F216" s="200">
        <f>F193</f>
        <v>2055.73</v>
      </c>
      <c r="G216" s="119">
        <f t="shared" si="65"/>
        <v>3.5043023367050674E-2</v>
      </c>
      <c r="H216" s="200">
        <f>H193</f>
        <v>1986.1299999999997</v>
      </c>
      <c r="I216" s="119">
        <f t="shared" si="65"/>
        <v>6.9899858325656927E-2</v>
      </c>
      <c r="J216" s="200">
        <f>J193</f>
        <v>1856.37</v>
      </c>
    </row>
    <row r="217" spans="1:10" s="2" customFormat="1">
      <c r="A217" s="10" t="s">
        <v>107</v>
      </c>
      <c r="B217" s="191">
        <f>B194+B195+B196+B197+B198+B199+B200+B201+B202+B203</f>
        <v>3845.5699999999997</v>
      </c>
      <c r="C217" s="119">
        <f t="shared" si="65"/>
        <v>-4.5416069881569987E-2</v>
      </c>
      <c r="D217" s="191">
        <f>D194+D195+D196+D197+D198+D199+D200+D201+D202+D203</f>
        <v>4028.5300000000011</v>
      </c>
      <c r="E217" s="119">
        <f t="shared" si="65"/>
        <v>2.2415048944092186E-2</v>
      </c>
      <c r="F217" s="191">
        <f>F194+F195+F196+F197+F198+F199+F200+F201+F202+F203</f>
        <v>3940.2099999999996</v>
      </c>
      <c r="G217" s="119">
        <f t="shared" si="65"/>
        <v>-6.0785846749395689E-2</v>
      </c>
      <c r="H217" s="191">
        <f>H194+H195+H196+H197+H198+H199+H200+H201+H202+H203</f>
        <v>4195.2199999999993</v>
      </c>
      <c r="I217" s="119">
        <f t="shared" si="65"/>
        <v>0.53167237438754533</v>
      </c>
      <c r="J217" s="191">
        <f>J194+J195+J196+J197+J198+J199+J200+J201+J202+J203</f>
        <v>2738.9800000000005</v>
      </c>
    </row>
    <row r="218" spans="1:10" s="2" customFormat="1">
      <c r="A218" s="10" t="s">
        <v>108</v>
      </c>
      <c r="B218" s="191">
        <f>B204+B205+B206+B207+B208+B210+B209</f>
        <v>3159.27</v>
      </c>
      <c r="C218" s="119">
        <f t="shared" si="65"/>
        <v>0.53011289611716816</v>
      </c>
      <c r="D218" s="191">
        <f>D204+D205+D206+D207+D208+D210+D209</f>
        <v>2064.7299999999996</v>
      </c>
      <c r="E218" s="119">
        <f t="shared" si="65"/>
        <v>8.9107500791222538E-2</v>
      </c>
      <c r="F218" s="191">
        <f>F204+F205+F206+F207+F208+F210+F209</f>
        <v>1895.8</v>
      </c>
      <c r="G218" s="119">
        <f t="shared" si="65"/>
        <v>0.11077258399053158</v>
      </c>
      <c r="H218" s="191">
        <f>H204+H205+H206+H207+H208+H210+H209</f>
        <v>1706.74</v>
      </c>
      <c r="I218" s="119">
        <f t="shared" si="65"/>
        <v>-0.29171214315653182</v>
      </c>
      <c r="J218" s="191">
        <f>J204+J205+J206+J207+J208+J210+J209</f>
        <v>2409.67</v>
      </c>
    </row>
    <row r="219" spans="1:10">
      <c r="A219" s="10" t="s">
        <v>109</v>
      </c>
      <c r="B219" s="191">
        <f>B211+B212+B213+B214</f>
        <v>1338.36</v>
      </c>
      <c r="C219" s="119">
        <f t="shared" si="65"/>
        <v>-0.26307849021281271</v>
      </c>
      <c r="D219" s="191">
        <f>D211+D212+D213+D214</f>
        <v>1816.1499999999996</v>
      </c>
      <c r="E219" s="119">
        <f t="shared" si="65"/>
        <v>-7.4544073363611574E-3</v>
      </c>
      <c r="F219" s="191">
        <f>F211+F212+F213+F214</f>
        <v>1829.79</v>
      </c>
      <c r="G219" s="119">
        <f t="shared" si="65"/>
        <v>3.0995390978036497E-2</v>
      </c>
      <c r="H219" s="191">
        <f>H211+H212+H213+H214</f>
        <v>1774.7800000000002</v>
      </c>
      <c r="I219" s="119">
        <f t="shared" si="65"/>
        <v>0.34659099531100646</v>
      </c>
      <c r="J219" s="191">
        <f>J211+J212+J213+J214</f>
        <v>1317.98</v>
      </c>
    </row>
    <row r="220" spans="1:10" s="2" customFormat="1">
      <c r="A220" s="14" t="s">
        <v>114</v>
      </c>
      <c r="B220" s="203">
        <f>SUM(B215:B219)</f>
        <v>18369.02</v>
      </c>
      <c r="C220" s="85">
        <f t="shared" si="65"/>
        <v>5.4994750589840713E-2</v>
      </c>
      <c r="D220" s="203">
        <f>SUM(D215:D219)</f>
        <v>17411.48</v>
      </c>
      <c r="E220" s="85">
        <f t="shared" si="65"/>
        <v>3.0282768165844187E-2</v>
      </c>
      <c r="F220" s="203">
        <f>SUM(F215:F219)</f>
        <v>16899.71</v>
      </c>
      <c r="G220" s="85">
        <f t="shared" si="65"/>
        <v>1.8553665138408171E-2</v>
      </c>
      <c r="H220" s="203">
        <f>SUM(H215:H219)</f>
        <v>16591.87</v>
      </c>
      <c r="I220" s="85">
        <f t="shared" si="65"/>
        <v>0.11987750906296601</v>
      </c>
      <c r="J220" s="203">
        <f>SUM(J215:J219)</f>
        <v>14815.789999999999</v>
      </c>
    </row>
    <row r="221" spans="1:10" s="6" customFormat="1">
      <c r="A221" s="7"/>
      <c r="B221" s="78"/>
      <c r="C221" s="78"/>
      <c r="D221" s="78"/>
      <c r="E221" s="7"/>
      <c r="F221" s="7"/>
      <c r="G221" s="7"/>
      <c r="H221" s="7"/>
      <c r="I221" s="7"/>
      <c r="J221" s="7"/>
    </row>
    <row r="222" spans="1:10" s="6" customFormat="1" ht="15.75" customHeight="1">
      <c r="A222" s="371" t="s">
        <v>159</v>
      </c>
      <c r="B222" s="372"/>
      <c r="C222" s="372"/>
      <c r="D222" s="372"/>
      <c r="E222" s="372"/>
      <c r="F222" s="372"/>
      <c r="G222" s="372"/>
      <c r="H222" s="372"/>
      <c r="I222" s="372"/>
      <c r="J222" s="373"/>
    </row>
    <row r="223" spans="1:10" s="6" customFormat="1">
      <c r="B223" s="15"/>
      <c r="C223" s="15"/>
      <c r="D223" s="15"/>
    </row>
    <row r="224" spans="1:10" s="6" customFormat="1">
      <c r="B224" s="15"/>
      <c r="C224" s="15"/>
      <c r="D224" s="15"/>
    </row>
    <row r="225" spans="2:4" s="6" customFormat="1">
      <c r="B225" s="15"/>
      <c r="C225" s="15"/>
      <c r="D225" s="15"/>
    </row>
    <row r="226" spans="2:4" s="6" customFormat="1">
      <c r="B226" s="15"/>
      <c r="C226" s="15"/>
      <c r="D226" s="15"/>
    </row>
    <row r="227" spans="2:4" s="6" customFormat="1">
      <c r="B227" s="15"/>
      <c r="C227" s="15"/>
      <c r="D227" s="15"/>
    </row>
    <row r="228" spans="2:4" s="6" customFormat="1">
      <c r="B228" s="15"/>
      <c r="C228" s="15"/>
      <c r="D228" s="15"/>
    </row>
    <row r="229" spans="2:4" s="6" customFormat="1">
      <c r="B229" s="15"/>
      <c r="C229" s="15"/>
      <c r="D229" s="15"/>
    </row>
    <row r="230" spans="2:4" s="6" customFormat="1">
      <c r="B230" s="15"/>
      <c r="C230" s="15"/>
      <c r="D230" s="15"/>
    </row>
    <row r="231" spans="2:4" s="6" customFormat="1">
      <c r="B231" s="15"/>
      <c r="C231" s="15"/>
      <c r="D231" s="15"/>
    </row>
    <row r="232" spans="2:4" s="6" customFormat="1">
      <c r="B232" s="15"/>
      <c r="C232" s="15"/>
      <c r="D232" s="15"/>
    </row>
    <row r="233" spans="2:4" s="6" customFormat="1">
      <c r="B233" s="15"/>
      <c r="C233" s="15"/>
      <c r="D233" s="15"/>
    </row>
    <row r="234" spans="2:4" s="6" customFormat="1">
      <c r="B234" s="15"/>
      <c r="C234" s="15"/>
      <c r="D234" s="15"/>
    </row>
    <row r="235" spans="2:4" s="6" customFormat="1">
      <c r="B235" s="15"/>
      <c r="C235" s="15"/>
      <c r="D235" s="15"/>
    </row>
    <row r="236" spans="2:4" s="6" customFormat="1">
      <c r="B236" s="15"/>
      <c r="C236" s="15"/>
      <c r="D236" s="15"/>
    </row>
    <row r="237" spans="2:4" s="6" customFormat="1">
      <c r="B237" s="15"/>
      <c r="C237" s="15"/>
      <c r="D237" s="15"/>
    </row>
    <row r="238" spans="2:4" s="6" customFormat="1">
      <c r="B238" s="15"/>
      <c r="C238" s="15"/>
      <c r="D238" s="15"/>
    </row>
    <row r="239" spans="2:4" s="6" customFormat="1">
      <c r="B239" s="15"/>
      <c r="C239" s="15"/>
      <c r="D239" s="15"/>
    </row>
    <row r="240" spans="2:4" s="6" customFormat="1">
      <c r="B240" s="15"/>
      <c r="C240" s="15"/>
      <c r="D240" s="15"/>
    </row>
    <row r="241" spans="2:4" s="6" customFormat="1">
      <c r="B241" s="15"/>
      <c r="C241" s="15"/>
      <c r="D241" s="15"/>
    </row>
    <row r="242" spans="2:4" s="6" customFormat="1">
      <c r="B242" s="15"/>
      <c r="C242" s="15"/>
      <c r="D242" s="15"/>
    </row>
    <row r="243" spans="2:4" s="6" customFormat="1">
      <c r="B243" s="15"/>
      <c r="C243" s="15"/>
      <c r="D243" s="15"/>
    </row>
    <row r="244" spans="2:4" s="6" customFormat="1">
      <c r="B244" s="15"/>
      <c r="C244" s="15"/>
      <c r="D244" s="15"/>
    </row>
    <row r="245" spans="2:4" s="6" customFormat="1">
      <c r="B245" s="15"/>
      <c r="C245" s="15"/>
      <c r="D245" s="15"/>
    </row>
    <row r="246" spans="2:4" s="6" customFormat="1">
      <c r="B246" s="15"/>
      <c r="C246" s="15"/>
      <c r="D246" s="15"/>
    </row>
    <row r="247" spans="2:4" s="6" customFormat="1">
      <c r="B247" s="15"/>
      <c r="C247" s="15"/>
      <c r="D247" s="15"/>
    </row>
    <row r="248" spans="2:4" s="6" customFormat="1">
      <c r="B248" s="15"/>
      <c r="C248" s="15"/>
      <c r="D248" s="15"/>
    </row>
    <row r="249" spans="2:4" s="6" customFormat="1">
      <c r="B249" s="15"/>
      <c r="C249" s="15"/>
      <c r="D249" s="15"/>
    </row>
    <row r="250" spans="2:4" s="6" customFormat="1">
      <c r="B250" s="15"/>
      <c r="C250" s="15"/>
      <c r="D250" s="15"/>
    </row>
    <row r="251" spans="2:4" s="6" customFormat="1">
      <c r="B251" s="15"/>
      <c r="C251" s="15"/>
      <c r="D251" s="15"/>
    </row>
    <row r="252" spans="2:4" s="6" customFormat="1">
      <c r="B252" s="15"/>
      <c r="C252" s="15"/>
      <c r="D252" s="15"/>
    </row>
    <row r="253" spans="2:4" s="6" customFormat="1">
      <c r="B253" s="15"/>
      <c r="C253" s="15"/>
      <c r="D253" s="15"/>
    </row>
    <row r="254" spans="2:4" s="6" customFormat="1">
      <c r="B254" s="15"/>
      <c r="C254" s="15"/>
      <c r="D254" s="15"/>
    </row>
    <row r="255" spans="2:4" s="6" customFormat="1">
      <c r="B255" s="15"/>
      <c r="C255" s="15"/>
      <c r="D255" s="15"/>
    </row>
    <row r="256" spans="2:4" s="6" customFormat="1">
      <c r="B256" s="15"/>
      <c r="C256" s="15"/>
      <c r="D256" s="15"/>
    </row>
    <row r="257" spans="2:4" s="6" customFormat="1">
      <c r="B257" s="15"/>
      <c r="C257" s="15"/>
      <c r="D257" s="15"/>
    </row>
    <row r="258" spans="2:4" s="6" customFormat="1">
      <c r="B258" s="15"/>
      <c r="C258" s="15"/>
      <c r="D258" s="15"/>
    </row>
    <row r="259" spans="2:4" s="6" customFormat="1">
      <c r="B259" s="15"/>
      <c r="C259" s="15"/>
      <c r="D259" s="15"/>
    </row>
    <row r="260" spans="2:4" s="6" customFormat="1">
      <c r="B260" s="15"/>
      <c r="C260" s="15"/>
      <c r="D260" s="15"/>
    </row>
    <row r="261" spans="2:4" s="6" customFormat="1">
      <c r="B261" s="15"/>
      <c r="C261" s="15"/>
      <c r="D261" s="15"/>
    </row>
    <row r="262" spans="2:4" s="6" customFormat="1">
      <c r="B262" s="15"/>
      <c r="C262" s="15"/>
      <c r="D262" s="15"/>
    </row>
    <row r="263" spans="2:4" s="6" customFormat="1">
      <c r="B263" s="15"/>
      <c r="C263" s="15"/>
      <c r="D263" s="15"/>
    </row>
    <row r="264" spans="2:4" s="6" customFormat="1">
      <c r="B264" s="15"/>
      <c r="C264" s="15"/>
      <c r="D264" s="15"/>
    </row>
    <row r="265" spans="2:4" s="6" customFormat="1">
      <c r="B265" s="15"/>
      <c r="C265" s="15"/>
      <c r="D265" s="15"/>
    </row>
    <row r="266" spans="2:4" s="6" customFormat="1">
      <c r="B266" s="15"/>
      <c r="C266" s="15"/>
      <c r="D266" s="15"/>
    </row>
    <row r="267" spans="2:4" s="6" customFormat="1">
      <c r="B267" s="15"/>
      <c r="C267" s="15"/>
      <c r="D267" s="15"/>
    </row>
    <row r="268" spans="2:4" s="6" customFormat="1">
      <c r="B268" s="15"/>
      <c r="C268" s="15"/>
      <c r="D268" s="15"/>
    </row>
    <row r="269" spans="2:4" s="6" customFormat="1">
      <c r="B269" s="15"/>
      <c r="C269" s="15"/>
      <c r="D269" s="15"/>
    </row>
    <row r="270" spans="2:4" s="6" customFormat="1">
      <c r="B270" s="15"/>
      <c r="C270" s="15"/>
      <c r="D270" s="15"/>
    </row>
    <row r="271" spans="2:4" s="6" customFormat="1">
      <c r="B271" s="15"/>
      <c r="C271" s="15"/>
      <c r="D271" s="15"/>
    </row>
    <row r="272" spans="2:4" s="6" customFormat="1">
      <c r="B272" s="15"/>
      <c r="C272" s="15"/>
      <c r="D272" s="15"/>
    </row>
    <row r="273" spans="2:4" s="6" customFormat="1">
      <c r="B273" s="15"/>
      <c r="C273" s="15"/>
      <c r="D273" s="15"/>
    </row>
    <row r="274" spans="2:4" s="6" customFormat="1">
      <c r="B274" s="15"/>
      <c r="C274" s="15"/>
      <c r="D274" s="15"/>
    </row>
    <row r="275" spans="2:4" s="6" customFormat="1">
      <c r="B275" s="15"/>
      <c r="C275" s="15"/>
      <c r="D275" s="15"/>
    </row>
    <row r="276" spans="2:4" s="6" customFormat="1">
      <c r="B276" s="15"/>
      <c r="C276" s="15"/>
      <c r="D276" s="15"/>
    </row>
    <row r="277" spans="2:4" s="6" customFormat="1">
      <c r="B277" s="15"/>
      <c r="C277" s="15"/>
      <c r="D277" s="15"/>
    </row>
    <row r="278" spans="2:4" s="6" customFormat="1">
      <c r="B278" s="15"/>
      <c r="C278" s="15"/>
      <c r="D278" s="15"/>
    </row>
    <row r="279" spans="2:4" s="6" customFormat="1">
      <c r="B279" s="15"/>
      <c r="C279" s="15"/>
      <c r="D279" s="15"/>
    </row>
    <row r="280" spans="2:4" s="6" customFormat="1">
      <c r="B280" s="15"/>
      <c r="C280" s="15"/>
      <c r="D280" s="15"/>
    </row>
    <row r="281" spans="2:4" s="6" customFormat="1">
      <c r="B281" s="15"/>
      <c r="C281" s="15"/>
      <c r="D281" s="15"/>
    </row>
    <row r="282" spans="2:4" s="6" customFormat="1">
      <c r="B282" s="15"/>
      <c r="C282" s="15"/>
      <c r="D282" s="15"/>
    </row>
    <row r="283" spans="2:4" s="6" customFormat="1">
      <c r="B283" s="15"/>
      <c r="C283" s="15"/>
      <c r="D283" s="15"/>
    </row>
    <row r="284" spans="2:4" s="6" customFormat="1">
      <c r="B284" s="15"/>
      <c r="C284" s="15"/>
      <c r="D284" s="15"/>
    </row>
    <row r="285" spans="2:4" s="6" customFormat="1">
      <c r="B285" s="15"/>
      <c r="C285" s="15"/>
      <c r="D285" s="15"/>
    </row>
    <row r="286" spans="2:4" s="6" customFormat="1">
      <c r="B286" s="15"/>
      <c r="C286" s="15"/>
      <c r="D286" s="15"/>
    </row>
    <row r="287" spans="2:4" s="6" customFormat="1">
      <c r="B287" s="15"/>
      <c r="C287" s="15"/>
      <c r="D287" s="15"/>
    </row>
    <row r="288" spans="2:4" s="6" customFormat="1">
      <c r="B288" s="15"/>
      <c r="C288" s="15"/>
      <c r="D288" s="15"/>
    </row>
    <row r="289" spans="2:4" s="6" customFormat="1">
      <c r="B289" s="15"/>
      <c r="C289" s="15"/>
      <c r="D289" s="15"/>
    </row>
    <row r="290" spans="2:4" s="6" customFormat="1">
      <c r="B290" s="15"/>
      <c r="C290" s="15"/>
      <c r="D290" s="15"/>
    </row>
    <row r="291" spans="2:4" s="6" customFormat="1">
      <c r="B291" s="15"/>
      <c r="C291" s="15"/>
      <c r="D291" s="15"/>
    </row>
    <row r="292" spans="2:4" s="6" customFormat="1">
      <c r="B292" s="15"/>
      <c r="C292" s="15"/>
      <c r="D292" s="15"/>
    </row>
    <row r="293" spans="2:4" s="6" customFormat="1">
      <c r="B293" s="15"/>
      <c r="C293" s="15"/>
      <c r="D293" s="15"/>
    </row>
    <row r="294" spans="2:4" s="6" customFormat="1">
      <c r="B294" s="15"/>
      <c r="C294" s="15"/>
      <c r="D294" s="15"/>
    </row>
    <row r="295" spans="2:4" s="6" customFormat="1">
      <c r="B295" s="15"/>
      <c r="C295" s="15"/>
      <c r="D295" s="15"/>
    </row>
    <row r="296" spans="2:4" s="6" customFormat="1">
      <c r="B296" s="15"/>
      <c r="C296" s="15"/>
      <c r="D296" s="15"/>
    </row>
    <row r="297" spans="2:4" s="6" customFormat="1">
      <c r="B297" s="15"/>
      <c r="C297" s="15"/>
      <c r="D297" s="15"/>
    </row>
    <row r="298" spans="2:4" s="6" customFormat="1">
      <c r="B298" s="15"/>
      <c r="C298" s="15"/>
      <c r="D298" s="15"/>
    </row>
    <row r="299" spans="2:4" s="6" customFormat="1">
      <c r="B299" s="15"/>
      <c r="C299" s="15"/>
      <c r="D299" s="15"/>
    </row>
    <row r="300" spans="2:4" s="6" customFormat="1">
      <c r="B300" s="15"/>
      <c r="C300" s="15"/>
      <c r="D300" s="15"/>
    </row>
    <row r="301" spans="2:4" s="6" customFormat="1">
      <c r="B301" s="15"/>
      <c r="C301" s="15"/>
      <c r="D301" s="15"/>
    </row>
    <row r="302" spans="2:4" s="6" customFormat="1">
      <c r="B302" s="15"/>
      <c r="C302" s="15"/>
      <c r="D302" s="15"/>
    </row>
    <row r="303" spans="2:4" s="6" customFormat="1">
      <c r="B303" s="15"/>
      <c r="C303" s="15"/>
      <c r="D303" s="15"/>
    </row>
    <row r="304" spans="2:4" s="6" customFormat="1">
      <c r="B304" s="15"/>
      <c r="C304" s="15"/>
      <c r="D304" s="15"/>
    </row>
    <row r="305" spans="2:4" s="6" customFormat="1">
      <c r="B305" s="15"/>
      <c r="C305" s="15"/>
      <c r="D305" s="15"/>
    </row>
    <row r="306" spans="2:4" s="6" customFormat="1">
      <c r="B306" s="15"/>
      <c r="C306" s="15"/>
      <c r="D306" s="15"/>
    </row>
    <row r="307" spans="2:4" s="6" customFormat="1">
      <c r="B307" s="15"/>
      <c r="C307" s="15"/>
      <c r="D307" s="15"/>
    </row>
    <row r="308" spans="2:4" s="6" customFormat="1">
      <c r="B308" s="15"/>
      <c r="C308" s="15"/>
      <c r="D308" s="15"/>
    </row>
    <row r="309" spans="2:4" s="6" customFormat="1">
      <c r="B309" s="15"/>
      <c r="C309" s="15"/>
      <c r="D309" s="15"/>
    </row>
    <row r="310" spans="2:4" s="6" customFormat="1">
      <c r="B310" s="15"/>
      <c r="C310" s="15"/>
      <c r="D310" s="15"/>
    </row>
    <row r="311" spans="2:4" s="6" customFormat="1">
      <c r="B311" s="15"/>
      <c r="C311" s="15"/>
      <c r="D311" s="15"/>
    </row>
    <row r="312" spans="2:4" s="6" customFormat="1">
      <c r="B312" s="15"/>
      <c r="C312" s="15"/>
      <c r="D312" s="15"/>
    </row>
    <row r="313" spans="2:4" s="6" customFormat="1">
      <c r="B313" s="15"/>
      <c r="C313" s="15"/>
      <c r="D313" s="15"/>
    </row>
    <row r="314" spans="2:4" s="6" customFormat="1">
      <c r="B314" s="15"/>
      <c r="C314" s="15"/>
      <c r="D314" s="15"/>
    </row>
    <row r="315" spans="2:4" s="6" customFormat="1">
      <c r="B315" s="15"/>
      <c r="C315" s="15"/>
      <c r="D315" s="15"/>
    </row>
    <row r="316" spans="2:4" s="6" customFormat="1">
      <c r="B316" s="15"/>
      <c r="C316" s="15"/>
      <c r="D316" s="15"/>
    </row>
    <row r="317" spans="2:4" s="6" customFormat="1">
      <c r="B317" s="15"/>
      <c r="C317" s="15"/>
      <c r="D317" s="15"/>
    </row>
    <row r="318" spans="2:4" s="6" customFormat="1">
      <c r="B318" s="15"/>
      <c r="C318" s="15"/>
      <c r="D318" s="15"/>
    </row>
    <row r="319" spans="2:4" s="6" customFormat="1">
      <c r="B319" s="15"/>
      <c r="C319" s="15"/>
      <c r="D319" s="15"/>
    </row>
    <row r="320" spans="2:4" s="6" customFormat="1">
      <c r="B320" s="15"/>
      <c r="C320" s="15"/>
      <c r="D320" s="15"/>
    </row>
    <row r="321" spans="2:4" s="6" customFormat="1">
      <c r="B321" s="15"/>
      <c r="C321" s="15"/>
      <c r="D321" s="15"/>
    </row>
    <row r="322" spans="2:4" s="6" customFormat="1">
      <c r="B322" s="15"/>
      <c r="C322" s="15"/>
      <c r="D322" s="15"/>
    </row>
    <row r="323" spans="2:4" s="6" customFormat="1">
      <c r="B323" s="15"/>
      <c r="C323" s="15"/>
      <c r="D323" s="15"/>
    </row>
    <row r="324" spans="2:4" s="6" customFormat="1">
      <c r="B324" s="15"/>
      <c r="C324" s="15"/>
      <c r="D324" s="15"/>
    </row>
    <row r="325" spans="2:4" s="6" customFormat="1">
      <c r="B325" s="15"/>
      <c r="C325" s="15"/>
      <c r="D325" s="15"/>
    </row>
    <row r="326" spans="2:4" s="6" customFormat="1">
      <c r="B326" s="15"/>
      <c r="C326" s="15"/>
      <c r="D326" s="15"/>
    </row>
    <row r="327" spans="2:4" s="6" customFormat="1">
      <c r="B327" s="15"/>
      <c r="C327" s="15"/>
      <c r="D327" s="15"/>
    </row>
    <row r="328" spans="2:4" s="6" customFormat="1">
      <c r="B328" s="15"/>
      <c r="C328" s="15"/>
      <c r="D328" s="15"/>
    </row>
    <row r="329" spans="2:4" s="6" customFormat="1">
      <c r="B329" s="15"/>
      <c r="C329" s="15"/>
      <c r="D329" s="15"/>
    </row>
    <row r="330" spans="2:4" s="6" customFormat="1">
      <c r="B330" s="15"/>
      <c r="C330" s="15"/>
      <c r="D330" s="15"/>
    </row>
    <row r="331" spans="2:4" s="6" customFormat="1">
      <c r="B331" s="15"/>
      <c r="C331" s="15"/>
      <c r="D331" s="15"/>
    </row>
    <row r="332" spans="2:4" s="6" customFormat="1">
      <c r="B332" s="15"/>
      <c r="C332" s="15"/>
      <c r="D332" s="15"/>
    </row>
    <row r="333" spans="2:4" s="6" customFormat="1">
      <c r="B333" s="15"/>
      <c r="C333" s="15"/>
      <c r="D333" s="15"/>
    </row>
    <row r="334" spans="2:4" s="6" customFormat="1">
      <c r="B334" s="15"/>
      <c r="C334" s="15"/>
      <c r="D334" s="15"/>
    </row>
    <row r="335" spans="2:4" s="6" customFormat="1">
      <c r="B335" s="15"/>
      <c r="C335" s="15"/>
      <c r="D335" s="15"/>
    </row>
    <row r="336" spans="2:4" s="6" customFormat="1">
      <c r="B336" s="15"/>
      <c r="C336" s="15"/>
      <c r="D336" s="15"/>
    </row>
    <row r="337" spans="2:4" s="6" customFormat="1">
      <c r="B337" s="15"/>
      <c r="C337" s="15"/>
      <c r="D337" s="15"/>
    </row>
    <row r="338" spans="2:4" s="6" customFormat="1">
      <c r="B338" s="15"/>
      <c r="C338" s="15"/>
      <c r="D338" s="15"/>
    </row>
    <row r="339" spans="2:4" s="6" customFormat="1">
      <c r="B339" s="15"/>
      <c r="C339" s="15"/>
      <c r="D339" s="15"/>
    </row>
    <row r="340" spans="2:4" s="6" customFormat="1">
      <c r="B340" s="15"/>
      <c r="C340" s="15"/>
      <c r="D340" s="15"/>
    </row>
    <row r="341" spans="2:4" s="6" customFormat="1">
      <c r="B341" s="15"/>
      <c r="C341" s="15"/>
      <c r="D341" s="15"/>
    </row>
    <row r="342" spans="2:4" s="6" customFormat="1">
      <c r="B342" s="15"/>
      <c r="C342" s="15"/>
      <c r="D342" s="15"/>
    </row>
    <row r="343" spans="2:4" s="6" customFormat="1">
      <c r="B343" s="15"/>
      <c r="C343" s="15"/>
      <c r="D343" s="15"/>
    </row>
    <row r="344" spans="2:4" s="6" customFormat="1">
      <c r="B344" s="15"/>
      <c r="C344" s="15"/>
      <c r="D344" s="15"/>
    </row>
    <row r="345" spans="2:4" s="6" customFormat="1">
      <c r="B345" s="15"/>
      <c r="C345" s="15"/>
      <c r="D345" s="15"/>
    </row>
    <row r="346" spans="2:4" s="6" customFormat="1">
      <c r="B346" s="15"/>
      <c r="C346" s="15"/>
      <c r="D346" s="15"/>
    </row>
    <row r="347" spans="2:4" s="6" customFormat="1">
      <c r="B347" s="15"/>
      <c r="C347" s="15"/>
      <c r="D347" s="15"/>
    </row>
    <row r="348" spans="2:4" s="6" customFormat="1">
      <c r="B348" s="15"/>
      <c r="C348" s="15"/>
      <c r="D348" s="15"/>
    </row>
    <row r="349" spans="2:4" s="6" customFormat="1">
      <c r="B349" s="15"/>
      <c r="C349" s="15"/>
      <c r="D349" s="15"/>
    </row>
    <row r="350" spans="2:4" s="6" customFormat="1">
      <c r="B350" s="15"/>
      <c r="C350" s="15"/>
      <c r="D350" s="15"/>
    </row>
    <row r="351" spans="2:4" s="6" customFormat="1">
      <c r="B351" s="15"/>
      <c r="C351" s="15"/>
      <c r="D351" s="15"/>
    </row>
    <row r="352" spans="2:4" s="6" customFormat="1">
      <c r="B352" s="15"/>
      <c r="C352" s="15"/>
      <c r="D352" s="15"/>
    </row>
    <row r="353" spans="2:4" s="6" customFormat="1">
      <c r="B353" s="15"/>
      <c r="C353" s="15"/>
      <c r="D353" s="15"/>
    </row>
    <row r="354" spans="2:4" s="6" customFormat="1">
      <c r="B354" s="15"/>
      <c r="C354" s="15"/>
      <c r="D354" s="15"/>
    </row>
    <row r="355" spans="2:4" s="6" customFormat="1">
      <c r="B355" s="15"/>
      <c r="C355" s="15"/>
      <c r="D355" s="15"/>
    </row>
    <row r="356" spans="2:4" s="6" customFormat="1">
      <c r="B356" s="15"/>
      <c r="C356" s="15"/>
      <c r="D356" s="15"/>
    </row>
    <row r="357" spans="2:4" s="6" customFormat="1">
      <c r="B357" s="15"/>
      <c r="C357" s="15"/>
      <c r="D357" s="15"/>
    </row>
    <row r="358" spans="2:4" s="6" customFormat="1">
      <c r="B358" s="15"/>
      <c r="C358" s="15"/>
      <c r="D358" s="15"/>
    </row>
    <row r="359" spans="2:4" s="6" customFormat="1">
      <c r="B359" s="15"/>
      <c r="C359" s="15"/>
      <c r="D359" s="15"/>
    </row>
    <row r="360" spans="2:4" s="6" customFormat="1">
      <c r="B360" s="15"/>
      <c r="C360" s="15"/>
      <c r="D360" s="15"/>
    </row>
    <row r="361" spans="2:4" s="6" customFormat="1">
      <c r="B361" s="15"/>
      <c r="C361" s="15"/>
      <c r="D361" s="15"/>
    </row>
    <row r="362" spans="2:4" s="6" customFormat="1">
      <c r="B362" s="15"/>
      <c r="C362" s="15"/>
      <c r="D362" s="15"/>
    </row>
    <row r="363" spans="2:4" s="6" customFormat="1">
      <c r="B363" s="15"/>
      <c r="C363" s="15"/>
      <c r="D363" s="15"/>
    </row>
    <row r="364" spans="2:4" s="6" customFormat="1">
      <c r="B364" s="15"/>
      <c r="C364" s="15"/>
      <c r="D364" s="15"/>
    </row>
    <row r="365" spans="2:4" s="6" customFormat="1">
      <c r="B365" s="15"/>
      <c r="C365" s="15"/>
      <c r="D365" s="15"/>
    </row>
    <row r="366" spans="2:4" s="6" customFormat="1">
      <c r="B366" s="15"/>
      <c r="C366" s="15"/>
      <c r="D366" s="15"/>
    </row>
    <row r="367" spans="2:4" s="6" customFormat="1">
      <c r="B367" s="15"/>
      <c r="C367" s="15"/>
      <c r="D367" s="15"/>
    </row>
    <row r="368" spans="2:4" s="6" customFormat="1">
      <c r="B368" s="15"/>
      <c r="C368" s="15"/>
      <c r="D368" s="15"/>
    </row>
    <row r="369" spans="2:4" s="6" customFormat="1">
      <c r="B369" s="15"/>
      <c r="C369" s="15"/>
      <c r="D369" s="15"/>
    </row>
    <row r="370" spans="2:4" s="6" customFormat="1">
      <c r="B370" s="15"/>
      <c r="C370" s="15"/>
      <c r="D370" s="15"/>
    </row>
    <row r="371" spans="2:4" s="6" customFormat="1">
      <c r="B371" s="15"/>
      <c r="C371" s="15"/>
      <c r="D371" s="15"/>
    </row>
    <row r="372" spans="2:4" s="6" customFormat="1">
      <c r="B372" s="15"/>
      <c r="C372" s="15"/>
      <c r="D372" s="15"/>
    </row>
    <row r="373" spans="2:4" s="6" customFormat="1">
      <c r="B373" s="15"/>
      <c r="C373" s="15"/>
      <c r="D373" s="15"/>
    </row>
    <row r="374" spans="2:4" s="6" customFormat="1">
      <c r="B374" s="15"/>
      <c r="C374" s="15"/>
      <c r="D374" s="15"/>
    </row>
    <row r="375" spans="2:4" s="6" customFormat="1">
      <c r="B375" s="15"/>
      <c r="C375" s="15"/>
      <c r="D375" s="15"/>
    </row>
    <row r="376" spans="2:4" s="6" customFormat="1">
      <c r="B376" s="15"/>
      <c r="C376" s="15"/>
      <c r="D376" s="15"/>
    </row>
    <row r="377" spans="2:4" s="6" customFormat="1">
      <c r="B377" s="15"/>
      <c r="C377" s="15"/>
      <c r="D377" s="15"/>
    </row>
    <row r="378" spans="2:4" s="6" customFormat="1">
      <c r="B378" s="15"/>
      <c r="C378" s="15"/>
      <c r="D378" s="15"/>
    </row>
    <row r="379" spans="2:4" s="6" customFormat="1">
      <c r="B379" s="15"/>
      <c r="C379" s="15"/>
      <c r="D379" s="15"/>
    </row>
    <row r="380" spans="2:4" s="6" customFormat="1">
      <c r="B380" s="15"/>
      <c r="C380" s="15"/>
      <c r="D380" s="15"/>
    </row>
    <row r="381" spans="2:4" s="6" customFormat="1">
      <c r="B381" s="15"/>
      <c r="C381" s="15"/>
      <c r="D381" s="15"/>
    </row>
    <row r="382" spans="2:4" s="6" customFormat="1">
      <c r="B382" s="15"/>
      <c r="C382" s="15"/>
      <c r="D382" s="15"/>
    </row>
    <row r="383" spans="2:4" s="6" customFormat="1">
      <c r="B383" s="15"/>
      <c r="C383" s="15"/>
      <c r="D383" s="15"/>
    </row>
    <row r="384" spans="2:4" s="6" customFormat="1">
      <c r="B384" s="15"/>
      <c r="C384" s="15"/>
      <c r="D384" s="15"/>
    </row>
    <row r="385" spans="2:4" s="6" customFormat="1">
      <c r="B385" s="15"/>
      <c r="C385" s="15"/>
      <c r="D385" s="15"/>
    </row>
    <row r="386" spans="2:4" s="6" customFormat="1">
      <c r="B386" s="15"/>
      <c r="C386" s="15"/>
      <c r="D386" s="15"/>
    </row>
    <row r="387" spans="2:4" s="6" customFormat="1">
      <c r="B387" s="15"/>
      <c r="C387" s="15"/>
      <c r="D387" s="15"/>
    </row>
    <row r="388" spans="2:4" s="6" customFormat="1">
      <c r="B388" s="15"/>
      <c r="C388" s="15"/>
      <c r="D388" s="15"/>
    </row>
    <row r="389" spans="2:4" s="6" customFormat="1">
      <c r="B389" s="15"/>
      <c r="C389" s="15"/>
      <c r="D389" s="15"/>
    </row>
    <row r="390" spans="2:4" s="6" customFormat="1">
      <c r="B390" s="15"/>
      <c r="C390" s="15"/>
      <c r="D390" s="15"/>
    </row>
    <row r="391" spans="2:4" s="6" customFormat="1">
      <c r="B391" s="15"/>
      <c r="C391" s="15"/>
      <c r="D391" s="15"/>
    </row>
    <row r="392" spans="2:4" s="6" customFormat="1">
      <c r="B392" s="15"/>
      <c r="C392" s="15"/>
      <c r="D392" s="15"/>
    </row>
    <row r="393" spans="2:4" s="6" customFormat="1">
      <c r="B393" s="15"/>
      <c r="C393" s="15"/>
      <c r="D393" s="15"/>
    </row>
    <row r="394" spans="2:4" s="6" customFormat="1">
      <c r="B394" s="15"/>
      <c r="C394" s="15"/>
      <c r="D394" s="15"/>
    </row>
    <row r="395" spans="2:4" s="6" customFormat="1">
      <c r="B395" s="15"/>
      <c r="C395" s="15"/>
      <c r="D395" s="15"/>
    </row>
    <row r="396" spans="2:4" s="6" customFormat="1">
      <c r="B396" s="15"/>
      <c r="C396" s="15"/>
      <c r="D396" s="15"/>
    </row>
    <row r="397" spans="2:4" s="6" customFormat="1">
      <c r="B397" s="15"/>
      <c r="C397" s="15"/>
      <c r="D397" s="15"/>
    </row>
    <row r="398" spans="2:4" s="6" customFormat="1">
      <c r="B398" s="15"/>
      <c r="C398" s="15"/>
      <c r="D398" s="15"/>
    </row>
    <row r="399" spans="2:4" s="6" customFormat="1">
      <c r="B399" s="15"/>
      <c r="C399" s="15"/>
      <c r="D399" s="15"/>
    </row>
    <row r="400" spans="2:4" s="6" customFormat="1">
      <c r="B400" s="15"/>
      <c r="C400" s="15"/>
      <c r="D400" s="15"/>
    </row>
    <row r="401" spans="2:4" s="6" customFormat="1">
      <c r="B401" s="15"/>
      <c r="C401" s="15"/>
      <c r="D401" s="15"/>
    </row>
    <row r="402" spans="2:4" s="6" customFormat="1">
      <c r="B402" s="15"/>
      <c r="C402" s="15"/>
      <c r="D402" s="15"/>
    </row>
    <row r="403" spans="2:4" s="6" customFormat="1">
      <c r="B403" s="15"/>
      <c r="C403" s="15"/>
      <c r="D403" s="15"/>
    </row>
    <row r="404" spans="2:4" s="6" customFormat="1">
      <c r="B404" s="15"/>
      <c r="C404" s="15"/>
      <c r="D404" s="15"/>
    </row>
    <row r="405" spans="2:4" s="6" customFormat="1">
      <c r="B405" s="15"/>
      <c r="C405" s="15"/>
      <c r="D405" s="15"/>
    </row>
    <row r="406" spans="2:4" s="6" customFormat="1">
      <c r="B406" s="15"/>
      <c r="C406" s="15"/>
      <c r="D406" s="15"/>
    </row>
    <row r="407" spans="2:4" s="6" customFormat="1">
      <c r="B407" s="15"/>
      <c r="C407" s="15"/>
      <c r="D407" s="15"/>
    </row>
    <row r="408" spans="2:4" s="6" customFormat="1">
      <c r="B408" s="15"/>
      <c r="C408" s="15"/>
      <c r="D408" s="15"/>
    </row>
    <row r="409" spans="2:4" s="6" customFormat="1">
      <c r="B409" s="15"/>
      <c r="C409" s="15"/>
      <c r="D409" s="15"/>
    </row>
    <row r="410" spans="2:4" s="6" customFormat="1">
      <c r="B410" s="15"/>
      <c r="C410" s="15"/>
      <c r="D410" s="15"/>
    </row>
    <row r="411" spans="2:4" s="6" customFormat="1">
      <c r="B411" s="15"/>
      <c r="C411" s="15"/>
      <c r="D411" s="15"/>
    </row>
    <row r="412" spans="2:4" s="6" customFormat="1">
      <c r="B412" s="15"/>
      <c r="C412" s="15"/>
      <c r="D412" s="15"/>
    </row>
    <row r="413" spans="2:4" s="6" customFormat="1">
      <c r="B413" s="15"/>
      <c r="C413" s="15"/>
      <c r="D413" s="15"/>
    </row>
    <row r="414" spans="2:4" s="6" customFormat="1">
      <c r="B414" s="15"/>
      <c r="C414" s="15"/>
      <c r="D414" s="15"/>
    </row>
    <row r="415" spans="2:4" s="6" customFormat="1">
      <c r="B415" s="15"/>
      <c r="C415" s="15"/>
      <c r="D415" s="15"/>
    </row>
    <row r="416" spans="2:4" s="6" customFormat="1">
      <c r="B416" s="15"/>
      <c r="C416" s="15"/>
      <c r="D416" s="15"/>
    </row>
    <row r="417" spans="2:4" s="6" customFormat="1">
      <c r="B417" s="15"/>
      <c r="C417" s="15"/>
      <c r="D417" s="15"/>
    </row>
    <row r="418" spans="2:4" s="6" customFormat="1">
      <c r="B418" s="15"/>
      <c r="C418" s="15"/>
      <c r="D418" s="15"/>
    </row>
    <row r="419" spans="2:4" s="6" customFormat="1">
      <c r="B419" s="15"/>
      <c r="C419" s="15"/>
      <c r="D419" s="15"/>
    </row>
    <row r="420" spans="2:4" s="6" customFormat="1">
      <c r="B420" s="15"/>
      <c r="C420" s="15"/>
      <c r="D420" s="15"/>
    </row>
    <row r="421" spans="2:4" s="6" customFormat="1">
      <c r="B421" s="15"/>
      <c r="C421" s="15"/>
      <c r="D421" s="15"/>
    </row>
    <row r="422" spans="2:4" s="6" customFormat="1">
      <c r="B422" s="15"/>
      <c r="C422" s="15"/>
      <c r="D422" s="15"/>
    </row>
    <row r="423" spans="2:4" s="6" customFormat="1">
      <c r="B423" s="15"/>
      <c r="C423" s="15"/>
      <c r="D423" s="15"/>
    </row>
    <row r="424" spans="2:4" s="6" customFormat="1">
      <c r="B424" s="15"/>
      <c r="C424" s="15"/>
      <c r="D424" s="15"/>
    </row>
    <row r="425" spans="2:4" s="6" customFormat="1">
      <c r="B425" s="15"/>
      <c r="C425" s="15"/>
      <c r="D425" s="15"/>
    </row>
    <row r="426" spans="2:4" s="6" customFormat="1">
      <c r="B426" s="15"/>
      <c r="C426" s="15"/>
      <c r="D426" s="15"/>
    </row>
    <row r="427" spans="2:4" s="6" customFormat="1">
      <c r="B427" s="15"/>
      <c r="C427" s="15"/>
      <c r="D427" s="15"/>
    </row>
    <row r="428" spans="2:4" s="6" customFormat="1">
      <c r="B428" s="15"/>
      <c r="C428" s="15"/>
      <c r="D428" s="15"/>
    </row>
    <row r="429" spans="2:4" s="6" customFormat="1">
      <c r="B429" s="15"/>
      <c r="C429" s="15"/>
      <c r="D429" s="15"/>
    </row>
    <row r="430" spans="2:4" s="6" customFormat="1">
      <c r="B430" s="15"/>
      <c r="C430" s="15"/>
      <c r="D430" s="15"/>
    </row>
    <row r="431" spans="2:4" s="6" customFormat="1">
      <c r="B431" s="15"/>
      <c r="C431" s="15"/>
      <c r="D431" s="15"/>
    </row>
    <row r="432" spans="2:4" s="6" customFormat="1">
      <c r="B432" s="15"/>
      <c r="C432" s="15"/>
      <c r="D432" s="15"/>
    </row>
    <row r="433" spans="2:4" s="6" customFormat="1">
      <c r="B433" s="15"/>
      <c r="C433" s="15"/>
      <c r="D433" s="15"/>
    </row>
    <row r="434" spans="2:4" s="6" customFormat="1">
      <c r="B434" s="15"/>
      <c r="C434" s="15"/>
      <c r="D434" s="15"/>
    </row>
    <row r="435" spans="2:4" s="6" customFormat="1">
      <c r="B435" s="15"/>
      <c r="C435" s="15"/>
      <c r="D435" s="15"/>
    </row>
    <row r="436" spans="2:4" s="6" customFormat="1">
      <c r="B436" s="15"/>
      <c r="C436" s="15"/>
      <c r="D436" s="15"/>
    </row>
    <row r="437" spans="2:4" s="6" customFormat="1">
      <c r="B437" s="15"/>
      <c r="C437" s="15"/>
      <c r="D437" s="15"/>
    </row>
    <row r="438" spans="2:4" s="6" customFormat="1">
      <c r="B438" s="15"/>
      <c r="C438" s="15"/>
      <c r="D438" s="15"/>
    </row>
    <row r="439" spans="2:4" s="6" customFormat="1">
      <c r="B439" s="15"/>
      <c r="C439" s="15"/>
      <c r="D439" s="15"/>
    </row>
    <row r="440" spans="2:4" s="6" customFormat="1">
      <c r="B440" s="15"/>
      <c r="C440" s="15"/>
      <c r="D440" s="15"/>
    </row>
    <row r="441" spans="2:4" s="6" customFormat="1">
      <c r="B441" s="15"/>
      <c r="C441" s="15"/>
      <c r="D441" s="15"/>
    </row>
    <row r="442" spans="2:4" s="6" customFormat="1">
      <c r="B442" s="15"/>
      <c r="C442" s="15"/>
      <c r="D442" s="15"/>
    </row>
    <row r="443" spans="2:4" s="6" customFormat="1">
      <c r="B443" s="15"/>
      <c r="C443" s="15"/>
      <c r="D443" s="15"/>
    </row>
    <row r="444" spans="2:4" s="6" customFormat="1">
      <c r="B444" s="15"/>
      <c r="C444" s="15"/>
      <c r="D444" s="15"/>
    </row>
    <row r="445" spans="2:4" s="6" customFormat="1">
      <c r="B445" s="15"/>
      <c r="C445" s="15"/>
      <c r="D445" s="15"/>
    </row>
    <row r="446" spans="2:4" s="6" customFormat="1">
      <c r="B446" s="15"/>
      <c r="C446" s="15"/>
      <c r="D446" s="15"/>
    </row>
    <row r="447" spans="2:4" s="6" customFormat="1">
      <c r="B447" s="15"/>
      <c r="C447" s="15"/>
      <c r="D447" s="15"/>
    </row>
    <row r="448" spans="2:4" s="6" customFormat="1">
      <c r="B448" s="15"/>
      <c r="C448" s="15"/>
      <c r="D448" s="15"/>
    </row>
    <row r="449" spans="2:4" s="6" customFormat="1">
      <c r="B449" s="15"/>
      <c r="C449" s="15"/>
      <c r="D449" s="15"/>
    </row>
    <row r="450" spans="2:4" s="6" customFormat="1">
      <c r="B450" s="15"/>
      <c r="C450" s="15"/>
      <c r="D450" s="15"/>
    </row>
    <row r="451" spans="2:4" s="6" customFormat="1">
      <c r="B451" s="15"/>
      <c r="C451" s="15"/>
      <c r="D451" s="15"/>
    </row>
    <row r="452" spans="2:4" s="6" customFormat="1">
      <c r="B452" s="15"/>
      <c r="C452" s="15"/>
      <c r="D452" s="15"/>
    </row>
    <row r="453" spans="2:4" s="6" customFormat="1">
      <c r="B453" s="15"/>
      <c r="C453" s="15"/>
      <c r="D453" s="15"/>
    </row>
    <row r="454" spans="2:4" s="6" customFormat="1">
      <c r="B454" s="15"/>
      <c r="C454" s="15"/>
      <c r="D454" s="15"/>
    </row>
    <row r="455" spans="2:4" s="6" customFormat="1">
      <c r="B455" s="15"/>
      <c r="C455" s="15"/>
      <c r="D455" s="15"/>
    </row>
    <row r="456" spans="2:4" s="6" customFormat="1">
      <c r="B456" s="15"/>
      <c r="C456" s="15"/>
      <c r="D456" s="15"/>
    </row>
    <row r="457" spans="2:4" s="6" customFormat="1">
      <c r="B457" s="15"/>
      <c r="C457" s="15"/>
      <c r="D457" s="15"/>
    </row>
    <row r="458" spans="2:4" s="6" customFormat="1">
      <c r="B458" s="15"/>
      <c r="C458" s="15"/>
      <c r="D458" s="15"/>
    </row>
    <row r="459" spans="2:4" s="6" customFormat="1">
      <c r="B459" s="15"/>
      <c r="C459" s="15"/>
      <c r="D459" s="15"/>
    </row>
    <row r="460" spans="2:4" s="6" customFormat="1">
      <c r="B460" s="15"/>
      <c r="C460" s="15"/>
      <c r="D460" s="15"/>
    </row>
    <row r="461" spans="2:4" s="6" customFormat="1">
      <c r="B461" s="15"/>
      <c r="C461" s="15"/>
      <c r="D461" s="15"/>
    </row>
    <row r="462" spans="2:4" s="6" customFormat="1">
      <c r="B462" s="15"/>
      <c r="C462" s="15"/>
      <c r="D462" s="15"/>
    </row>
    <row r="463" spans="2:4" s="6" customFormat="1">
      <c r="B463" s="15"/>
      <c r="C463" s="15"/>
      <c r="D463" s="15"/>
    </row>
    <row r="464" spans="2:4" s="6" customFormat="1">
      <c r="B464" s="15"/>
      <c r="C464" s="15"/>
      <c r="D464" s="15"/>
    </row>
    <row r="465" spans="2:4" s="6" customFormat="1">
      <c r="B465" s="15"/>
      <c r="C465" s="15"/>
      <c r="D465" s="15"/>
    </row>
    <row r="466" spans="2:4" s="6" customFormat="1">
      <c r="B466" s="15"/>
      <c r="C466" s="15"/>
      <c r="D466" s="15"/>
    </row>
    <row r="467" spans="2:4" s="6" customFormat="1">
      <c r="B467" s="15"/>
      <c r="C467" s="15"/>
      <c r="D467" s="15"/>
    </row>
    <row r="468" spans="2:4" s="6" customFormat="1">
      <c r="B468" s="15"/>
      <c r="C468" s="15"/>
      <c r="D468" s="15"/>
    </row>
    <row r="469" spans="2:4" s="6" customFormat="1">
      <c r="B469" s="15"/>
      <c r="C469" s="15"/>
      <c r="D469" s="15"/>
    </row>
    <row r="470" spans="2:4" s="6" customFormat="1">
      <c r="B470" s="15"/>
      <c r="C470" s="15"/>
      <c r="D470" s="15"/>
    </row>
    <row r="471" spans="2:4" s="6" customFormat="1">
      <c r="B471" s="15"/>
      <c r="C471" s="15"/>
      <c r="D471" s="15"/>
    </row>
    <row r="472" spans="2:4" s="6" customFormat="1">
      <c r="B472" s="15"/>
      <c r="C472" s="15"/>
      <c r="D472" s="15"/>
    </row>
    <row r="473" spans="2:4" s="6" customFormat="1">
      <c r="B473" s="15"/>
      <c r="C473" s="15"/>
      <c r="D473" s="15"/>
    </row>
    <row r="474" spans="2:4" s="6" customFormat="1">
      <c r="B474" s="15"/>
      <c r="C474" s="15"/>
      <c r="D474" s="15"/>
    </row>
    <row r="475" spans="2:4" s="6" customFormat="1">
      <c r="B475" s="15"/>
      <c r="C475" s="15"/>
      <c r="D475" s="15"/>
    </row>
    <row r="476" spans="2:4" s="6" customFormat="1">
      <c r="B476" s="15"/>
      <c r="C476" s="15"/>
      <c r="D476" s="15"/>
    </row>
    <row r="477" spans="2:4" s="6" customFormat="1">
      <c r="B477" s="15"/>
      <c r="C477" s="15"/>
      <c r="D477" s="15"/>
    </row>
    <row r="478" spans="2:4" s="6" customFormat="1">
      <c r="B478" s="15"/>
      <c r="C478" s="15"/>
      <c r="D478" s="15"/>
    </row>
    <row r="479" spans="2:4" s="6" customFormat="1">
      <c r="B479" s="15"/>
      <c r="C479" s="15"/>
      <c r="D479" s="15"/>
    </row>
    <row r="480" spans="2:4" s="6" customFormat="1">
      <c r="B480" s="15"/>
      <c r="C480" s="15"/>
      <c r="D480" s="15"/>
    </row>
    <row r="481" spans="2:4" s="6" customFormat="1">
      <c r="B481" s="15"/>
      <c r="C481" s="15"/>
      <c r="D481" s="15"/>
    </row>
    <row r="482" spans="2:4" s="6" customFormat="1">
      <c r="B482" s="15"/>
      <c r="C482" s="15"/>
      <c r="D482" s="15"/>
    </row>
    <row r="483" spans="2:4" s="6" customFormat="1">
      <c r="B483" s="15"/>
      <c r="C483" s="15"/>
      <c r="D483" s="15"/>
    </row>
    <row r="484" spans="2:4" s="6" customFormat="1">
      <c r="B484" s="15"/>
      <c r="C484" s="15"/>
      <c r="D484" s="15"/>
    </row>
    <row r="485" spans="2:4" s="6" customFormat="1">
      <c r="B485" s="15"/>
      <c r="C485" s="15"/>
      <c r="D485" s="15"/>
    </row>
    <row r="486" spans="2:4" s="6" customFormat="1">
      <c r="B486" s="15"/>
      <c r="C486" s="15"/>
      <c r="D486" s="15"/>
    </row>
    <row r="487" spans="2:4" s="6" customFormat="1">
      <c r="B487" s="15"/>
      <c r="C487" s="15"/>
      <c r="D487" s="15"/>
    </row>
    <row r="488" spans="2:4" s="6" customFormat="1">
      <c r="B488" s="15"/>
      <c r="C488" s="15"/>
      <c r="D488" s="15"/>
    </row>
    <row r="489" spans="2:4" s="6" customFormat="1">
      <c r="B489" s="15"/>
      <c r="C489" s="15"/>
      <c r="D489" s="15"/>
    </row>
    <row r="490" spans="2:4" s="6" customFormat="1">
      <c r="B490" s="15"/>
      <c r="C490" s="15"/>
      <c r="D490" s="15"/>
    </row>
    <row r="491" spans="2:4" s="6" customFormat="1">
      <c r="B491" s="15"/>
      <c r="C491" s="15"/>
      <c r="D491" s="15"/>
    </row>
    <row r="492" spans="2:4" s="6" customFormat="1">
      <c r="B492" s="15"/>
      <c r="C492" s="15"/>
      <c r="D492" s="15"/>
    </row>
    <row r="493" spans="2:4" s="6" customFormat="1">
      <c r="B493" s="15"/>
      <c r="C493" s="15"/>
      <c r="D493" s="15"/>
    </row>
    <row r="494" spans="2:4" s="6" customFormat="1">
      <c r="B494" s="15"/>
      <c r="C494" s="15"/>
      <c r="D494" s="15"/>
    </row>
    <row r="495" spans="2:4" s="6" customFormat="1">
      <c r="B495" s="15"/>
      <c r="C495" s="15"/>
      <c r="D495" s="15"/>
    </row>
    <row r="496" spans="2:4" s="6" customFormat="1">
      <c r="B496" s="15"/>
      <c r="C496" s="15"/>
      <c r="D496" s="15"/>
    </row>
    <row r="497" spans="2:4" s="6" customFormat="1">
      <c r="B497" s="15"/>
      <c r="C497" s="15"/>
      <c r="D497" s="15"/>
    </row>
    <row r="498" spans="2:4" s="6" customFormat="1">
      <c r="B498" s="15"/>
      <c r="C498" s="15"/>
      <c r="D498" s="15"/>
    </row>
    <row r="499" spans="2:4" s="6" customFormat="1">
      <c r="B499" s="15"/>
      <c r="C499" s="15"/>
      <c r="D499" s="15"/>
    </row>
    <row r="500" spans="2:4" s="6" customFormat="1">
      <c r="B500" s="15"/>
      <c r="C500" s="15"/>
      <c r="D500" s="15"/>
    </row>
    <row r="501" spans="2:4" s="6" customFormat="1">
      <c r="B501" s="15"/>
      <c r="C501" s="15"/>
      <c r="D501" s="15"/>
    </row>
    <row r="502" spans="2:4" s="6" customFormat="1">
      <c r="B502" s="15"/>
      <c r="C502" s="15"/>
      <c r="D502" s="15"/>
    </row>
    <row r="503" spans="2:4" s="6" customFormat="1">
      <c r="B503" s="15"/>
      <c r="C503" s="15"/>
      <c r="D503" s="15"/>
    </row>
    <row r="504" spans="2:4" s="6" customFormat="1">
      <c r="B504" s="15"/>
      <c r="C504" s="15"/>
      <c r="D504" s="15"/>
    </row>
    <row r="505" spans="2:4" s="6" customFormat="1">
      <c r="B505" s="15"/>
      <c r="C505" s="15"/>
      <c r="D505" s="15"/>
    </row>
    <row r="506" spans="2:4" s="6" customFormat="1">
      <c r="B506" s="15"/>
      <c r="C506" s="15"/>
      <c r="D506" s="15"/>
    </row>
    <row r="507" spans="2:4" s="6" customFormat="1">
      <c r="B507" s="15"/>
      <c r="C507" s="15"/>
      <c r="D507" s="15"/>
    </row>
    <row r="508" spans="2:4" s="6" customFormat="1">
      <c r="B508" s="15"/>
      <c r="C508" s="15"/>
      <c r="D508" s="15"/>
    </row>
    <row r="509" spans="2:4" s="6" customFormat="1">
      <c r="B509" s="15"/>
      <c r="C509" s="15"/>
      <c r="D509" s="15"/>
    </row>
    <row r="510" spans="2:4" s="6" customFormat="1">
      <c r="B510" s="15"/>
      <c r="C510" s="15"/>
      <c r="D510" s="15"/>
    </row>
    <row r="511" spans="2:4" s="6" customFormat="1">
      <c r="B511" s="15"/>
      <c r="C511" s="15"/>
      <c r="D511" s="15"/>
    </row>
    <row r="512" spans="2:4" s="6" customFormat="1">
      <c r="B512" s="15"/>
      <c r="C512" s="15"/>
      <c r="D512" s="15"/>
    </row>
    <row r="513" spans="2:4" s="6" customFormat="1">
      <c r="B513" s="15"/>
      <c r="C513" s="15"/>
      <c r="D513" s="15"/>
    </row>
    <row r="514" spans="2:4" s="6" customFormat="1">
      <c r="B514" s="15"/>
      <c r="C514" s="15"/>
      <c r="D514" s="15"/>
    </row>
    <row r="515" spans="2:4" s="6" customFormat="1">
      <c r="B515" s="15"/>
      <c r="C515" s="15"/>
      <c r="D515" s="15"/>
    </row>
    <row r="516" spans="2:4" s="6" customFormat="1">
      <c r="B516" s="15"/>
      <c r="C516" s="15"/>
      <c r="D516" s="15"/>
    </row>
    <row r="517" spans="2:4" s="6" customFormat="1">
      <c r="B517" s="15"/>
      <c r="C517" s="15"/>
      <c r="D517" s="15"/>
    </row>
    <row r="518" spans="2:4" s="6" customFormat="1">
      <c r="B518" s="15"/>
      <c r="C518" s="15"/>
      <c r="D518" s="15"/>
    </row>
    <row r="519" spans="2:4" s="6" customFormat="1">
      <c r="B519" s="15"/>
      <c r="C519" s="15"/>
      <c r="D519" s="15"/>
    </row>
    <row r="520" spans="2:4" s="6" customFormat="1">
      <c r="B520" s="15"/>
      <c r="C520" s="15"/>
      <c r="D520" s="15"/>
    </row>
    <row r="521" spans="2:4" s="6" customFormat="1">
      <c r="B521" s="15"/>
      <c r="C521" s="15"/>
      <c r="D521" s="15"/>
    </row>
    <row r="522" spans="2:4" s="6" customFormat="1">
      <c r="B522" s="15"/>
      <c r="C522" s="15"/>
      <c r="D522" s="15"/>
    </row>
    <row r="523" spans="2:4" s="6" customFormat="1">
      <c r="B523" s="15"/>
      <c r="C523" s="15"/>
      <c r="D523" s="15"/>
    </row>
    <row r="524" spans="2:4" s="6" customFormat="1">
      <c r="B524" s="15"/>
      <c r="C524" s="15"/>
      <c r="D524" s="15"/>
    </row>
    <row r="525" spans="2:4" s="6" customFormat="1">
      <c r="B525" s="15"/>
      <c r="C525" s="15"/>
      <c r="D525" s="15"/>
    </row>
    <row r="526" spans="2:4" s="6" customFormat="1">
      <c r="B526" s="15"/>
      <c r="C526" s="15"/>
      <c r="D526" s="15"/>
    </row>
    <row r="527" spans="2:4" s="6" customFormat="1">
      <c r="B527" s="15"/>
      <c r="C527" s="15"/>
      <c r="D527" s="15"/>
    </row>
    <row r="528" spans="2:4" s="6" customFormat="1">
      <c r="B528" s="15"/>
      <c r="C528" s="15"/>
      <c r="D528" s="15"/>
    </row>
    <row r="529" spans="2:4" s="6" customFormat="1">
      <c r="B529" s="15"/>
      <c r="C529" s="15"/>
      <c r="D529" s="15"/>
    </row>
    <row r="530" spans="2:4" s="6" customFormat="1">
      <c r="B530" s="15"/>
      <c r="C530" s="15"/>
      <c r="D530" s="15"/>
    </row>
    <row r="531" spans="2:4" s="6" customFormat="1">
      <c r="B531" s="15"/>
      <c r="C531" s="15"/>
      <c r="D531" s="15"/>
    </row>
    <row r="532" spans="2:4" s="6" customFormat="1">
      <c r="B532" s="15"/>
      <c r="C532" s="15"/>
      <c r="D532" s="15"/>
    </row>
    <row r="533" spans="2:4" s="6" customFormat="1">
      <c r="B533" s="15"/>
      <c r="C533" s="15"/>
      <c r="D533" s="15"/>
    </row>
    <row r="534" spans="2:4" s="6" customFormat="1">
      <c r="B534" s="15"/>
      <c r="C534" s="15"/>
      <c r="D534" s="15"/>
    </row>
    <row r="535" spans="2:4" s="6" customFormat="1">
      <c r="B535" s="15"/>
      <c r="C535" s="15"/>
      <c r="D535" s="15"/>
    </row>
    <row r="536" spans="2:4" s="6" customFormat="1">
      <c r="B536" s="15"/>
      <c r="C536" s="15"/>
      <c r="D536" s="15"/>
    </row>
    <row r="537" spans="2:4" s="6" customFormat="1">
      <c r="B537" s="15"/>
      <c r="C537" s="15"/>
      <c r="D537" s="15"/>
    </row>
    <row r="538" spans="2:4" s="6" customFormat="1">
      <c r="B538" s="15"/>
      <c r="C538" s="15"/>
      <c r="D538" s="15"/>
    </row>
    <row r="539" spans="2:4" s="6" customFormat="1">
      <c r="B539" s="15"/>
      <c r="C539" s="15"/>
      <c r="D539" s="15"/>
    </row>
    <row r="540" spans="2:4" s="6" customFormat="1">
      <c r="B540" s="15"/>
      <c r="C540" s="15"/>
      <c r="D540" s="15"/>
    </row>
    <row r="541" spans="2:4" s="6" customFormat="1">
      <c r="B541" s="15"/>
      <c r="C541" s="15"/>
      <c r="D541" s="15"/>
    </row>
    <row r="542" spans="2:4" s="6" customFormat="1">
      <c r="B542" s="15"/>
      <c r="C542" s="15"/>
      <c r="D542" s="15"/>
    </row>
    <row r="543" spans="2:4" s="6" customFormat="1">
      <c r="B543" s="15"/>
      <c r="C543" s="15"/>
      <c r="D543" s="15"/>
    </row>
    <row r="544" spans="2:4" s="6" customFormat="1">
      <c r="B544" s="15"/>
      <c r="C544" s="15"/>
      <c r="D544" s="15"/>
    </row>
    <row r="545" spans="2:4" s="6" customFormat="1">
      <c r="B545" s="15"/>
      <c r="C545" s="15"/>
      <c r="D545" s="15"/>
    </row>
    <row r="546" spans="2:4" s="6" customFormat="1">
      <c r="B546" s="15"/>
      <c r="C546" s="15"/>
      <c r="D546" s="15"/>
    </row>
    <row r="547" spans="2:4" s="6" customFormat="1">
      <c r="B547" s="15"/>
      <c r="C547" s="15"/>
      <c r="D547" s="15"/>
    </row>
    <row r="548" spans="2:4" s="6" customFormat="1">
      <c r="B548" s="15"/>
      <c r="C548" s="15"/>
      <c r="D548" s="15"/>
    </row>
    <row r="549" spans="2:4" s="6" customFormat="1">
      <c r="B549" s="15"/>
      <c r="C549" s="15"/>
      <c r="D549" s="15"/>
    </row>
    <row r="550" spans="2:4" s="6" customFormat="1">
      <c r="B550" s="15"/>
      <c r="C550" s="15"/>
      <c r="D550" s="15"/>
    </row>
    <row r="551" spans="2:4" s="6" customFormat="1">
      <c r="B551" s="15"/>
      <c r="C551" s="15"/>
      <c r="D551" s="15"/>
    </row>
    <row r="552" spans="2:4" s="6" customFormat="1">
      <c r="B552" s="15"/>
      <c r="C552" s="15"/>
      <c r="D552" s="15"/>
    </row>
    <row r="553" spans="2:4" s="6" customFormat="1">
      <c r="B553" s="15"/>
      <c r="C553" s="15"/>
      <c r="D553" s="15"/>
    </row>
    <row r="554" spans="2:4" s="6" customFormat="1">
      <c r="B554" s="15"/>
      <c r="C554" s="15"/>
      <c r="D554" s="15"/>
    </row>
    <row r="555" spans="2:4" s="6" customFormat="1">
      <c r="B555" s="15"/>
      <c r="C555" s="15"/>
      <c r="D555" s="15"/>
    </row>
    <row r="556" spans="2:4" s="6" customFormat="1">
      <c r="B556" s="15"/>
      <c r="C556" s="15"/>
      <c r="D556" s="15"/>
    </row>
    <row r="557" spans="2:4" s="6" customFormat="1">
      <c r="B557" s="15"/>
      <c r="C557" s="15"/>
      <c r="D557" s="15"/>
    </row>
    <row r="558" spans="2:4" s="6" customFormat="1">
      <c r="B558" s="15"/>
      <c r="C558" s="15"/>
      <c r="D558" s="15"/>
    </row>
    <row r="559" spans="2:4" s="6" customFormat="1">
      <c r="B559" s="15"/>
      <c r="C559" s="15"/>
      <c r="D559" s="15"/>
    </row>
    <row r="560" spans="2:4" s="6" customFormat="1">
      <c r="B560" s="15"/>
      <c r="C560" s="15"/>
      <c r="D560" s="15"/>
    </row>
    <row r="561" spans="2:4" s="6" customFormat="1">
      <c r="B561" s="15"/>
      <c r="C561" s="15"/>
      <c r="D561" s="15"/>
    </row>
    <row r="562" spans="2:4" s="6" customFormat="1">
      <c r="B562" s="15"/>
      <c r="C562" s="15"/>
      <c r="D562" s="15"/>
    </row>
    <row r="563" spans="2:4" s="6" customFormat="1">
      <c r="B563" s="15"/>
      <c r="C563" s="15"/>
      <c r="D563" s="15"/>
    </row>
    <row r="564" spans="2:4" s="6" customFormat="1">
      <c r="B564" s="15"/>
      <c r="C564" s="15"/>
      <c r="D564" s="15"/>
    </row>
    <row r="565" spans="2:4" s="6" customFormat="1">
      <c r="B565" s="15"/>
      <c r="C565" s="15"/>
      <c r="D565" s="15"/>
    </row>
    <row r="566" spans="2:4" s="6" customFormat="1">
      <c r="B566" s="15"/>
      <c r="C566" s="15"/>
      <c r="D566" s="15"/>
    </row>
    <row r="567" spans="2:4" s="6" customFormat="1">
      <c r="B567" s="15"/>
      <c r="C567" s="15"/>
      <c r="D567" s="15"/>
    </row>
    <row r="568" spans="2:4" s="6" customFormat="1">
      <c r="B568" s="15"/>
      <c r="C568" s="15"/>
      <c r="D568" s="15"/>
    </row>
    <row r="569" spans="2:4" s="6" customFormat="1">
      <c r="B569" s="15"/>
      <c r="C569" s="15"/>
      <c r="D569" s="15"/>
    </row>
    <row r="570" spans="2:4" s="6" customFormat="1">
      <c r="B570" s="15"/>
      <c r="C570" s="15"/>
      <c r="D570" s="15"/>
    </row>
    <row r="571" spans="2:4" s="6" customFormat="1">
      <c r="B571" s="15"/>
      <c r="C571" s="15"/>
      <c r="D571" s="15"/>
    </row>
    <row r="572" spans="2:4" s="6" customFormat="1">
      <c r="B572" s="15"/>
      <c r="C572" s="15"/>
      <c r="D572" s="15"/>
    </row>
    <row r="573" spans="2:4" s="6" customFormat="1">
      <c r="B573" s="15"/>
      <c r="C573" s="15"/>
      <c r="D573" s="15"/>
    </row>
    <row r="574" spans="2:4" s="6" customFormat="1">
      <c r="B574" s="15"/>
      <c r="C574" s="15"/>
      <c r="D574" s="15"/>
    </row>
    <row r="575" spans="2:4" s="6" customFormat="1">
      <c r="B575" s="15"/>
      <c r="C575" s="15"/>
      <c r="D575" s="15"/>
    </row>
    <row r="576" spans="2:4" s="6" customFormat="1">
      <c r="B576" s="15"/>
      <c r="C576" s="15"/>
      <c r="D576" s="15"/>
    </row>
    <row r="577" spans="2:4" s="6" customFormat="1">
      <c r="B577" s="15"/>
      <c r="C577" s="15"/>
      <c r="D577" s="15"/>
    </row>
    <row r="578" spans="2:4" s="6" customFormat="1">
      <c r="B578" s="15"/>
      <c r="C578" s="15"/>
      <c r="D578" s="15"/>
    </row>
    <row r="579" spans="2:4" s="6" customFormat="1">
      <c r="B579" s="15"/>
      <c r="C579" s="15"/>
      <c r="D579" s="15"/>
    </row>
    <row r="580" spans="2:4" s="6" customFormat="1">
      <c r="B580" s="15"/>
      <c r="C580" s="15"/>
      <c r="D580" s="15"/>
    </row>
    <row r="581" spans="2:4" s="6" customFormat="1">
      <c r="B581" s="15"/>
      <c r="C581" s="15"/>
      <c r="D581" s="15"/>
    </row>
    <row r="582" spans="2:4" s="6" customFormat="1">
      <c r="B582" s="15"/>
      <c r="C582" s="15"/>
      <c r="D582" s="15"/>
    </row>
    <row r="583" spans="2:4" s="6" customFormat="1">
      <c r="B583" s="15"/>
      <c r="C583" s="15"/>
      <c r="D583" s="15"/>
    </row>
    <row r="584" spans="2:4" s="6" customFormat="1">
      <c r="B584" s="15"/>
      <c r="C584" s="15"/>
      <c r="D584" s="15"/>
    </row>
    <row r="585" spans="2:4" s="6" customFormat="1">
      <c r="B585" s="15"/>
      <c r="C585" s="15"/>
      <c r="D585" s="15"/>
    </row>
    <row r="586" spans="2:4" s="6" customFormat="1">
      <c r="B586" s="15"/>
      <c r="C586" s="15"/>
      <c r="D586" s="15"/>
    </row>
    <row r="587" spans="2:4" s="6" customFormat="1">
      <c r="B587" s="15"/>
      <c r="C587" s="15"/>
      <c r="D587" s="15"/>
    </row>
    <row r="588" spans="2:4" s="6" customFormat="1">
      <c r="B588" s="15"/>
      <c r="C588" s="15"/>
      <c r="D588" s="15"/>
    </row>
    <row r="589" spans="2:4" s="6" customFormat="1">
      <c r="B589" s="15"/>
      <c r="C589" s="15"/>
      <c r="D589" s="15"/>
    </row>
    <row r="590" spans="2:4" s="6" customFormat="1">
      <c r="B590" s="15"/>
      <c r="C590" s="15"/>
      <c r="D590" s="15"/>
    </row>
    <row r="591" spans="2:4" s="6" customFormat="1">
      <c r="B591" s="15"/>
      <c r="C591" s="15"/>
      <c r="D591" s="15"/>
    </row>
    <row r="592" spans="2:4" s="6" customFormat="1">
      <c r="B592" s="15"/>
      <c r="C592" s="15"/>
      <c r="D592" s="15"/>
    </row>
    <row r="593" spans="2:4" s="6" customFormat="1">
      <c r="B593" s="15"/>
      <c r="C593" s="15"/>
      <c r="D593" s="15"/>
    </row>
    <row r="594" spans="2:4" s="6" customFormat="1">
      <c r="B594" s="15"/>
      <c r="C594" s="15"/>
      <c r="D594" s="15"/>
    </row>
    <row r="595" spans="2:4" s="6" customFormat="1">
      <c r="B595" s="15"/>
      <c r="C595" s="15"/>
      <c r="D595" s="15"/>
    </row>
    <row r="596" spans="2:4" s="6" customFormat="1">
      <c r="B596" s="15"/>
      <c r="C596" s="15"/>
      <c r="D596" s="15"/>
    </row>
    <row r="597" spans="2:4" s="6" customFormat="1">
      <c r="B597" s="15"/>
      <c r="C597" s="15"/>
      <c r="D597" s="15"/>
    </row>
    <row r="598" spans="2:4" s="6" customFormat="1">
      <c r="B598" s="15"/>
      <c r="C598" s="15"/>
      <c r="D598" s="15"/>
    </row>
    <row r="599" spans="2:4" s="6" customFormat="1">
      <c r="B599" s="15"/>
      <c r="C599" s="15"/>
      <c r="D599" s="15"/>
    </row>
    <row r="600" spans="2:4" s="6" customFormat="1">
      <c r="B600" s="15"/>
      <c r="C600" s="15"/>
      <c r="D600" s="15"/>
    </row>
    <row r="601" spans="2:4" s="6" customFormat="1">
      <c r="B601" s="15"/>
      <c r="C601" s="15"/>
      <c r="D601" s="15"/>
    </row>
    <row r="602" spans="2:4" s="6" customFormat="1">
      <c r="B602" s="15"/>
      <c r="C602" s="15"/>
      <c r="D602" s="15"/>
    </row>
    <row r="603" spans="2:4" s="6" customFormat="1">
      <c r="B603" s="15"/>
      <c r="C603" s="15"/>
      <c r="D603" s="15"/>
    </row>
    <row r="604" spans="2:4" s="6" customFormat="1">
      <c r="B604" s="15"/>
      <c r="C604" s="15"/>
      <c r="D604" s="15"/>
    </row>
    <row r="605" spans="2:4" s="6" customFormat="1">
      <c r="B605" s="15"/>
      <c r="C605" s="15"/>
      <c r="D605" s="15"/>
    </row>
    <row r="606" spans="2:4" s="6" customFormat="1">
      <c r="B606" s="15"/>
      <c r="C606" s="15"/>
      <c r="D606" s="15"/>
    </row>
    <row r="607" spans="2:4" s="6" customFormat="1">
      <c r="B607" s="15"/>
      <c r="C607" s="15"/>
      <c r="D607" s="15"/>
    </row>
    <row r="608" spans="2:4" s="6" customFormat="1">
      <c r="B608" s="15"/>
      <c r="C608" s="15"/>
      <c r="D608" s="15"/>
    </row>
    <row r="609" spans="2:4" s="6" customFormat="1">
      <c r="B609" s="15"/>
      <c r="C609" s="15"/>
      <c r="D609" s="15"/>
    </row>
    <row r="610" spans="2:4" s="6" customFormat="1">
      <c r="B610" s="15"/>
      <c r="C610" s="15"/>
      <c r="D610" s="15"/>
    </row>
    <row r="611" spans="2:4" s="6" customFormat="1">
      <c r="B611" s="15"/>
      <c r="C611" s="15"/>
      <c r="D611" s="15"/>
    </row>
    <row r="612" spans="2:4" s="6" customFormat="1">
      <c r="B612" s="15"/>
      <c r="C612" s="15"/>
      <c r="D612" s="15"/>
    </row>
    <row r="613" spans="2:4" s="6" customFormat="1">
      <c r="B613" s="15"/>
      <c r="C613" s="15"/>
      <c r="D613" s="15"/>
    </row>
    <row r="614" spans="2:4" s="6" customFormat="1">
      <c r="B614" s="15"/>
      <c r="C614" s="15"/>
      <c r="D614" s="15"/>
    </row>
    <row r="615" spans="2:4" s="6" customFormat="1">
      <c r="B615" s="15"/>
      <c r="C615" s="15"/>
      <c r="D615" s="15"/>
    </row>
    <row r="616" spans="2:4" s="6" customFormat="1">
      <c r="B616" s="15"/>
      <c r="C616" s="15"/>
      <c r="D616" s="15"/>
    </row>
    <row r="617" spans="2:4" s="6" customFormat="1">
      <c r="B617" s="15"/>
      <c r="C617" s="15"/>
      <c r="D617" s="15"/>
    </row>
    <row r="618" spans="2:4" s="6" customFormat="1">
      <c r="B618" s="15"/>
      <c r="C618" s="15"/>
      <c r="D618" s="15"/>
    </row>
    <row r="619" spans="2:4" s="6" customFormat="1">
      <c r="B619" s="15"/>
      <c r="C619" s="15"/>
      <c r="D619" s="15"/>
    </row>
    <row r="620" spans="2:4" s="6" customFormat="1">
      <c r="B620" s="15"/>
      <c r="C620" s="15"/>
      <c r="D620" s="15"/>
    </row>
    <row r="621" spans="2:4" s="6" customFormat="1">
      <c r="B621" s="15"/>
      <c r="C621" s="15"/>
      <c r="D621" s="15"/>
    </row>
    <row r="622" spans="2:4" s="6" customFormat="1">
      <c r="B622" s="15"/>
      <c r="C622" s="15"/>
      <c r="D622" s="15"/>
    </row>
    <row r="623" spans="2:4" s="6" customFormat="1">
      <c r="B623" s="15"/>
      <c r="C623" s="15"/>
      <c r="D623" s="15"/>
    </row>
    <row r="624" spans="2:4" s="6" customFormat="1">
      <c r="B624" s="15"/>
      <c r="C624" s="15"/>
      <c r="D624" s="15"/>
    </row>
    <row r="625" spans="2:4" s="6" customFormat="1">
      <c r="B625" s="15"/>
      <c r="C625" s="15"/>
      <c r="D625" s="15"/>
    </row>
    <row r="626" spans="2:4" s="6" customFormat="1">
      <c r="B626" s="15"/>
      <c r="C626" s="15"/>
      <c r="D626" s="15"/>
    </row>
    <row r="627" spans="2:4" s="6" customFormat="1">
      <c r="B627" s="15"/>
      <c r="C627" s="15"/>
      <c r="D627" s="15"/>
    </row>
    <row r="628" spans="2:4" s="6" customFormat="1">
      <c r="B628" s="15"/>
      <c r="C628" s="15"/>
      <c r="D628" s="15"/>
    </row>
    <row r="629" spans="2:4" s="6" customFormat="1">
      <c r="B629" s="15"/>
      <c r="C629" s="15"/>
      <c r="D629" s="15"/>
    </row>
    <row r="630" spans="2:4" s="6" customFormat="1">
      <c r="B630" s="15"/>
      <c r="C630" s="15"/>
      <c r="D630" s="15"/>
    </row>
    <row r="631" spans="2:4" s="6" customFormat="1">
      <c r="B631" s="15"/>
      <c r="C631" s="15"/>
      <c r="D631" s="15"/>
    </row>
    <row r="632" spans="2:4" s="6" customFormat="1">
      <c r="B632" s="15"/>
      <c r="C632" s="15"/>
      <c r="D632" s="15"/>
    </row>
    <row r="633" spans="2:4" s="6" customFormat="1">
      <c r="B633" s="15"/>
      <c r="C633" s="15"/>
      <c r="D633" s="15"/>
    </row>
    <row r="634" spans="2:4" s="6" customFormat="1">
      <c r="B634" s="15"/>
      <c r="C634" s="15"/>
      <c r="D634" s="15"/>
    </row>
    <row r="635" spans="2:4" s="6" customFormat="1">
      <c r="B635" s="15"/>
      <c r="C635" s="15"/>
      <c r="D635" s="15"/>
    </row>
    <row r="636" spans="2:4" s="6" customFormat="1">
      <c r="B636" s="15"/>
      <c r="C636" s="15"/>
      <c r="D636" s="15"/>
    </row>
    <row r="637" spans="2:4" s="6" customFormat="1">
      <c r="B637" s="15"/>
      <c r="C637" s="15"/>
      <c r="D637" s="15"/>
    </row>
    <row r="638" spans="2:4" s="6" customFormat="1">
      <c r="B638" s="15"/>
      <c r="C638" s="15"/>
      <c r="D638" s="15"/>
    </row>
    <row r="639" spans="2:4" s="6" customFormat="1">
      <c r="B639" s="15"/>
      <c r="C639" s="15"/>
      <c r="D639" s="15"/>
    </row>
    <row r="640" spans="2:4" s="6" customFormat="1">
      <c r="B640" s="15"/>
      <c r="C640" s="15"/>
      <c r="D640" s="15"/>
    </row>
    <row r="641" spans="2:4" s="6" customFormat="1">
      <c r="B641" s="15"/>
      <c r="C641" s="15"/>
      <c r="D641" s="15"/>
    </row>
    <row r="642" spans="2:4" s="6" customFormat="1">
      <c r="B642" s="15"/>
      <c r="C642" s="15"/>
      <c r="D642" s="15"/>
    </row>
    <row r="643" spans="2:4" s="6" customFormat="1">
      <c r="B643" s="15"/>
      <c r="C643" s="15"/>
      <c r="D643" s="15"/>
    </row>
    <row r="644" spans="2:4" s="6" customFormat="1">
      <c r="B644" s="15"/>
      <c r="C644" s="15"/>
      <c r="D644" s="15"/>
    </row>
    <row r="645" spans="2:4" s="6" customFormat="1">
      <c r="B645" s="15"/>
      <c r="C645" s="15"/>
      <c r="D645" s="15"/>
    </row>
    <row r="646" spans="2:4" s="6" customFormat="1">
      <c r="B646" s="15"/>
      <c r="C646" s="15"/>
      <c r="D646" s="15"/>
    </row>
    <row r="647" spans="2:4" s="6" customFormat="1">
      <c r="B647" s="15"/>
      <c r="C647" s="15"/>
      <c r="D647" s="15"/>
    </row>
    <row r="648" spans="2:4" s="6" customFormat="1">
      <c r="B648" s="15"/>
      <c r="C648" s="15"/>
      <c r="D648" s="15"/>
    </row>
    <row r="649" spans="2:4" s="6" customFormat="1">
      <c r="B649" s="15"/>
      <c r="C649" s="15"/>
      <c r="D649" s="15"/>
    </row>
    <row r="650" spans="2:4" s="6" customFormat="1">
      <c r="B650" s="15"/>
      <c r="C650" s="15"/>
      <c r="D650" s="15"/>
    </row>
    <row r="651" spans="2:4" s="6" customFormat="1">
      <c r="B651" s="15"/>
      <c r="C651" s="15"/>
      <c r="D651" s="15"/>
    </row>
    <row r="652" spans="2:4" s="6" customFormat="1">
      <c r="B652" s="15"/>
      <c r="C652" s="15"/>
      <c r="D652" s="15"/>
    </row>
    <row r="653" spans="2:4" s="6" customFormat="1">
      <c r="B653" s="15"/>
      <c r="C653" s="15"/>
      <c r="D653" s="15"/>
    </row>
    <row r="654" spans="2:4" s="6" customFormat="1">
      <c r="B654" s="15"/>
      <c r="C654" s="15"/>
      <c r="D654" s="15"/>
    </row>
    <row r="655" spans="2:4" s="6" customFormat="1">
      <c r="B655" s="15"/>
      <c r="C655" s="15"/>
      <c r="D655" s="15"/>
    </row>
    <row r="656" spans="2:4" s="6" customFormat="1">
      <c r="B656" s="15"/>
      <c r="C656" s="15"/>
      <c r="D656" s="15"/>
    </row>
    <row r="657" spans="2:4" s="6" customFormat="1">
      <c r="B657" s="15"/>
      <c r="C657" s="15"/>
      <c r="D657" s="15"/>
    </row>
    <row r="658" spans="2:4" s="6" customFormat="1">
      <c r="B658" s="15"/>
      <c r="C658" s="15"/>
      <c r="D658" s="15"/>
    </row>
    <row r="659" spans="2:4" s="6" customFormat="1">
      <c r="B659" s="15"/>
      <c r="C659" s="15"/>
      <c r="D659" s="15"/>
    </row>
    <row r="660" spans="2:4" s="6" customFormat="1">
      <c r="B660" s="15"/>
      <c r="C660" s="15"/>
      <c r="D660" s="15"/>
    </row>
    <row r="661" spans="2:4" s="6" customFormat="1">
      <c r="B661" s="15"/>
      <c r="C661" s="15"/>
      <c r="D661" s="15"/>
    </row>
    <row r="662" spans="2:4" s="6" customFormat="1">
      <c r="B662" s="15"/>
      <c r="C662" s="15"/>
      <c r="D662" s="15"/>
    </row>
    <row r="663" spans="2:4" s="6" customFormat="1">
      <c r="B663" s="15"/>
      <c r="C663" s="15"/>
      <c r="D663" s="15"/>
    </row>
    <row r="664" spans="2:4" s="6" customFormat="1">
      <c r="B664" s="15"/>
      <c r="C664" s="15"/>
      <c r="D664" s="15"/>
    </row>
    <row r="665" spans="2:4" s="6" customFormat="1">
      <c r="B665" s="15"/>
      <c r="C665" s="15"/>
      <c r="D665" s="15"/>
    </row>
    <row r="666" spans="2:4" s="6" customFormat="1">
      <c r="B666" s="15"/>
      <c r="C666" s="15"/>
      <c r="D666" s="15"/>
    </row>
    <row r="667" spans="2:4" s="6" customFormat="1">
      <c r="B667" s="15"/>
      <c r="C667" s="15"/>
      <c r="D667" s="15"/>
    </row>
    <row r="668" spans="2:4" s="6" customFormat="1">
      <c r="B668" s="15"/>
      <c r="C668" s="15"/>
      <c r="D668" s="15"/>
    </row>
    <row r="669" spans="2:4" s="6" customFormat="1">
      <c r="B669" s="15"/>
      <c r="C669" s="15"/>
      <c r="D669" s="15"/>
    </row>
    <row r="670" spans="2:4" s="6" customFormat="1">
      <c r="B670" s="15"/>
      <c r="C670" s="15"/>
      <c r="D670" s="15"/>
    </row>
    <row r="671" spans="2:4" s="6" customFormat="1">
      <c r="B671" s="15"/>
      <c r="C671" s="15"/>
      <c r="D671" s="15"/>
    </row>
    <row r="672" spans="2:4" s="6" customFormat="1">
      <c r="B672" s="15"/>
      <c r="C672" s="15"/>
      <c r="D672" s="15"/>
    </row>
    <row r="673" spans="2:4" s="6" customFormat="1">
      <c r="B673" s="15"/>
      <c r="C673" s="15"/>
      <c r="D673" s="15"/>
    </row>
    <row r="674" spans="2:4" s="6" customFormat="1">
      <c r="B674" s="15"/>
      <c r="C674" s="15"/>
      <c r="D674" s="15"/>
    </row>
    <row r="675" spans="2:4" s="6" customFormat="1">
      <c r="B675" s="15"/>
      <c r="C675" s="15"/>
      <c r="D675" s="15"/>
    </row>
    <row r="676" spans="2:4" s="6" customFormat="1">
      <c r="B676" s="15"/>
      <c r="C676" s="15"/>
      <c r="D676" s="15"/>
    </row>
    <row r="677" spans="2:4" s="6" customFormat="1">
      <c r="B677" s="15"/>
      <c r="C677" s="15"/>
      <c r="D677" s="15"/>
    </row>
    <row r="678" spans="2:4" s="6" customFormat="1">
      <c r="B678" s="15"/>
      <c r="C678" s="15"/>
      <c r="D678" s="15"/>
    </row>
    <row r="679" spans="2:4" s="6" customFormat="1">
      <c r="B679" s="15"/>
      <c r="C679" s="15"/>
      <c r="D679" s="15"/>
    </row>
    <row r="680" spans="2:4" s="6" customFormat="1">
      <c r="B680" s="15"/>
      <c r="C680" s="15"/>
      <c r="D680" s="15"/>
    </row>
    <row r="681" spans="2:4" s="6" customFormat="1">
      <c r="B681" s="15"/>
      <c r="C681" s="15"/>
      <c r="D681" s="15"/>
    </row>
    <row r="682" spans="2:4" s="6" customFormat="1">
      <c r="B682" s="15"/>
      <c r="C682" s="15"/>
      <c r="D682" s="15"/>
    </row>
    <row r="683" spans="2:4" s="6" customFormat="1">
      <c r="B683" s="15"/>
      <c r="C683" s="15"/>
      <c r="D683" s="15"/>
    </row>
    <row r="684" spans="2:4" s="6" customFormat="1">
      <c r="B684" s="15"/>
      <c r="C684" s="15"/>
      <c r="D684" s="15"/>
    </row>
    <row r="685" spans="2:4" s="6" customFormat="1">
      <c r="B685" s="15"/>
      <c r="C685" s="15"/>
      <c r="D685" s="15"/>
    </row>
    <row r="686" spans="2:4" s="6" customFormat="1">
      <c r="B686" s="15"/>
      <c r="C686" s="15"/>
      <c r="D686" s="15"/>
    </row>
    <row r="687" spans="2:4" s="6" customFormat="1">
      <c r="B687" s="15"/>
      <c r="C687" s="15"/>
      <c r="D687" s="15"/>
    </row>
    <row r="688" spans="2:4" s="6" customFormat="1">
      <c r="B688" s="15"/>
      <c r="C688" s="15"/>
      <c r="D688" s="15"/>
    </row>
    <row r="689" spans="2:4" s="6" customFormat="1">
      <c r="B689" s="15"/>
      <c r="C689" s="15"/>
      <c r="D689" s="15"/>
    </row>
    <row r="690" spans="2:4" s="6" customFormat="1">
      <c r="B690" s="15"/>
      <c r="C690" s="15"/>
      <c r="D690" s="15"/>
    </row>
    <row r="691" spans="2:4" s="6" customFormat="1">
      <c r="B691" s="15"/>
      <c r="C691" s="15"/>
      <c r="D691" s="15"/>
    </row>
    <row r="692" spans="2:4" s="6" customFormat="1">
      <c r="B692" s="15"/>
      <c r="C692" s="15"/>
      <c r="D692" s="15"/>
    </row>
    <row r="693" spans="2:4" s="6" customFormat="1">
      <c r="B693" s="15"/>
      <c r="C693" s="15"/>
      <c r="D693" s="15"/>
    </row>
    <row r="694" spans="2:4" s="6" customFormat="1">
      <c r="B694" s="15"/>
      <c r="C694" s="15"/>
      <c r="D694" s="15"/>
    </row>
    <row r="695" spans="2:4" s="6" customFormat="1">
      <c r="B695" s="15"/>
      <c r="C695" s="15"/>
      <c r="D695" s="15"/>
    </row>
    <row r="696" spans="2:4" s="6" customFormat="1">
      <c r="B696" s="15"/>
      <c r="C696" s="15"/>
      <c r="D696" s="15"/>
    </row>
    <row r="697" spans="2:4" s="6" customFormat="1">
      <c r="B697" s="15"/>
      <c r="C697" s="15"/>
      <c r="D697" s="15"/>
    </row>
    <row r="698" spans="2:4" s="6" customFormat="1">
      <c r="B698" s="15"/>
      <c r="C698" s="15"/>
      <c r="D698" s="15"/>
    </row>
    <row r="699" spans="2:4" s="6" customFormat="1">
      <c r="B699" s="15"/>
      <c r="C699" s="15"/>
      <c r="D699" s="15"/>
    </row>
    <row r="700" spans="2:4" s="6" customFormat="1">
      <c r="B700" s="15"/>
      <c r="C700" s="15"/>
      <c r="D700" s="15"/>
    </row>
    <row r="701" spans="2:4" s="6" customFormat="1">
      <c r="B701" s="15"/>
      <c r="C701" s="15"/>
      <c r="D701" s="15"/>
    </row>
    <row r="702" spans="2:4" s="6" customFormat="1">
      <c r="B702" s="15"/>
      <c r="C702" s="15"/>
      <c r="D702" s="15"/>
    </row>
    <row r="703" spans="2:4" s="6" customFormat="1">
      <c r="B703" s="15"/>
      <c r="C703" s="15"/>
      <c r="D703" s="15"/>
    </row>
    <row r="704" spans="2:4" s="6" customFormat="1">
      <c r="B704" s="15"/>
      <c r="C704" s="15"/>
      <c r="D704" s="15"/>
    </row>
    <row r="705" spans="2:4" s="6" customFormat="1">
      <c r="B705" s="15"/>
      <c r="C705" s="15"/>
      <c r="D705" s="15"/>
    </row>
    <row r="706" spans="2:4" s="6" customFormat="1">
      <c r="B706" s="15"/>
      <c r="C706" s="15"/>
      <c r="D706" s="15"/>
    </row>
    <row r="707" spans="2:4" s="6" customFormat="1">
      <c r="B707" s="15"/>
      <c r="C707" s="15"/>
      <c r="D707" s="15"/>
    </row>
    <row r="708" spans="2:4" s="6" customFormat="1">
      <c r="B708" s="15"/>
      <c r="C708" s="15"/>
      <c r="D708" s="15"/>
    </row>
    <row r="709" spans="2:4" s="6" customFormat="1">
      <c r="B709" s="15"/>
      <c r="C709" s="15"/>
      <c r="D709" s="15"/>
    </row>
    <row r="710" spans="2:4" s="6" customFormat="1">
      <c r="B710" s="15"/>
      <c r="C710" s="15"/>
      <c r="D710" s="15"/>
    </row>
    <row r="711" spans="2:4" s="6" customFormat="1">
      <c r="B711" s="15"/>
      <c r="C711" s="15"/>
      <c r="D711" s="15"/>
    </row>
    <row r="712" spans="2:4" s="6" customFormat="1">
      <c r="B712" s="15"/>
      <c r="C712" s="15"/>
      <c r="D712" s="15"/>
    </row>
    <row r="713" spans="2:4" s="6" customFormat="1">
      <c r="B713" s="15"/>
      <c r="C713" s="15"/>
      <c r="D713" s="15"/>
    </row>
    <row r="714" spans="2:4" s="6" customFormat="1">
      <c r="B714" s="15"/>
      <c r="C714" s="15"/>
      <c r="D714" s="15"/>
    </row>
    <row r="715" spans="2:4" s="6" customFormat="1">
      <c r="B715" s="15"/>
      <c r="C715" s="15"/>
      <c r="D715" s="15"/>
    </row>
    <row r="716" spans="2:4" s="6" customFormat="1">
      <c r="B716" s="15"/>
      <c r="C716" s="15"/>
      <c r="D716" s="15"/>
    </row>
    <row r="717" spans="2:4" s="6" customFormat="1">
      <c r="B717" s="15"/>
      <c r="C717" s="15"/>
      <c r="D717" s="15"/>
    </row>
    <row r="718" spans="2:4" s="6" customFormat="1">
      <c r="B718" s="15"/>
      <c r="C718" s="15"/>
      <c r="D718" s="15"/>
    </row>
    <row r="719" spans="2:4" s="6" customFormat="1">
      <c r="B719" s="15"/>
      <c r="C719" s="15"/>
      <c r="D719" s="15"/>
    </row>
    <row r="720" spans="2:4" s="6" customFormat="1">
      <c r="B720" s="15"/>
      <c r="C720" s="15"/>
      <c r="D720" s="15"/>
    </row>
    <row r="721" spans="2:4" s="6" customFormat="1">
      <c r="B721" s="15"/>
      <c r="C721" s="15"/>
      <c r="D721" s="15"/>
    </row>
    <row r="722" spans="2:4" s="6" customFormat="1">
      <c r="B722" s="15"/>
      <c r="C722" s="15"/>
      <c r="D722" s="15"/>
    </row>
    <row r="723" spans="2:4" s="6" customFormat="1">
      <c r="B723" s="15"/>
      <c r="C723" s="15"/>
      <c r="D723" s="15"/>
    </row>
    <row r="724" spans="2:4" s="6" customFormat="1">
      <c r="B724" s="15"/>
      <c r="C724" s="15"/>
      <c r="D724" s="15"/>
    </row>
    <row r="725" spans="2:4" s="6" customFormat="1">
      <c r="B725" s="15"/>
      <c r="C725" s="15"/>
      <c r="D725" s="15"/>
    </row>
    <row r="726" spans="2:4" s="6" customFormat="1">
      <c r="B726" s="15"/>
      <c r="C726" s="15"/>
      <c r="D726" s="15"/>
    </row>
    <row r="727" spans="2:4" s="6" customFormat="1">
      <c r="B727" s="15"/>
      <c r="C727" s="15"/>
      <c r="D727" s="15"/>
    </row>
    <row r="728" spans="2:4" s="6" customFormat="1">
      <c r="B728" s="15"/>
      <c r="C728" s="15"/>
      <c r="D728" s="15"/>
    </row>
    <row r="729" spans="2:4" s="6" customFormat="1">
      <c r="B729" s="15"/>
      <c r="C729" s="15"/>
      <c r="D729" s="15"/>
    </row>
    <row r="730" spans="2:4" s="6" customFormat="1">
      <c r="B730" s="15"/>
      <c r="C730" s="15"/>
      <c r="D730" s="15"/>
    </row>
    <row r="731" spans="2:4" s="6" customFormat="1">
      <c r="B731" s="15"/>
      <c r="C731" s="15"/>
      <c r="D731" s="15"/>
    </row>
    <row r="732" spans="2:4" s="6" customFormat="1">
      <c r="B732" s="15"/>
      <c r="C732" s="15"/>
      <c r="D732" s="15"/>
    </row>
    <row r="733" spans="2:4" s="6" customFormat="1">
      <c r="B733" s="15"/>
      <c r="C733" s="15"/>
      <c r="D733" s="15"/>
    </row>
    <row r="734" spans="2:4" s="6" customFormat="1">
      <c r="B734" s="15"/>
      <c r="C734" s="15"/>
      <c r="D734" s="15"/>
    </row>
    <row r="735" spans="2:4" s="6" customFormat="1">
      <c r="B735" s="15"/>
      <c r="C735" s="15"/>
      <c r="D735" s="15"/>
    </row>
    <row r="736" spans="2:4" s="6" customFormat="1">
      <c r="B736" s="15"/>
      <c r="C736" s="15"/>
      <c r="D736" s="15"/>
    </row>
    <row r="737" spans="2:4" s="6" customFormat="1">
      <c r="B737" s="15"/>
      <c r="C737" s="15"/>
      <c r="D737" s="15"/>
    </row>
    <row r="738" spans="2:4" s="6" customFormat="1">
      <c r="B738" s="15"/>
      <c r="C738" s="15"/>
      <c r="D738" s="15"/>
    </row>
    <row r="739" spans="2:4" s="6" customFormat="1">
      <c r="B739" s="15"/>
      <c r="C739" s="15"/>
      <c r="D739" s="15"/>
    </row>
    <row r="740" spans="2:4" s="6" customFormat="1">
      <c r="B740" s="15"/>
      <c r="C740" s="15"/>
      <c r="D740" s="15"/>
    </row>
    <row r="741" spans="2:4" s="6" customFormat="1">
      <c r="B741" s="15"/>
      <c r="C741" s="15"/>
      <c r="D741" s="15"/>
    </row>
    <row r="742" spans="2:4" s="6" customFormat="1">
      <c r="B742" s="15"/>
      <c r="C742" s="15"/>
      <c r="D742" s="15"/>
    </row>
    <row r="743" spans="2:4" s="6" customFormat="1">
      <c r="B743" s="15"/>
      <c r="C743" s="15"/>
      <c r="D743" s="15"/>
    </row>
    <row r="744" spans="2:4" s="6" customFormat="1">
      <c r="B744" s="15"/>
      <c r="C744" s="15"/>
      <c r="D744" s="15"/>
    </row>
    <row r="745" spans="2:4" s="6" customFormat="1">
      <c r="B745" s="15"/>
      <c r="C745" s="15"/>
      <c r="D745" s="15"/>
    </row>
    <row r="746" spans="2:4" s="6" customFormat="1">
      <c r="B746" s="15"/>
      <c r="C746" s="15"/>
      <c r="D746" s="15"/>
    </row>
    <row r="747" spans="2:4" s="6" customFormat="1">
      <c r="B747" s="15"/>
      <c r="C747" s="15"/>
      <c r="D747" s="15"/>
    </row>
    <row r="748" spans="2:4" s="6" customFormat="1">
      <c r="B748" s="15"/>
      <c r="C748" s="15"/>
      <c r="D748" s="15"/>
    </row>
    <row r="749" spans="2:4" s="6" customFormat="1">
      <c r="B749" s="15"/>
      <c r="C749" s="15"/>
      <c r="D749" s="15"/>
    </row>
    <row r="750" spans="2:4" s="6" customFormat="1">
      <c r="B750" s="15"/>
      <c r="C750" s="15"/>
      <c r="D750" s="15"/>
    </row>
    <row r="751" spans="2:4" s="6" customFormat="1">
      <c r="B751" s="15"/>
      <c r="C751" s="15"/>
      <c r="D751" s="15"/>
    </row>
    <row r="752" spans="2:4" s="6" customFormat="1">
      <c r="B752" s="15"/>
      <c r="C752" s="15"/>
      <c r="D752" s="15"/>
    </row>
    <row r="753" spans="2:4" s="6" customFormat="1">
      <c r="B753" s="15"/>
      <c r="C753" s="15"/>
      <c r="D753" s="15"/>
    </row>
    <row r="754" spans="2:4" s="6" customFormat="1">
      <c r="B754" s="15"/>
      <c r="C754" s="15"/>
      <c r="D754" s="15"/>
    </row>
    <row r="755" spans="2:4" s="6" customFormat="1">
      <c r="B755" s="15"/>
      <c r="C755" s="15"/>
      <c r="D755" s="15"/>
    </row>
    <row r="756" spans="2:4" s="6" customFormat="1">
      <c r="B756" s="15"/>
      <c r="C756" s="15"/>
      <c r="D756" s="15"/>
    </row>
    <row r="757" spans="2:4" s="6" customFormat="1">
      <c r="B757" s="15"/>
      <c r="C757" s="15"/>
      <c r="D757" s="15"/>
    </row>
    <row r="758" spans="2:4" s="6" customFormat="1">
      <c r="B758" s="15"/>
      <c r="C758" s="15"/>
      <c r="D758" s="15"/>
    </row>
    <row r="759" spans="2:4" s="6" customFormat="1">
      <c r="B759" s="15"/>
      <c r="C759" s="15"/>
      <c r="D759" s="15"/>
    </row>
    <row r="760" spans="2:4" s="6" customFormat="1">
      <c r="B760" s="15"/>
      <c r="C760" s="15"/>
      <c r="D760" s="15"/>
    </row>
    <row r="761" spans="2:4" s="6" customFormat="1">
      <c r="B761" s="15"/>
      <c r="C761" s="15"/>
      <c r="D761" s="15"/>
    </row>
    <row r="762" spans="2:4" s="6" customFormat="1">
      <c r="B762" s="15"/>
      <c r="C762" s="15"/>
      <c r="D762" s="15"/>
    </row>
    <row r="763" spans="2:4" s="6" customFormat="1">
      <c r="B763" s="15"/>
      <c r="C763" s="15"/>
      <c r="D763" s="15"/>
    </row>
    <row r="764" spans="2:4" s="6" customFormat="1">
      <c r="B764" s="15"/>
      <c r="C764" s="15"/>
      <c r="D764" s="15"/>
    </row>
    <row r="765" spans="2:4" s="6" customFormat="1">
      <c r="B765" s="15"/>
      <c r="C765" s="15"/>
      <c r="D765" s="15"/>
    </row>
    <row r="766" spans="2:4" s="6" customFormat="1">
      <c r="B766" s="15"/>
      <c r="C766" s="15"/>
      <c r="D766" s="15"/>
    </row>
    <row r="767" spans="2:4" s="6" customFormat="1">
      <c r="B767" s="15"/>
      <c r="C767" s="15"/>
      <c r="D767" s="15"/>
    </row>
    <row r="768" spans="2:4" s="6" customFormat="1">
      <c r="B768" s="15"/>
      <c r="C768" s="15"/>
      <c r="D768" s="15"/>
    </row>
    <row r="769" spans="2:4" s="6" customFormat="1">
      <c r="B769" s="15"/>
      <c r="C769" s="15"/>
      <c r="D769" s="15"/>
    </row>
    <row r="770" spans="2:4" s="6" customFormat="1">
      <c r="B770" s="15"/>
      <c r="C770" s="15"/>
      <c r="D770" s="15"/>
    </row>
    <row r="771" spans="2:4" s="6" customFormat="1">
      <c r="B771" s="15"/>
      <c r="C771" s="15"/>
      <c r="D771" s="15"/>
    </row>
    <row r="772" spans="2:4" s="6" customFormat="1">
      <c r="B772" s="15"/>
      <c r="C772" s="15"/>
      <c r="D772" s="15"/>
    </row>
    <row r="773" spans="2:4" s="6" customFormat="1">
      <c r="B773" s="15"/>
      <c r="C773" s="15"/>
      <c r="D773" s="15"/>
    </row>
    <row r="774" spans="2:4" s="6" customFormat="1">
      <c r="B774" s="15"/>
      <c r="C774" s="15"/>
      <c r="D774" s="15"/>
    </row>
    <row r="775" spans="2:4" s="6" customFormat="1">
      <c r="B775" s="15"/>
      <c r="C775" s="15"/>
      <c r="D775" s="15"/>
    </row>
    <row r="776" spans="2:4" s="6" customFormat="1">
      <c r="B776" s="15"/>
      <c r="C776" s="15"/>
      <c r="D776" s="15"/>
    </row>
    <row r="777" spans="2:4" s="6" customFormat="1">
      <c r="B777" s="15"/>
      <c r="C777" s="15"/>
      <c r="D777" s="15"/>
    </row>
    <row r="778" spans="2:4" s="6" customFormat="1">
      <c r="B778" s="15"/>
      <c r="C778" s="15"/>
      <c r="D778" s="15"/>
    </row>
    <row r="779" spans="2:4" s="6" customFormat="1">
      <c r="B779" s="15"/>
      <c r="C779" s="15"/>
      <c r="D779" s="15"/>
    </row>
    <row r="780" spans="2:4" s="6" customFormat="1">
      <c r="B780" s="15"/>
      <c r="C780" s="15"/>
      <c r="D780" s="15"/>
    </row>
    <row r="781" spans="2:4" s="6" customFormat="1">
      <c r="B781" s="15"/>
      <c r="C781" s="15"/>
      <c r="D781" s="15"/>
    </row>
    <row r="782" spans="2:4" s="6" customFormat="1">
      <c r="B782" s="15"/>
      <c r="C782" s="15"/>
      <c r="D782" s="15"/>
    </row>
    <row r="783" spans="2:4" s="6" customFormat="1">
      <c r="B783" s="15"/>
      <c r="C783" s="15"/>
      <c r="D783" s="15"/>
    </row>
    <row r="784" spans="2:4" s="6" customFormat="1">
      <c r="B784" s="15"/>
      <c r="C784" s="15"/>
      <c r="D784" s="15"/>
    </row>
    <row r="785" spans="2:4" s="6" customFormat="1">
      <c r="B785" s="15"/>
      <c r="C785" s="15"/>
      <c r="D785" s="15"/>
    </row>
    <row r="786" spans="2:4" s="6" customFormat="1">
      <c r="B786" s="15"/>
      <c r="C786" s="15"/>
      <c r="D786" s="15"/>
    </row>
    <row r="787" spans="2:4" s="6" customFormat="1">
      <c r="B787" s="15"/>
      <c r="C787" s="15"/>
      <c r="D787" s="15"/>
    </row>
    <row r="788" spans="2:4" s="6" customFormat="1">
      <c r="B788" s="15"/>
      <c r="C788" s="15"/>
      <c r="D788" s="15"/>
    </row>
    <row r="789" spans="2:4" s="6" customFormat="1">
      <c r="B789" s="15"/>
      <c r="C789" s="15"/>
      <c r="D789" s="15"/>
    </row>
    <row r="790" spans="2:4" s="6" customFormat="1">
      <c r="B790" s="15"/>
      <c r="C790" s="15"/>
      <c r="D790" s="15"/>
    </row>
    <row r="791" spans="2:4" s="6" customFormat="1">
      <c r="B791" s="15"/>
      <c r="C791" s="15"/>
      <c r="D791" s="15"/>
    </row>
    <row r="792" spans="2:4" s="6" customFormat="1">
      <c r="B792" s="15"/>
      <c r="C792" s="15"/>
      <c r="D792" s="15"/>
    </row>
    <row r="793" spans="2:4" s="6" customFormat="1">
      <c r="B793" s="15"/>
      <c r="C793" s="15"/>
      <c r="D793" s="15"/>
    </row>
    <row r="794" spans="2:4" s="6" customFormat="1">
      <c r="B794" s="15"/>
      <c r="C794" s="15"/>
      <c r="D794" s="15"/>
    </row>
    <row r="795" spans="2:4" s="6" customFormat="1">
      <c r="B795" s="15"/>
      <c r="C795" s="15"/>
      <c r="D795" s="15"/>
    </row>
    <row r="796" spans="2:4" s="6" customFormat="1">
      <c r="B796" s="15"/>
      <c r="C796" s="15"/>
      <c r="D796" s="15"/>
    </row>
    <row r="797" spans="2:4" s="6" customFormat="1">
      <c r="B797" s="15"/>
      <c r="C797" s="15"/>
      <c r="D797" s="15"/>
    </row>
    <row r="798" spans="2:4" s="6" customFormat="1">
      <c r="B798" s="15"/>
      <c r="C798" s="15"/>
      <c r="D798" s="15"/>
    </row>
    <row r="799" spans="2:4" s="6" customFormat="1">
      <c r="B799" s="15"/>
      <c r="C799" s="15"/>
      <c r="D799" s="15"/>
    </row>
    <row r="800" spans="2:4" s="6" customFormat="1">
      <c r="B800" s="15"/>
      <c r="C800" s="15"/>
      <c r="D800" s="15"/>
    </row>
    <row r="801" spans="2:4" s="6" customFormat="1">
      <c r="B801" s="15"/>
      <c r="C801" s="15"/>
      <c r="D801" s="15"/>
    </row>
    <row r="802" spans="2:4" s="6" customFormat="1">
      <c r="B802" s="15"/>
      <c r="C802" s="15"/>
      <c r="D802" s="15"/>
    </row>
    <row r="803" spans="2:4" s="6" customFormat="1">
      <c r="B803" s="15"/>
      <c r="C803" s="15"/>
      <c r="D803" s="15"/>
    </row>
    <row r="804" spans="2:4" s="6" customFormat="1">
      <c r="B804" s="15"/>
      <c r="C804" s="15"/>
      <c r="D804" s="15"/>
    </row>
    <row r="805" spans="2:4" s="6" customFormat="1">
      <c r="B805" s="15"/>
      <c r="C805" s="15"/>
      <c r="D805" s="15"/>
    </row>
    <row r="806" spans="2:4" s="6" customFormat="1">
      <c r="B806" s="15"/>
      <c r="C806" s="15"/>
      <c r="D806" s="15"/>
    </row>
    <row r="807" spans="2:4" s="6" customFormat="1">
      <c r="B807" s="15"/>
      <c r="C807" s="15"/>
      <c r="D807" s="15"/>
    </row>
    <row r="808" spans="2:4" s="6" customFormat="1">
      <c r="B808" s="15"/>
      <c r="C808" s="15"/>
      <c r="D808" s="15"/>
    </row>
    <row r="809" spans="2:4" s="6" customFormat="1">
      <c r="B809" s="15"/>
      <c r="C809" s="15"/>
      <c r="D809" s="15"/>
    </row>
    <row r="810" spans="2:4" s="6" customFormat="1">
      <c r="B810" s="15"/>
      <c r="C810" s="15"/>
      <c r="D810" s="15"/>
    </row>
    <row r="811" spans="2:4" s="6" customFormat="1">
      <c r="B811" s="15"/>
      <c r="C811" s="15"/>
      <c r="D811" s="15"/>
    </row>
    <row r="812" spans="2:4" s="6" customFormat="1">
      <c r="B812" s="15"/>
      <c r="C812" s="15"/>
      <c r="D812" s="15"/>
    </row>
    <row r="813" spans="2:4" s="6" customFormat="1">
      <c r="B813" s="15"/>
      <c r="C813" s="15"/>
      <c r="D813" s="15"/>
    </row>
    <row r="814" spans="2:4" s="6" customFormat="1">
      <c r="B814" s="15"/>
      <c r="C814" s="15"/>
      <c r="D814" s="15"/>
    </row>
    <row r="815" spans="2:4" s="6" customFormat="1">
      <c r="B815" s="15"/>
      <c r="C815" s="15"/>
      <c r="D815" s="15"/>
    </row>
    <row r="816" spans="2:4" s="6" customFormat="1">
      <c r="B816" s="15"/>
      <c r="C816" s="15"/>
      <c r="D816" s="15"/>
    </row>
    <row r="817" spans="2:4" s="6" customFormat="1">
      <c r="B817" s="15"/>
      <c r="C817" s="15"/>
      <c r="D817" s="15"/>
    </row>
    <row r="818" spans="2:4" s="6" customFormat="1">
      <c r="B818" s="15"/>
      <c r="C818" s="15"/>
      <c r="D818" s="15"/>
    </row>
    <row r="819" spans="2:4" s="6" customFormat="1">
      <c r="B819" s="15"/>
      <c r="C819" s="15"/>
      <c r="D819" s="15"/>
    </row>
    <row r="820" spans="2:4" s="6" customFormat="1">
      <c r="B820" s="15"/>
      <c r="C820" s="15"/>
      <c r="D820" s="15"/>
    </row>
    <row r="821" spans="2:4" s="6" customFormat="1">
      <c r="B821" s="15"/>
      <c r="C821" s="15"/>
      <c r="D821" s="15"/>
    </row>
    <row r="822" spans="2:4" s="6" customFormat="1">
      <c r="B822" s="15"/>
      <c r="C822" s="15"/>
      <c r="D822" s="15"/>
    </row>
    <row r="823" spans="2:4" s="6" customFormat="1">
      <c r="B823" s="15"/>
      <c r="C823" s="15"/>
      <c r="D823" s="15"/>
    </row>
    <row r="824" spans="2:4" s="6" customFormat="1">
      <c r="B824" s="15"/>
      <c r="C824" s="15"/>
      <c r="D824" s="15"/>
    </row>
    <row r="825" spans="2:4" s="6" customFormat="1">
      <c r="B825" s="15"/>
      <c r="C825" s="15"/>
      <c r="D825" s="15"/>
    </row>
    <row r="826" spans="2:4" s="6" customFormat="1">
      <c r="B826" s="15"/>
      <c r="C826" s="15"/>
      <c r="D826" s="15"/>
    </row>
    <row r="827" spans="2:4" s="6" customFormat="1">
      <c r="B827" s="15"/>
      <c r="C827" s="15"/>
      <c r="D827" s="15"/>
    </row>
    <row r="828" spans="2:4" s="6" customFormat="1">
      <c r="B828" s="15"/>
      <c r="C828" s="15"/>
      <c r="D828" s="15"/>
    </row>
    <row r="829" spans="2:4" s="6" customFormat="1">
      <c r="B829" s="15"/>
      <c r="C829" s="15"/>
      <c r="D829" s="15"/>
    </row>
    <row r="830" spans="2:4" s="6" customFormat="1">
      <c r="B830" s="15"/>
      <c r="C830" s="15"/>
      <c r="D830" s="15"/>
    </row>
    <row r="831" spans="2:4" s="6" customFormat="1">
      <c r="B831" s="15"/>
      <c r="C831" s="15"/>
      <c r="D831" s="15"/>
    </row>
    <row r="832" spans="2:4" s="6" customFormat="1">
      <c r="B832" s="15"/>
      <c r="C832" s="15"/>
      <c r="D832" s="15"/>
    </row>
    <row r="833" spans="2:4" s="6" customFormat="1">
      <c r="B833" s="15"/>
      <c r="C833" s="15"/>
      <c r="D833" s="15"/>
    </row>
    <row r="834" spans="2:4" s="6" customFormat="1">
      <c r="B834" s="15"/>
      <c r="C834" s="15"/>
      <c r="D834" s="15"/>
    </row>
    <row r="835" spans="2:4" s="6" customFormat="1">
      <c r="B835" s="15"/>
      <c r="C835" s="15"/>
      <c r="D835" s="15"/>
    </row>
    <row r="836" spans="2:4" s="6" customFormat="1">
      <c r="B836" s="15"/>
      <c r="C836" s="15"/>
      <c r="D836" s="15"/>
    </row>
    <row r="837" spans="2:4" s="6" customFormat="1">
      <c r="B837" s="15"/>
      <c r="C837" s="15"/>
      <c r="D837" s="15"/>
    </row>
    <row r="838" spans="2:4" s="6" customFormat="1">
      <c r="B838" s="15"/>
      <c r="C838" s="15"/>
      <c r="D838" s="15"/>
    </row>
    <row r="839" spans="2:4" s="6" customFormat="1">
      <c r="B839" s="15"/>
      <c r="C839" s="15"/>
      <c r="D839" s="15"/>
    </row>
    <row r="840" spans="2:4" s="6" customFormat="1">
      <c r="B840" s="15"/>
      <c r="C840" s="15"/>
      <c r="D840" s="15"/>
    </row>
    <row r="841" spans="2:4" s="6" customFormat="1">
      <c r="B841" s="15"/>
      <c r="C841" s="15"/>
      <c r="D841" s="15"/>
    </row>
    <row r="842" spans="2:4" s="6" customFormat="1">
      <c r="B842" s="15"/>
      <c r="C842" s="15"/>
      <c r="D842" s="15"/>
    </row>
    <row r="843" spans="2:4" s="6" customFormat="1">
      <c r="B843" s="15"/>
      <c r="C843" s="15"/>
      <c r="D843" s="15"/>
    </row>
    <row r="844" spans="2:4" s="6" customFormat="1">
      <c r="B844" s="15"/>
      <c r="C844" s="15"/>
      <c r="D844" s="15"/>
    </row>
    <row r="845" spans="2:4" s="6" customFormat="1">
      <c r="B845" s="15"/>
      <c r="C845" s="15"/>
      <c r="D845" s="15"/>
    </row>
    <row r="846" spans="2:4" s="6" customFormat="1">
      <c r="B846" s="15"/>
      <c r="C846" s="15"/>
      <c r="D846" s="15"/>
    </row>
    <row r="847" spans="2:4" s="6" customFormat="1">
      <c r="B847" s="15"/>
      <c r="C847" s="15"/>
      <c r="D847" s="15"/>
    </row>
    <row r="848" spans="2:4" s="6" customFormat="1">
      <c r="B848" s="15"/>
      <c r="C848" s="15"/>
      <c r="D848" s="15"/>
    </row>
    <row r="849" spans="2:4" s="6" customFormat="1">
      <c r="B849" s="15"/>
      <c r="C849" s="15"/>
      <c r="D849" s="15"/>
    </row>
    <row r="850" spans="2:4" s="6" customFormat="1">
      <c r="B850" s="15"/>
      <c r="C850" s="15"/>
      <c r="D850" s="15"/>
    </row>
    <row r="851" spans="2:4" s="6" customFormat="1">
      <c r="B851" s="15"/>
      <c r="C851" s="15"/>
      <c r="D851" s="15"/>
    </row>
    <row r="852" spans="2:4" s="6" customFormat="1">
      <c r="B852" s="15"/>
      <c r="C852" s="15"/>
      <c r="D852" s="15"/>
    </row>
    <row r="853" spans="2:4" s="6" customFormat="1">
      <c r="B853" s="15"/>
      <c r="C853" s="15"/>
      <c r="D853" s="15"/>
    </row>
    <row r="854" spans="2:4" s="6" customFormat="1">
      <c r="B854" s="15"/>
      <c r="C854" s="15"/>
      <c r="D854" s="15"/>
    </row>
    <row r="855" spans="2:4" s="6" customFormat="1">
      <c r="B855" s="15"/>
      <c r="C855" s="15"/>
      <c r="D855" s="15"/>
    </row>
    <row r="856" spans="2:4" s="6" customFormat="1">
      <c r="B856" s="15"/>
      <c r="C856" s="15"/>
      <c r="D856" s="15"/>
    </row>
    <row r="857" spans="2:4" s="6" customFormat="1">
      <c r="B857" s="15"/>
      <c r="C857" s="15"/>
      <c r="D857" s="15"/>
    </row>
    <row r="858" spans="2:4" s="6" customFormat="1">
      <c r="B858" s="15"/>
      <c r="C858" s="15"/>
      <c r="D858" s="15"/>
    </row>
    <row r="859" spans="2:4" s="6" customFormat="1">
      <c r="B859" s="15"/>
      <c r="C859" s="15"/>
      <c r="D859" s="15"/>
    </row>
    <row r="860" spans="2:4" s="6" customFormat="1">
      <c r="B860" s="15"/>
      <c r="C860" s="15"/>
      <c r="D860" s="15"/>
    </row>
    <row r="861" spans="2:4" s="6" customFormat="1">
      <c r="B861" s="15"/>
      <c r="C861" s="15"/>
      <c r="D861" s="15"/>
    </row>
    <row r="862" spans="2:4" s="6" customFormat="1">
      <c r="B862" s="15"/>
      <c r="C862" s="15"/>
      <c r="D862" s="15"/>
    </row>
    <row r="863" spans="2:4" s="6" customFormat="1">
      <c r="B863" s="15"/>
      <c r="C863" s="15"/>
      <c r="D863" s="15"/>
    </row>
    <row r="864" spans="2:4" s="6" customFormat="1">
      <c r="B864" s="15"/>
      <c r="C864" s="15"/>
      <c r="D864" s="15"/>
    </row>
    <row r="865" spans="2:4" s="6" customFormat="1">
      <c r="B865" s="15"/>
      <c r="C865" s="15"/>
      <c r="D865" s="15"/>
    </row>
    <row r="866" spans="2:4" s="6" customFormat="1">
      <c r="B866" s="15"/>
      <c r="C866" s="15"/>
      <c r="D866" s="15"/>
    </row>
    <row r="867" spans="2:4" s="6" customFormat="1">
      <c r="B867" s="15"/>
      <c r="C867" s="15"/>
      <c r="D867" s="15"/>
    </row>
    <row r="868" spans="2:4" s="6" customFormat="1">
      <c r="B868" s="15"/>
      <c r="C868" s="15"/>
      <c r="D868" s="15"/>
    </row>
    <row r="869" spans="2:4" s="6" customFormat="1">
      <c r="B869" s="15"/>
      <c r="C869" s="15"/>
      <c r="D869" s="15"/>
    </row>
    <row r="870" spans="2:4" s="6" customFormat="1">
      <c r="B870" s="15"/>
      <c r="C870" s="15"/>
      <c r="D870" s="15"/>
    </row>
    <row r="871" spans="2:4" s="6" customFormat="1">
      <c r="B871" s="15"/>
      <c r="C871" s="15"/>
      <c r="D871" s="15"/>
    </row>
    <row r="872" spans="2:4" s="6" customFormat="1">
      <c r="B872" s="15"/>
      <c r="C872" s="15"/>
      <c r="D872" s="15"/>
    </row>
    <row r="873" spans="2:4" s="6" customFormat="1">
      <c r="B873" s="15"/>
      <c r="C873" s="15"/>
      <c r="D873" s="15"/>
    </row>
    <row r="874" spans="2:4" s="6" customFormat="1">
      <c r="B874" s="15"/>
      <c r="C874" s="15"/>
      <c r="D874" s="15"/>
    </row>
    <row r="875" spans="2:4" s="6" customFormat="1">
      <c r="B875" s="15"/>
      <c r="C875" s="15"/>
      <c r="D875" s="15"/>
    </row>
    <row r="876" spans="2:4" s="6" customFormat="1">
      <c r="B876" s="15"/>
      <c r="C876" s="15"/>
      <c r="D876" s="15"/>
    </row>
    <row r="877" spans="2:4" s="6" customFormat="1">
      <c r="B877" s="15"/>
      <c r="C877" s="15"/>
      <c r="D877" s="15"/>
    </row>
    <row r="878" spans="2:4" s="6" customFormat="1">
      <c r="B878" s="15"/>
      <c r="C878" s="15"/>
      <c r="D878" s="15"/>
    </row>
    <row r="879" spans="2:4" s="6" customFormat="1">
      <c r="B879" s="15"/>
      <c r="C879" s="15"/>
      <c r="D879" s="15"/>
    </row>
    <row r="880" spans="2:4" s="6" customFormat="1">
      <c r="B880" s="15"/>
      <c r="C880" s="15"/>
      <c r="D880" s="15"/>
    </row>
    <row r="881" spans="2:4" s="6" customFormat="1">
      <c r="B881" s="15"/>
      <c r="C881" s="15"/>
      <c r="D881" s="15"/>
    </row>
    <row r="882" spans="2:4" s="6" customFormat="1">
      <c r="B882" s="15"/>
      <c r="C882" s="15"/>
      <c r="D882" s="15"/>
    </row>
    <row r="883" spans="2:4" s="6" customFormat="1">
      <c r="B883" s="15"/>
      <c r="C883" s="15"/>
      <c r="D883" s="15"/>
    </row>
    <row r="884" spans="2:4" s="6" customFormat="1">
      <c r="B884" s="15"/>
      <c r="C884" s="15"/>
      <c r="D884" s="15"/>
    </row>
    <row r="885" spans="2:4" s="6" customFormat="1">
      <c r="B885" s="15"/>
      <c r="C885" s="15"/>
      <c r="D885" s="15"/>
    </row>
    <row r="886" spans="2:4" s="6" customFormat="1">
      <c r="B886" s="15"/>
      <c r="C886" s="15"/>
      <c r="D886" s="15"/>
    </row>
    <row r="887" spans="2:4" s="6" customFormat="1">
      <c r="B887" s="15"/>
      <c r="C887" s="15"/>
      <c r="D887" s="15"/>
    </row>
    <row r="888" spans="2:4" s="6" customFormat="1">
      <c r="B888" s="15"/>
      <c r="C888" s="15"/>
      <c r="D888" s="15"/>
    </row>
    <row r="889" spans="2:4" s="6" customFormat="1">
      <c r="B889" s="15"/>
      <c r="C889" s="15"/>
      <c r="D889" s="15"/>
    </row>
    <row r="890" spans="2:4" s="6" customFormat="1">
      <c r="B890" s="15"/>
      <c r="C890" s="15"/>
      <c r="D890" s="15"/>
    </row>
    <row r="891" spans="2:4" s="6" customFormat="1">
      <c r="B891" s="15"/>
      <c r="C891" s="15"/>
      <c r="D891" s="15"/>
    </row>
    <row r="892" spans="2:4" s="6" customFormat="1">
      <c r="B892" s="15"/>
      <c r="C892" s="15"/>
      <c r="D892" s="15"/>
    </row>
    <row r="893" spans="2:4" s="6" customFormat="1">
      <c r="B893" s="15"/>
      <c r="C893" s="15"/>
      <c r="D893" s="15"/>
    </row>
    <row r="894" spans="2:4" s="6" customFormat="1">
      <c r="B894" s="15"/>
      <c r="C894" s="15"/>
      <c r="D894" s="15"/>
    </row>
    <row r="895" spans="2:4" s="6" customFormat="1">
      <c r="B895" s="15"/>
      <c r="C895" s="15"/>
      <c r="D895" s="15"/>
    </row>
    <row r="896" spans="2:4" s="6" customFormat="1">
      <c r="B896" s="15"/>
      <c r="C896" s="15"/>
      <c r="D896" s="15"/>
    </row>
    <row r="897" spans="2:4" s="6" customFormat="1">
      <c r="B897" s="15"/>
      <c r="C897" s="15"/>
      <c r="D897" s="15"/>
    </row>
    <row r="898" spans="2:4" s="6" customFormat="1">
      <c r="B898" s="15"/>
      <c r="C898" s="15"/>
      <c r="D898" s="15"/>
    </row>
    <row r="899" spans="2:4" s="6" customFormat="1">
      <c r="B899" s="15"/>
      <c r="C899" s="15"/>
      <c r="D899" s="15"/>
    </row>
    <row r="900" spans="2:4" s="6" customFormat="1">
      <c r="B900" s="15"/>
      <c r="C900" s="15"/>
      <c r="D900" s="15"/>
    </row>
    <row r="901" spans="2:4" s="6" customFormat="1">
      <c r="B901" s="15"/>
      <c r="C901" s="15"/>
      <c r="D901" s="15"/>
    </row>
    <row r="902" spans="2:4" s="6" customFormat="1">
      <c r="B902" s="15"/>
      <c r="C902" s="15"/>
      <c r="D902" s="15"/>
    </row>
    <row r="903" spans="2:4" s="6" customFormat="1">
      <c r="B903" s="15"/>
      <c r="C903" s="15"/>
      <c r="D903" s="15"/>
    </row>
    <row r="904" spans="2:4" s="6" customFormat="1">
      <c r="B904" s="15"/>
      <c r="C904" s="15"/>
      <c r="D904" s="15"/>
    </row>
    <row r="905" spans="2:4" s="6" customFormat="1">
      <c r="B905" s="15"/>
      <c r="C905" s="15"/>
      <c r="D905" s="15"/>
    </row>
    <row r="906" spans="2:4" s="6" customFormat="1">
      <c r="B906" s="15"/>
      <c r="C906" s="15"/>
      <c r="D906" s="15"/>
    </row>
    <row r="907" spans="2:4" s="6" customFormat="1">
      <c r="B907" s="15"/>
      <c r="C907" s="15"/>
      <c r="D907" s="15"/>
    </row>
    <row r="908" spans="2:4" s="6" customFormat="1">
      <c r="B908" s="15"/>
      <c r="C908" s="15"/>
      <c r="D908" s="15"/>
    </row>
    <row r="909" spans="2:4" s="6" customFormat="1">
      <c r="B909" s="15"/>
      <c r="C909" s="15"/>
      <c r="D909" s="15"/>
    </row>
    <row r="910" spans="2:4" s="6" customFormat="1">
      <c r="B910" s="15"/>
      <c r="C910" s="15"/>
      <c r="D910" s="15"/>
    </row>
    <row r="911" spans="2:4" s="6" customFormat="1">
      <c r="B911" s="15"/>
      <c r="C911" s="15"/>
      <c r="D911" s="15"/>
    </row>
    <row r="912" spans="2:4" s="6" customFormat="1">
      <c r="B912" s="15"/>
      <c r="C912" s="15"/>
      <c r="D912" s="15"/>
    </row>
    <row r="913" spans="2:4" s="6" customFormat="1">
      <c r="B913" s="15"/>
      <c r="C913" s="15"/>
      <c r="D913" s="15"/>
    </row>
    <row r="914" spans="2:4" s="6" customFormat="1">
      <c r="B914" s="15"/>
      <c r="C914" s="15"/>
      <c r="D914" s="15"/>
    </row>
    <row r="915" spans="2:4" s="6" customFormat="1">
      <c r="B915" s="15"/>
      <c r="C915" s="15"/>
      <c r="D915" s="15"/>
    </row>
    <row r="916" spans="2:4" s="6" customFormat="1">
      <c r="B916" s="15"/>
      <c r="C916" s="15"/>
      <c r="D916" s="15"/>
    </row>
    <row r="917" spans="2:4" s="6" customFormat="1">
      <c r="B917" s="15"/>
      <c r="C917" s="15"/>
      <c r="D917" s="15"/>
    </row>
    <row r="918" spans="2:4" s="6" customFormat="1">
      <c r="B918" s="15"/>
      <c r="C918" s="15"/>
      <c r="D918" s="15"/>
    </row>
    <row r="919" spans="2:4" s="6" customFormat="1">
      <c r="B919" s="15"/>
      <c r="C919" s="15"/>
      <c r="D919" s="15"/>
    </row>
    <row r="920" spans="2:4" s="6" customFormat="1">
      <c r="B920" s="15"/>
      <c r="C920" s="15"/>
      <c r="D920" s="15"/>
    </row>
    <row r="921" spans="2:4" s="6" customFormat="1">
      <c r="B921" s="15"/>
      <c r="C921" s="15"/>
      <c r="D921" s="15"/>
    </row>
    <row r="922" spans="2:4" s="6" customFormat="1">
      <c r="B922" s="15"/>
      <c r="C922" s="15"/>
      <c r="D922" s="15"/>
    </row>
    <row r="923" spans="2:4" s="6" customFormat="1">
      <c r="B923" s="15"/>
      <c r="C923" s="15"/>
      <c r="D923" s="15"/>
    </row>
    <row r="924" spans="2:4" s="6" customFormat="1">
      <c r="B924" s="15"/>
      <c r="C924" s="15"/>
      <c r="D924" s="15"/>
    </row>
    <row r="925" spans="2:4" s="6" customFormat="1">
      <c r="B925" s="15"/>
      <c r="C925" s="15"/>
      <c r="D925" s="15"/>
    </row>
    <row r="926" spans="2:4" s="6" customFormat="1">
      <c r="B926" s="15"/>
      <c r="C926" s="15"/>
      <c r="D926" s="15"/>
    </row>
    <row r="927" spans="2:4" s="6" customFormat="1">
      <c r="B927" s="15"/>
      <c r="C927" s="15"/>
      <c r="D927" s="15"/>
    </row>
    <row r="928" spans="2:4" s="6" customFormat="1">
      <c r="B928" s="15"/>
      <c r="C928" s="15"/>
      <c r="D928" s="15"/>
    </row>
    <row r="929" spans="2:4" s="6" customFormat="1">
      <c r="B929" s="15"/>
      <c r="C929" s="15"/>
      <c r="D929" s="15"/>
    </row>
    <row r="930" spans="2:4" s="6" customFormat="1">
      <c r="B930" s="15"/>
      <c r="C930" s="15"/>
      <c r="D930" s="15"/>
    </row>
    <row r="931" spans="2:4" s="6" customFormat="1">
      <c r="B931" s="15"/>
      <c r="C931" s="15"/>
      <c r="D931" s="15"/>
    </row>
    <row r="932" spans="2:4" s="6" customFormat="1">
      <c r="B932" s="15"/>
      <c r="C932" s="15"/>
      <c r="D932" s="15"/>
    </row>
    <row r="933" spans="2:4" s="6" customFormat="1">
      <c r="B933" s="15"/>
      <c r="C933" s="15"/>
      <c r="D933" s="15"/>
    </row>
    <row r="934" spans="2:4" s="6" customFormat="1">
      <c r="B934" s="15"/>
      <c r="C934" s="15"/>
      <c r="D934" s="15"/>
    </row>
    <row r="935" spans="2:4" s="6" customFormat="1">
      <c r="B935" s="15"/>
      <c r="C935" s="15"/>
      <c r="D935" s="15"/>
    </row>
    <row r="936" spans="2:4" s="6" customFormat="1">
      <c r="B936" s="15"/>
      <c r="C936" s="15"/>
      <c r="D936" s="15"/>
    </row>
    <row r="937" spans="2:4" s="6" customFormat="1">
      <c r="B937" s="15"/>
      <c r="C937" s="15"/>
      <c r="D937" s="15"/>
    </row>
    <row r="938" spans="2:4" s="6" customFormat="1">
      <c r="B938" s="15"/>
      <c r="C938" s="15"/>
      <c r="D938" s="15"/>
    </row>
    <row r="939" spans="2:4" s="6" customFormat="1">
      <c r="B939" s="15"/>
      <c r="C939" s="15"/>
      <c r="D939" s="15"/>
    </row>
    <row r="940" spans="2:4" s="6" customFormat="1">
      <c r="B940" s="15"/>
      <c r="C940" s="15"/>
      <c r="D940" s="15"/>
    </row>
    <row r="941" spans="2:4" s="6" customFormat="1">
      <c r="B941" s="15"/>
      <c r="C941" s="15"/>
      <c r="D941" s="15"/>
    </row>
    <row r="942" spans="2:4" s="6" customFormat="1">
      <c r="B942" s="15"/>
      <c r="C942" s="15"/>
      <c r="D942" s="15"/>
    </row>
    <row r="943" spans="2:4" s="6" customFormat="1">
      <c r="B943" s="15"/>
      <c r="C943" s="15"/>
      <c r="D943" s="15"/>
    </row>
    <row r="944" spans="2:4" s="6" customFormat="1">
      <c r="B944" s="15"/>
      <c r="C944" s="15"/>
      <c r="D944" s="15"/>
    </row>
    <row r="945" spans="2:4" s="6" customFormat="1">
      <c r="B945" s="15"/>
      <c r="C945" s="15"/>
      <c r="D945" s="15"/>
    </row>
    <row r="946" spans="2:4" s="6" customFormat="1">
      <c r="B946" s="15"/>
      <c r="C946" s="15"/>
      <c r="D946" s="15"/>
    </row>
    <row r="947" spans="2:4" s="6" customFormat="1">
      <c r="B947" s="15"/>
      <c r="C947" s="15"/>
      <c r="D947" s="15"/>
    </row>
    <row r="948" spans="2:4" s="6" customFormat="1">
      <c r="B948" s="15"/>
      <c r="C948" s="15"/>
      <c r="D948" s="15"/>
    </row>
    <row r="949" spans="2:4" s="6" customFormat="1">
      <c r="B949" s="15"/>
      <c r="C949" s="15"/>
      <c r="D949" s="15"/>
    </row>
    <row r="950" spans="2:4" s="6" customFormat="1">
      <c r="B950" s="15"/>
      <c r="C950" s="15"/>
      <c r="D950" s="15"/>
    </row>
    <row r="951" spans="2:4" s="6" customFormat="1">
      <c r="B951" s="15"/>
      <c r="C951" s="15"/>
      <c r="D951" s="15"/>
    </row>
    <row r="952" spans="2:4" s="6" customFormat="1">
      <c r="B952" s="15"/>
      <c r="C952" s="15"/>
      <c r="D952" s="15"/>
    </row>
    <row r="953" spans="2:4" s="6" customFormat="1">
      <c r="B953" s="15"/>
      <c r="C953" s="15"/>
      <c r="D953" s="15"/>
    </row>
    <row r="954" spans="2:4" s="6" customFormat="1">
      <c r="B954" s="15"/>
      <c r="C954" s="15"/>
      <c r="D954" s="15"/>
    </row>
    <row r="955" spans="2:4" s="6" customFormat="1">
      <c r="B955" s="15"/>
      <c r="C955" s="15"/>
      <c r="D955" s="15"/>
    </row>
    <row r="956" spans="2:4" s="6" customFormat="1">
      <c r="B956" s="15"/>
      <c r="C956" s="15"/>
      <c r="D956" s="15"/>
    </row>
    <row r="957" spans="2:4" s="6" customFormat="1">
      <c r="B957" s="15"/>
      <c r="C957" s="15"/>
      <c r="D957" s="15"/>
    </row>
    <row r="958" spans="2:4" s="6" customFormat="1">
      <c r="B958" s="15"/>
      <c r="C958" s="15"/>
      <c r="D958" s="15"/>
    </row>
    <row r="959" spans="2:4" s="6" customFormat="1">
      <c r="B959" s="15"/>
      <c r="C959" s="15"/>
      <c r="D959" s="15"/>
    </row>
    <row r="960" spans="2:4" s="6" customFormat="1">
      <c r="B960" s="15"/>
      <c r="C960" s="15"/>
      <c r="D960" s="15"/>
    </row>
    <row r="961" spans="2:4" s="6" customFormat="1">
      <c r="B961" s="15"/>
      <c r="C961" s="15"/>
      <c r="D961" s="15"/>
    </row>
    <row r="962" spans="2:4" s="6" customFormat="1">
      <c r="B962" s="15"/>
      <c r="C962" s="15"/>
      <c r="D962" s="15"/>
    </row>
    <row r="963" spans="2:4" s="6" customFormat="1">
      <c r="B963" s="15"/>
      <c r="C963" s="15"/>
      <c r="D963" s="15"/>
    </row>
    <row r="964" spans="2:4" s="6" customFormat="1">
      <c r="B964" s="15"/>
      <c r="C964" s="15"/>
      <c r="D964" s="15"/>
    </row>
    <row r="965" spans="2:4" s="6" customFormat="1">
      <c r="B965" s="15"/>
      <c r="C965" s="15"/>
      <c r="D965" s="15"/>
    </row>
    <row r="966" spans="2:4" s="6" customFormat="1">
      <c r="B966" s="15"/>
      <c r="C966" s="15"/>
      <c r="D966" s="15"/>
    </row>
    <row r="967" spans="2:4" s="6" customFormat="1">
      <c r="B967" s="15"/>
      <c r="C967" s="15"/>
      <c r="D967" s="15"/>
    </row>
    <row r="968" spans="2:4" s="6" customFormat="1">
      <c r="B968" s="15"/>
      <c r="C968" s="15"/>
      <c r="D968" s="15"/>
    </row>
    <row r="969" spans="2:4" s="6" customFormat="1">
      <c r="B969" s="15"/>
      <c r="C969" s="15"/>
      <c r="D969" s="15"/>
    </row>
    <row r="970" spans="2:4" s="6" customFormat="1">
      <c r="B970" s="15"/>
      <c r="C970" s="15"/>
      <c r="D970" s="15"/>
    </row>
    <row r="971" spans="2:4" s="6" customFormat="1">
      <c r="B971" s="15"/>
      <c r="C971" s="15"/>
      <c r="D971" s="15"/>
    </row>
    <row r="972" spans="2:4" s="6" customFormat="1">
      <c r="B972" s="15"/>
      <c r="C972" s="15"/>
      <c r="D972" s="15"/>
    </row>
    <row r="973" spans="2:4" s="6" customFormat="1">
      <c r="B973" s="15"/>
      <c r="C973" s="15"/>
      <c r="D973" s="15"/>
    </row>
    <row r="974" spans="2:4" s="6" customFormat="1">
      <c r="B974" s="15"/>
      <c r="C974" s="15"/>
      <c r="D974" s="15"/>
    </row>
    <row r="975" spans="2:4" s="6" customFormat="1">
      <c r="B975" s="15"/>
      <c r="C975" s="15"/>
      <c r="D975" s="15"/>
    </row>
    <row r="976" spans="2:4" s="6" customFormat="1">
      <c r="B976" s="15"/>
      <c r="C976" s="15"/>
      <c r="D976" s="15"/>
    </row>
    <row r="977" spans="2:4" s="6" customFormat="1">
      <c r="B977" s="15"/>
      <c r="C977" s="15"/>
      <c r="D977" s="15"/>
    </row>
    <row r="978" spans="2:4" s="6" customFormat="1">
      <c r="B978" s="15"/>
      <c r="C978" s="15"/>
      <c r="D978" s="15"/>
    </row>
    <row r="979" spans="2:4" s="6" customFormat="1">
      <c r="B979" s="15"/>
      <c r="C979" s="15"/>
      <c r="D979" s="15"/>
    </row>
    <row r="980" spans="2:4" s="6" customFormat="1">
      <c r="B980" s="15"/>
      <c r="C980" s="15"/>
      <c r="D980" s="15"/>
    </row>
    <row r="981" spans="2:4" s="6" customFormat="1">
      <c r="B981" s="15"/>
      <c r="C981" s="15"/>
      <c r="D981" s="15"/>
    </row>
    <row r="982" spans="2:4" s="6" customFormat="1">
      <c r="B982" s="15"/>
      <c r="C982" s="15"/>
      <c r="D982" s="15"/>
    </row>
    <row r="983" spans="2:4" s="6" customFormat="1">
      <c r="B983" s="15"/>
      <c r="C983" s="15"/>
      <c r="D983" s="15"/>
    </row>
    <row r="984" spans="2:4" s="6" customFormat="1">
      <c r="B984" s="15"/>
      <c r="C984" s="15"/>
      <c r="D984" s="15"/>
    </row>
    <row r="985" spans="2:4" s="6" customFormat="1">
      <c r="B985" s="15"/>
      <c r="C985" s="15"/>
      <c r="D985" s="15"/>
    </row>
    <row r="986" spans="2:4" s="6" customFormat="1">
      <c r="B986" s="15"/>
      <c r="C986" s="15"/>
      <c r="D986" s="15"/>
    </row>
    <row r="987" spans="2:4" s="6" customFormat="1">
      <c r="B987" s="15"/>
      <c r="C987" s="15"/>
      <c r="D987" s="15"/>
    </row>
    <row r="988" spans="2:4" s="6" customFormat="1">
      <c r="B988" s="15"/>
      <c r="C988" s="15"/>
      <c r="D988" s="15"/>
    </row>
    <row r="989" spans="2:4" s="6" customFormat="1">
      <c r="B989" s="15"/>
      <c r="C989" s="15"/>
      <c r="D989" s="15"/>
    </row>
    <row r="990" spans="2:4" s="6" customFormat="1">
      <c r="B990" s="15"/>
      <c r="C990" s="15"/>
      <c r="D990" s="15"/>
    </row>
    <row r="991" spans="2:4" s="6" customFormat="1">
      <c r="B991" s="15"/>
      <c r="C991" s="15"/>
      <c r="D991" s="15"/>
    </row>
    <row r="992" spans="2:4" s="6" customFormat="1">
      <c r="B992" s="15"/>
      <c r="C992" s="15"/>
      <c r="D992" s="15"/>
    </row>
    <row r="993" spans="2:4" s="6" customFormat="1">
      <c r="B993" s="15"/>
      <c r="C993" s="15"/>
      <c r="D993" s="15"/>
    </row>
    <row r="994" spans="2:4" s="6" customFormat="1">
      <c r="B994" s="15"/>
      <c r="C994" s="15"/>
      <c r="D994" s="15"/>
    </row>
    <row r="995" spans="2:4" s="6" customFormat="1">
      <c r="B995" s="15"/>
      <c r="C995" s="15"/>
      <c r="D995" s="15"/>
    </row>
    <row r="996" spans="2:4" s="6" customFormat="1">
      <c r="B996" s="15"/>
      <c r="C996" s="15"/>
      <c r="D996" s="15"/>
    </row>
    <row r="997" spans="2:4" s="6" customFormat="1">
      <c r="B997" s="15"/>
      <c r="C997" s="15"/>
      <c r="D997" s="15"/>
    </row>
    <row r="998" spans="2:4" s="6" customFormat="1">
      <c r="B998" s="15"/>
      <c r="C998" s="15"/>
      <c r="D998" s="15"/>
    </row>
    <row r="999" spans="2:4" s="6" customFormat="1">
      <c r="B999" s="15"/>
      <c r="C999" s="15"/>
      <c r="D999" s="15"/>
    </row>
    <row r="1000" spans="2:4" s="6" customFormat="1">
      <c r="B1000" s="15"/>
      <c r="C1000" s="15"/>
      <c r="D1000" s="15"/>
    </row>
    <row r="1001" spans="2:4" s="6" customFormat="1">
      <c r="B1001" s="15"/>
      <c r="C1001" s="15"/>
      <c r="D1001" s="15"/>
    </row>
    <row r="1002" spans="2:4" s="6" customFormat="1">
      <c r="B1002" s="15"/>
      <c r="C1002" s="15"/>
      <c r="D1002" s="15"/>
    </row>
    <row r="1003" spans="2:4" s="6" customFormat="1">
      <c r="B1003" s="15"/>
      <c r="C1003" s="15"/>
      <c r="D1003" s="15"/>
    </row>
    <row r="1004" spans="2:4" s="6" customFormat="1">
      <c r="B1004" s="15"/>
      <c r="C1004" s="15"/>
      <c r="D1004" s="15"/>
    </row>
    <row r="1005" spans="2:4" s="6" customFormat="1">
      <c r="B1005" s="15"/>
      <c r="C1005" s="15"/>
      <c r="D1005" s="15"/>
    </row>
    <row r="1006" spans="2:4" s="6" customFormat="1">
      <c r="B1006" s="15"/>
      <c r="C1006" s="15"/>
      <c r="D1006" s="15"/>
    </row>
    <row r="1007" spans="2:4" s="6" customFormat="1">
      <c r="B1007" s="15"/>
      <c r="C1007" s="15"/>
      <c r="D1007" s="15"/>
    </row>
    <row r="1008" spans="2:4" s="6" customFormat="1">
      <c r="B1008" s="15"/>
      <c r="C1008" s="15"/>
      <c r="D1008" s="15"/>
    </row>
    <row r="1009" spans="2:4" s="6" customFormat="1">
      <c r="B1009" s="15"/>
      <c r="C1009" s="15"/>
      <c r="D1009" s="15"/>
    </row>
    <row r="1010" spans="2:4" s="6" customFormat="1">
      <c r="B1010" s="15"/>
      <c r="C1010" s="15"/>
      <c r="D1010" s="15"/>
    </row>
    <row r="1011" spans="2:4" s="6" customFormat="1">
      <c r="B1011" s="15"/>
      <c r="C1011" s="15"/>
      <c r="D1011" s="15"/>
    </row>
    <row r="1012" spans="2:4" s="6" customFormat="1">
      <c r="B1012" s="15"/>
      <c r="C1012" s="15"/>
      <c r="D1012" s="15"/>
    </row>
    <row r="1013" spans="2:4" s="6" customFormat="1">
      <c r="B1013" s="15"/>
      <c r="C1013" s="15"/>
      <c r="D1013" s="15"/>
    </row>
    <row r="1014" spans="2:4" s="6" customFormat="1">
      <c r="B1014" s="15"/>
      <c r="C1014" s="15"/>
      <c r="D1014" s="15"/>
    </row>
    <row r="1015" spans="2:4" s="6" customFormat="1">
      <c r="B1015" s="15"/>
      <c r="C1015" s="15"/>
      <c r="D1015" s="15"/>
    </row>
    <row r="1016" spans="2:4" s="6" customFormat="1">
      <c r="B1016" s="15"/>
      <c r="C1016" s="15"/>
      <c r="D1016" s="15"/>
    </row>
    <row r="1017" spans="2:4" s="6" customFormat="1">
      <c r="B1017" s="15"/>
      <c r="C1017" s="15"/>
      <c r="D1017" s="15"/>
    </row>
    <row r="1018" spans="2:4" s="6" customFormat="1">
      <c r="B1018" s="15"/>
      <c r="C1018" s="15"/>
      <c r="D1018" s="15"/>
    </row>
    <row r="1019" spans="2:4" s="6" customFormat="1">
      <c r="B1019" s="15"/>
      <c r="C1019" s="15"/>
      <c r="D1019" s="15"/>
    </row>
    <row r="1020" spans="2:4" s="6" customFormat="1">
      <c r="B1020" s="15"/>
      <c r="C1020" s="15"/>
      <c r="D1020" s="15"/>
    </row>
    <row r="1021" spans="2:4" s="6" customFormat="1">
      <c r="B1021" s="15"/>
      <c r="C1021" s="15"/>
      <c r="D1021" s="15"/>
    </row>
    <row r="1022" spans="2:4" s="6" customFormat="1">
      <c r="B1022" s="15"/>
      <c r="C1022" s="15"/>
      <c r="D1022" s="15"/>
    </row>
    <row r="1023" spans="2:4" s="6" customFormat="1">
      <c r="B1023" s="15"/>
      <c r="C1023" s="15"/>
      <c r="D1023" s="15"/>
    </row>
    <row r="1024" spans="2:4" s="6" customFormat="1">
      <c r="B1024" s="15"/>
      <c r="C1024" s="15"/>
      <c r="D1024" s="15"/>
    </row>
    <row r="1025" spans="2:4" s="6" customFormat="1">
      <c r="B1025" s="15"/>
      <c r="C1025" s="15"/>
      <c r="D1025" s="15"/>
    </row>
    <row r="1026" spans="2:4" s="6" customFormat="1">
      <c r="B1026" s="15"/>
      <c r="C1026" s="15"/>
      <c r="D1026" s="15"/>
    </row>
    <row r="1027" spans="2:4" s="6" customFormat="1">
      <c r="B1027" s="15"/>
      <c r="C1027" s="15"/>
      <c r="D1027" s="15"/>
    </row>
    <row r="1028" spans="2:4" s="6" customFormat="1">
      <c r="B1028" s="15"/>
      <c r="C1028" s="15"/>
      <c r="D1028" s="15"/>
    </row>
    <row r="1029" spans="2:4" s="6" customFormat="1">
      <c r="B1029" s="15"/>
      <c r="C1029" s="15"/>
      <c r="D1029" s="15"/>
    </row>
    <row r="1030" spans="2:4" s="6" customFormat="1">
      <c r="B1030" s="15"/>
      <c r="C1030" s="15"/>
      <c r="D1030" s="15"/>
    </row>
    <row r="1031" spans="2:4" s="6" customFormat="1">
      <c r="B1031" s="15"/>
      <c r="C1031" s="15"/>
      <c r="D1031" s="15"/>
    </row>
    <row r="1032" spans="2:4" s="6" customFormat="1">
      <c r="B1032" s="15"/>
      <c r="C1032" s="15"/>
      <c r="D1032" s="15"/>
    </row>
    <row r="1033" spans="2:4" s="6" customFormat="1">
      <c r="B1033" s="15"/>
      <c r="C1033" s="15"/>
      <c r="D1033" s="15"/>
    </row>
    <row r="1034" spans="2:4" s="6" customFormat="1">
      <c r="B1034" s="15"/>
      <c r="C1034" s="15"/>
      <c r="D1034" s="15"/>
    </row>
    <row r="1035" spans="2:4" s="6" customFormat="1">
      <c r="B1035" s="15"/>
      <c r="C1035" s="15"/>
      <c r="D1035" s="15"/>
    </row>
    <row r="1036" spans="2:4" s="6" customFormat="1">
      <c r="B1036" s="15"/>
      <c r="C1036" s="15"/>
      <c r="D1036" s="15"/>
    </row>
    <row r="1037" spans="2:4" s="6" customFormat="1">
      <c r="B1037" s="15"/>
      <c r="C1037" s="15"/>
      <c r="D1037" s="15"/>
    </row>
    <row r="1038" spans="2:4" s="6" customFormat="1">
      <c r="B1038" s="15"/>
      <c r="C1038" s="15"/>
      <c r="D1038" s="15"/>
    </row>
    <row r="1039" spans="2:4" s="6" customFormat="1">
      <c r="B1039" s="15"/>
      <c r="C1039" s="15"/>
      <c r="D1039" s="15"/>
    </row>
    <row r="1040" spans="2:4" s="6" customFormat="1">
      <c r="B1040" s="15"/>
      <c r="C1040" s="15"/>
      <c r="D1040" s="15"/>
    </row>
    <row r="1041" spans="2:4" s="6" customFormat="1">
      <c r="B1041" s="15"/>
      <c r="C1041" s="15"/>
      <c r="D1041" s="15"/>
    </row>
    <row r="1042" spans="2:4" s="6" customFormat="1">
      <c r="B1042" s="15"/>
      <c r="C1042" s="15"/>
      <c r="D1042" s="15"/>
    </row>
    <row r="1043" spans="2:4" s="6" customFormat="1">
      <c r="B1043" s="15"/>
      <c r="C1043" s="15"/>
      <c r="D1043" s="15"/>
    </row>
    <row r="1044" spans="2:4" s="6" customFormat="1">
      <c r="B1044" s="15"/>
      <c r="C1044" s="15"/>
      <c r="D1044" s="15"/>
    </row>
    <row r="1045" spans="2:4" s="6" customFormat="1">
      <c r="B1045" s="15"/>
      <c r="C1045" s="15"/>
      <c r="D1045" s="15"/>
    </row>
    <row r="1046" spans="2:4" s="6" customFormat="1">
      <c r="B1046" s="15"/>
      <c r="C1046" s="15"/>
      <c r="D1046" s="15"/>
    </row>
    <row r="1047" spans="2:4" s="6" customFormat="1">
      <c r="B1047" s="15"/>
      <c r="C1047" s="15"/>
      <c r="D1047" s="15"/>
    </row>
    <row r="1048" spans="2:4" s="6" customFormat="1">
      <c r="B1048" s="15"/>
      <c r="C1048" s="15"/>
      <c r="D1048" s="15"/>
    </row>
    <row r="1049" spans="2:4" s="6" customFormat="1">
      <c r="B1049" s="15"/>
      <c r="C1049" s="15"/>
      <c r="D1049" s="15"/>
    </row>
    <row r="1050" spans="2:4" s="6" customFormat="1">
      <c r="B1050" s="15"/>
      <c r="C1050" s="15"/>
      <c r="D1050" s="15"/>
    </row>
    <row r="1051" spans="2:4" s="6" customFormat="1">
      <c r="B1051" s="15"/>
      <c r="C1051" s="15"/>
      <c r="D1051" s="15"/>
    </row>
    <row r="1052" spans="2:4" s="6" customFormat="1">
      <c r="B1052" s="15"/>
      <c r="C1052" s="15"/>
      <c r="D1052" s="15"/>
    </row>
    <row r="1053" spans="2:4" s="6" customFormat="1">
      <c r="B1053" s="15"/>
      <c r="C1053" s="15"/>
      <c r="D1053" s="15"/>
    </row>
    <row r="1054" spans="2:4" s="6" customFormat="1">
      <c r="B1054" s="15"/>
      <c r="C1054" s="15"/>
      <c r="D1054" s="15"/>
    </row>
    <row r="1055" spans="2:4" s="6" customFormat="1">
      <c r="B1055" s="15"/>
      <c r="C1055" s="15"/>
      <c r="D1055" s="15"/>
    </row>
    <row r="1056" spans="2:4" s="6" customFormat="1">
      <c r="B1056" s="15"/>
      <c r="C1056" s="15"/>
      <c r="D1056" s="15"/>
    </row>
    <row r="1057" spans="2:4" s="6" customFormat="1">
      <c r="B1057" s="15"/>
      <c r="C1057" s="15"/>
      <c r="D1057" s="15"/>
    </row>
    <row r="1058" spans="2:4" s="6" customFormat="1">
      <c r="B1058" s="15"/>
      <c r="C1058" s="15"/>
      <c r="D1058" s="15"/>
    </row>
    <row r="1059" spans="2:4" s="6" customFormat="1">
      <c r="B1059" s="15"/>
      <c r="C1059" s="15"/>
      <c r="D1059" s="15"/>
    </row>
    <row r="1060" spans="2:4" s="6" customFormat="1">
      <c r="B1060" s="15"/>
      <c r="C1060" s="15"/>
      <c r="D1060" s="15"/>
    </row>
    <row r="1061" spans="2:4" s="6" customFormat="1">
      <c r="B1061" s="15"/>
      <c r="C1061" s="15"/>
      <c r="D1061" s="15"/>
    </row>
    <row r="1062" spans="2:4" s="6" customFormat="1">
      <c r="B1062" s="15"/>
      <c r="C1062" s="15"/>
      <c r="D1062" s="15"/>
    </row>
    <row r="1063" spans="2:4" s="6" customFormat="1">
      <c r="B1063" s="15"/>
      <c r="C1063" s="15"/>
      <c r="D1063" s="15"/>
    </row>
    <row r="1064" spans="2:4" s="6" customFormat="1">
      <c r="B1064" s="15"/>
      <c r="C1064" s="15"/>
      <c r="D1064" s="15"/>
    </row>
    <row r="1065" spans="2:4" s="6" customFormat="1">
      <c r="B1065" s="15"/>
      <c r="C1065" s="15"/>
      <c r="D1065" s="15"/>
    </row>
    <row r="1066" spans="2:4" s="6" customFormat="1">
      <c r="B1066" s="15"/>
      <c r="C1066" s="15"/>
      <c r="D1066" s="15"/>
    </row>
    <row r="1067" spans="2:4" s="6" customFormat="1">
      <c r="B1067" s="15"/>
      <c r="C1067" s="15"/>
      <c r="D1067" s="15"/>
    </row>
    <row r="1068" spans="2:4" s="6" customFormat="1">
      <c r="B1068" s="15"/>
      <c r="C1068" s="15"/>
      <c r="D1068" s="15"/>
    </row>
    <row r="1069" spans="2:4" s="6" customFormat="1">
      <c r="B1069" s="15"/>
      <c r="C1069" s="15"/>
      <c r="D1069" s="15"/>
    </row>
    <row r="1070" spans="2:4" s="6" customFormat="1">
      <c r="B1070" s="15"/>
      <c r="C1070" s="15"/>
      <c r="D1070" s="15"/>
    </row>
    <row r="1071" spans="2:4" s="6" customFormat="1">
      <c r="B1071" s="15"/>
      <c r="C1071" s="15"/>
      <c r="D1071" s="15"/>
    </row>
    <row r="1072" spans="2:4" s="6" customFormat="1">
      <c r="B1072" s="15"/>
      <c r="C1072" s="15"/>
      <c r="D1072" s="15"/>
    </row>
    <row r="1073" spans="2:4" s="6" customFormat="1">
      <c r="B1073" s="15"/>
      <c r="C1073" s="15"/>
      <c r="D1073" s="15"/>
    </row>
    <row r="1074" spans="2:4" s="6" customFormat="1">
      <c r="B1074" s="15"/>
      <c r="C1074" s="15"/>
      <c r="D1074" s="15"/>
    </row>
    <row r="1075" spans="2:4" s="6" customFormat="1">
      <c r="B1075" s="15"/>
      <c r="C1075" s="15"/>
      <c r="D1075" s="15"/>
    </row>
    <row r="1076" spans="2:4" s="6" customFormat="1">
      <c r="B1076" s="15"/>
      <c r="C1076" s="15"/>
      <c r="D1076" s="15"/>
    </row>
    <row r="1077" spans="2:4" s="6" customFormat="1">
      <c r="B1077" s="15"/>
      <c r="C1077" s="15"/>
      <c r="D1077" s="15"/>
    </row>
    <row r="1078" spans="2:4" s="6" customFormat="1">
      <c r="B1078" s="15"/>
      <c r="C1078" s="15"/>
      <c r="D1078" s="15"/>
    </row>
    <row r="1079" spans="2:4" s="6" customFormat="1">
      <c r="B1079" s="15"/>
      <c r="C1079" s="15"/>
      <c r="D1079" s="15"/>
    </row>
    <row r="1080" spans="2:4" s="6" customFormat="1">
      <c r="B1080" s="15"/>
      <c r="C1080" s="15"/>
      <c r="D1080" s="15"/>
    </row>
    <row r="1081" spans="2:4" s="6" customFormat="1">
      <c r="B1081" s="15"/>
      <c r="C1081" s="15"/>
      <c r="D1081" s="15"/>
    </row>
    <row r="1082" spans="2:4" s="6" customFormat="1">
      <c r="B1082" s="15"/>
      <c r="C1082" s="15"/>
      <c r="D1082" s="15"/>
    </row>
    <row r="1083" spans="2:4" s="6" customFormat="1">
      <c r="B1083" s="15"/>
      <c r="C1083" s="15"/>
      <c r="D1083" s="15"/>
    </row>
    <row r="1084" spans="2:4" s="6" customFormat="1">
      <c r="B1084" s="15"/>
      <c r="C1084" s="15"/>
      <c r="D1084" s="15"/>
    </row>
    <row r="1085" spans="2:4" s="6" customFormat="1">
      <c r="B1085" s="15"/>
      <c r="C1085" s="15"/>
      <c r="D1085" s="15"/>
    </row>
    <row r="1086" spans="2:4" s="6" customFormat="1">
      <c r="B1086" s="15"/>
      <c r="C1086" s="15"/>
      <c r="D1086" s="15"/>
    </row>
    <row r="1087" spans="2:4" s="6" customFormat="1">
      <c r="B1087" s="15"/>
      <c r="C1087" s="15"/>
      <c r="D1087" s="15"/>
    </row>
    <row r="1088" spans="2:4" s="6" customFormat="1">
      <c r="B1088" s="15"/>
      <c r="C1088" s="15"/>
      <c r="D1088" s="15"/>
    </row>
    <row r="1089" spans="2:4" s="6" customFormat="1">
      <c r="B1089" s="15"/>
      <c r="C1089" s="15"/>
      <c r="D1089" s="15"/>
    </row>
    <row r="1090" spans="2:4" s="6" customFormat="1">
      <c r="B1090" s="15"/>
      <c r="C1090" s="15"/>
      <c r="D1090" s="15"/>
    </row>
    <row r="1091" spans="2:4" s="6" customFormat="1">
      <c r="B1091" s="15"/>
      <c r="C1091" s="15"/>
      <c r="D1091" s="15"/>
    </row>
    <row r="1092" spans="2:4" s="6" customFormat="1">
      <c r="B1092" s="15"/>
      <c r="C1092" s="15"/>
      <c r="D1092" s="15"/>
    </row>
    <row r="1093" spans="2:4" s="6" customFormat="1">
      <c r="B1093" s="15"/>
      <c r="C1093" s="15"/>
      <c r="D1093" s="15"/>
    </row>
    <row r="1094" spans="2:4" s="6" customFormat="1">
      <c r="B1094" s="15"/>
      <c r="C1094" s="15"/>
      <c r="D1094" s="15"/>
    </row>
    <row r="1095" spans="2:4" s="6" customFormat="1">
      <c r="B1095" s="15"/>
      <c r="C1095" s="15"/>
      <c r="D1095" s="15"/>
    </row>
    <row r="1096" spans="2:4" s="6" customFormat="1">
      <c r="B1096" s="15"/>
      <c r="C1096" s="15"/>
      <c r="D1096" s="15"/>
    </row>
    <row r="1097" spans="2:4" s="6" customFormat="1">
      <c r="B1097" s="15"/>
      <c r="C1097" s="15"/>
      <c r="D1097" s="15"/>
    </row>
    <row r="1098" spans="2:4" s="6" customFormat="1">
      <c r="B1098" s="15"/>
      <c r="C1098" s="15"/>
      <c r="D1098" s="15"/>
    </row>
    <row r="1099" spans="2:4" s="6" customFormat="1">
      <c r="B1099" s="15"/>
      <c r="C1099" s="15"/>
      <c r="D1099" s="15"/>
    </row>
    <row r="1100" spans="2:4" s="6" customFormat="1">
      <c r="B1100" s="15"/>
      <c r="C1100" s="15"/>
      <c r="D1100" s="15"/>
    </row>
    <row r="1101" spans="2:4" s="6" customFormat="1">
      <c r="B1101" s="15"/>
      <c r="C1101" s="15"/>
      <c r="D1101" s="15"/>
    </row>
    <row r="1102" spans="2:4" s="6" customFormat="1">
      <c r="B1102" s="15"/>
      <c r="C1102" s="15"/>
      <c r="D1102" s="15"/>
    </row>
    <row r="1103" spans="2:4" s="6" customFormat="1">
      <c r="B1103" s="15"/>
      <c r="C1103" s="15"/>
      <c r="D1103" s="15"/>
    </row>
    <row r="1104" spans="2:4" s="6" customFormat="1">
      <c r="B1104" s="15"/>
      <c r="C1104" s="15"/>
      <c r="D1104" s="15"/>
    </row>
    <row r="1105" spans="2:4" s="6" customFormat="1">
      <c r="B1105" s="15"/>
      <c r="C1105" s="15"/>
      <c r="D1105" s="15"/>
    </row>
    <row r="1106" spans="2:4" s="6" customFormat="1">
      <c r="B1106" s="15"/>
      <c r="C1106" s="15"/>
      <c r="D1106" s="15"/>
    </row>
    <row r="1107" spans="2:4" s="6" customFormat="1">
      <c r="B1107" s="15"/>
      <c r="C1107" s="15"/>
      <c r="D1107" s="15"/>
    </row>
    <row r="1108" spans="2:4" s="6" customFormat="1">
      <c r="B1108" s="15"/>
      <c r="C1108" s="15"/>
      <c r="D1108" s="15"/>
    </row>
    <row r="1109" spans="2:4" s="6" customFormat="1">
      <c r="B1109" s="15"/>
      <c r="C1109" s="15"/>
      <c r="D1109" s="15"/>
    </row>
    <row r="1110" spans="2:4" s="6" customFormat="1">
      <c r="B1110" s="15"/>
      <c r="C1110" s="15"/>
      <c r="D1110" s="15"/>
    </row>
    <row r="1111" spans="2:4" s="6" customFormat="1">
      <c r="B1111" s="15"/>
      <c r="C1111" s="15"/>
      <c r="D1111" s="15"/>
    </row>
    <row r="1112" spans="2:4" s="6" customFormat="1">
      <c r="B1112" s="15"/>
      <c r="C1112" s="15"/>
      <c r="D1112" s="15"/>
    </row>
    <row r="1113" spans="2:4" s="6" customFormat="1">
      <c r="B1113" s="15"/>
      <c r="C1113" s="15"/>
      <c r="D1113" s="15"/>
    </row>
  </sheetData>
  <mergeCells count="1">
    <mergeCell ref="A222:J222"/>
  </mergeCells>
  <printOptions horizontalCentered="1"/>
  <pageMargins left="0.59055118110236227" right="0.59055118110236227" top="0.86614173228346458" bottom="0.59055118110236227" header="0.51181102362204722" footer="0.51181102362204722"/>
  <pageSetup paperSize="9" scale="93" orientation="landscape" r:id="rId1"/>
  <headerFooter alignWithMargins="0">
    <oddHeader xml:space="preserve">&amp;CSTRABAG Group&amp;"Arial,Fett"
</oddHeader>
  </headerFooter>
  <rowBreaks count="6" manualBreakCount="6">
    <brk id="36" max="9" man="1"/>
    <brk id="80" max="9" man="1"/>
    <brk id="105" max="9" man="1"/>
    <brk id="125" max="9" man="1"/>
    <brk id="159" max="9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view="pageBreakPreview" zoomScale="110" zoomScaleNormal="100" zoomScaleSheetLayoutView="11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A105" sqref="A105:J105"/>
    </sheetView>
  </sheetViews>
  <sheetFormatPr baseColWidth="10" defaultColWidth="20.5703125" defaultRowHeight="12" customHeight="1" outlineLevelRow="1"/>
  <cols>
    <col min="1" max="1" width="20.5703125" style="18" customWidth="1"/>
    <col min="2" max="4" width="11.28515625" style="19" customWidth="1"/>
    <col min="5" max="10" width="11.28515625" style="18" customWidth="1"/>
    <col min="11" max="16384" width="20.5703125" style="18"/>
  </cols>
  <sheetData>
    <row r="1" spans="1:10" s="17" customFormat="1" ht="24.75" customHeight="1">
      <c r="A1" s="16" t="s">
        <v>115</v>
      </c>
      <c r="B1" s="83">
        <v>2020</v>
      </c>
      <c r="C1" s="83" t="s">
        <v>148</v>
      </c>
      <c r="D1" s="83">
        <v>2019</v>
      </c>
      <c r="E1" s="239" t="s">
        <v>150</v>
      </c>
      <c r="F1" s="239">
        <v>2018</v>
      </c>
      <c r="G1" s="239" t="s">
        <v>153</v>
      </c>
      <c r="H1" s="239">
        <v>2017</v>
      </c>
      <c r="I1" s="239" t="s">
        <v>154</v>
      </c>
      <c r="J1" s="239">
        <v>2016</v>
      </c>
    </row>
    <row r="2" spans="1:10" ht="3" hidden="1" customHeight="1" outlineLevel="1"/>
    <row r="3" spans="1:10" s="21" customFormat="1" ht="10.35" customHeight="1" collapsed="1">
      <c r="A3" s="20" t="s">
        <v>1</v>
      </c>
      <c r="B3" s="126">
        <f>B73</f>
        <v>7862.6500000000005</v>
      </c>
      <c r="C3" s="163">
        <f>IF((+B3/D3)&lt;0,"n.m.",IF(B3&lt;0,(+B3/D3-1)*-1,(+B3/D3-1)))</f>
        <v>-3.0132244881847958E-2</v>
      </c>
      <c r="D3" s="126">
        <f>D73</f>
        <v>8106.93</v>
      </c>
      <c r="E3" s="163">
        <f>IF((+D3/F3)&lt;0,"n.m.",IF(D3&lt;0,(+D3/F3-1)*-1,(+D3/F3-1)))</f>
        <v>3.5701145196155082E-2</v>
      </c>
      <c r="F3" s="126">
        <f>F73</f>
        <v>7827.48</v>
      </c>
      <c r="G3" s="163">
        <f>IF((+F3/H3)&lt;0,"n.m.",IF(F3&lt;0,(+F3/H3-1)*-1,(+F3/H3-1)))</f>
        <v>0.14380655116784746</v>
      </c>
      <c r="H3" s="126">
        <f>H73</f>
        <v>6843.36</v>
      </c>
      <c r="I3" s="163">
        <f>IF((+H3/J3)&lt;0,"n.m.",IF(H3&lt;0,(+H3/J3-1)*-1,(+H3/J3-1)))</f>
        <v>0.10825258991629028</v>
      </c>
      <c r="J3" s="126">
        <f>J73</f>
        <v>6174.91</v>
      </c>
    </row>
    <row r="4" spans="1:10" s="21" customFormat="1" ht="10.35" customHeight="1">
      <c r="A4" s="20" t="s">
        <v>2</v>
      </c>
      <c r="B4" s="126">
        <f>B104</f>
        <v>9158.18</v>
      </c>
      <c r="C4" s="163">
        <f t="shared" ref="C4:I7" si="0">IF((+B4/D4)&lt;0,"n.m.",IF(B4&lt;0,(+B4/D4-1)*-1,(+B4/D4-1)))</f>
        <v>3.9797176548595159E-2</v>
      </c>
      <c r="D4" s="126">
        <f>D104</f>
        <v>8807.66</v>
      </c>
      <c r="E4" s="163">
        <f t="shared" si="0"/>
        <v>3.9867562456330496E-4</v>
      </c>
      <c r="F4" s="126">
        <f>F104</f>
        <v>8804.1500000000015</v>
      </c>
      <c r="G4" s="163">
        <f t="shared" si="0"/>
        <v>8.1848745278358948E-2</v>
      </c>
      <c r="H4" s="126">
        <f>H104</f>
        <v>8138.06</v>
      </c>
      <c r="I4" s="163">
        <f t="shared" si="0"/>
        <v>0.15755126656909058</v>
      </c>
      <c r="J4" s="126">
        <f>J104</f>
        <v>7030.41</v>
      </c>
    </row>
    <row r="5" spans="1:10" s="21" customFormat="1" ht="10.35" customHeight="1">
      <c r="A5" s="20" t="s">
        <v>3</v>
      </c>
      <c r="B5" s="126">
        <v>7461.87</v>
      </c>
      <c r="C5" s="163">
        <f t="shared" si="0"/>
        <v>-1.2424974357277629E-2</v>
      </c>
      <c r="D5" s="126">
        <v>7555.75</v>
      </c>
      <c r="E5" s="163">
        <f t="shared" si="0"/>
        <v>4.3263739613963015E-2</v>
      </c>
      <c r="F5" s="287">
        <v>7242.4160000000002</v>
      </c>
      <c r="G5" s="163">
        <f t="shared" si="0"/>
        <v>0.13554691113546613</v>
      </c>
      <c r="H5" s="283">
        <v>6377.91</v>
      </c>
      <c r="I5" s="163">
        <f t="shared" si="0"/>
        <v>9.9177242677218613E-2</v>
      </c>
      <c r="J5" s="283">
        <v>5802.44</v>
      </c>
    </row>
    <row r="6" spans="1:10" s="21" customFormat="1" ht="10.35" customHeight="1">
      <c r="A6" s="20" t="s">
        <v>116</v>
      </c>
      <c r="B6" s="126">
        <v>406.43</v>
      </c>
      <c r="C6" s="163">
        <f t="shared" si="0"/>
        <v>0.31021921341070291</v>
      </c>
      <c r="D6" s="126">
        <v>310.2</v>
      </c>
      <c r="E6" s="163">
        <f t="shared" si="0"/>
        <v>0.9219569015725102</v>
      </c>
      <c r="F6" s="287">
        <v>161.398</v>
      </c>
      <c r="G6" s="163">
        <f t="shared" si="0"/>
        <v>-0.18997239648682562</v>
      </c>
      <c r="H6" s="283">
        <v>199.25</v>
      </c>
      <c r="I6" s="163">
        <f t="shared" si="0"/>
        <v>0.17281770557419507</v>
      </c>
      <c r="J6" s="283">
        <v>169.89</v>
      </c>
    </row>
    <row r="7" spans="1:10" s="21" customFormat="1" ht="10.35" customHeight="1">
      <c r="A7" s="20" t="s">
        <v>125</v>
      </c>
      <c r="B7" s="126">
        <v>406.43</v>
      </c>
      <c r="C7" s="163">
        <f t="shared" si="0"/>
        <v>0.31021921341070291</v>
      </c>
      <c r="D7" s="126">
        <v>310.2</v>
      </c>
      <c r="E7" s="163">
        <f t="shared" si="0"/>
        <v>0.9219569015725102</v>
      </c>
      <c r="F7" s="287">
        <v>161.398</v>
      </c>
      <c r="G7" s="163">
        <f t="shared" si="0"/>
        <v>-0.18997239648682562</v>
      </c>
      <c r="H7" s="283">
        <v>199.25</v>
      </c>
      <c r="I7" s="163">
        <f t="shared" si="0"/>
        <v>0.17281770557419507</v>
      </c>
      <c r="J7" s="283">
        <v>169.89</v>
      </c>
    </row>
    <row r="8" spans="1:10" ht="10.35" customHeight="1">
      <c r="A8" s="22" t="s">
        <v>117</v>
      </c>
      <c r="B8" s="121">
        <f>B6/B5</f>
        <v>5.4467579842586378E-2</v>
      </c>
      <c r="C8" s="164"/>
      <c r="D8" s="121">
        <f>D6/D5</f>
        <v>4.1054825794924393E-2</v>
      </c>
      <c r="E8" s="164"/>
      <c r="F8" s="284">
        <f>F6/F5</f>
        <v>2.2285104860035654E-2</v>
      </c>
      <c r="G8" s="164"/>
      <c r="H8" s="284">
        <f>H6/H5</f>
        <v>3.1240641526769742E-2</v>
      </c>
      <c r="I8" s="164"/>
      <c r="J8" s="284">
        <f>J6/J5</f>
        <v>2.9279061911885344E-2</v>
      </c>
    </row>
    <row r="9" spans="1:10" ht="10.35" customHeight="1">
      <c r="A9" s="22" t="s">
        <v>118</v>
      </c>
      <c r="B9" s="122">
        <f>B3/Group!B2</f>
        <v>0.50902107323224977</v>
      </c>
      <c r="C9" s="164"/>
      <c r="D9" s="122">
        <f>D3/Group!D2</f>
        <v>0.48784117434319596</v>
      </c>
      <c r="E9" s="164"/>
      <c r="F9" s="285">
        <f>F3/[1]Group!F2</f>
        <v>0.47954037522790088</v>
      </c>
      <c r="G9" s="164"/>
      <c r="H9" s="285">
        <f>H3/[1]Group!H2</f>
        <v>0.46805358634118716</v>
      </c>
      <c r="I9" s="164"/>
      <c r="J9" s="285">
        <f>J3/[1]Group!J2</f>
        <v>0.45770486019229067</v>
      </c>
    </row>
    <row r="10" spans="1:10" ht="10.35" customHeight="1">
      <c r="A10" s="22" t="s">
        <v>119</v>
      </c>
      <c r="B10" s="122">
        <f>B4/Group!B3</f>
        <v>0.4985666083438311</v>
      </c>
      <c r="C10" s="164"/>
      <c r="D10" s="122">
        <f>D4/Group!D3</f>
        <v>0.50585360922793465</v>
      </c>
      <c r="E10" s="164"/>
      <c r="F10" s="285">
        <f>F4/[1]Group!F3</f>
        <v>0.52096456093033561</v>
      </c>
      <c r="G10" s="164"/>
      <c r="H10" s="285">
        <f>H4/[1]Group!H3</f>
        <v>0.49048479767500597</v>
      </c>
      <c r="I10" s="164"/>
      <c r="J10" s="285">
        <f>J4/[1]Group!J3</f>
        <v>0.47452143962623661</v>
      </c>
    </row>
    <row r="11" spans="1:10" ht="10.35" customHeight="1">
      <c r="A11" s="22"/>
      <c r="B11" s="211"/>
      <c r="C11" s="164"/>
      <c r="D11" s="211"/>
      <c r="E11" s="164"/>
      <c r="F11" s="285"/>
      <c r="G11" s="164"/>
      <c r="H11" s="286"/>
      <c r="I11" s="164"/>
      <c r="J11" s="286"/>
    </row>
    <row r="12" spans="1:10" s="21" customFormat="1" ht="10.35" customHeight="1">
      <c r="A12" s="24" t="s">
        <v>85</v>
      </c>
      <c r="B12" s="25"/>
      <c r="C12" s="164"/>
      <c r="D12" s="25"/>
      <c r="E12" s="276"/>
      <c r="F12" s="277"/>
      <c r="G12" s="276"/>
      <c r="H12" s="277"/>
      <c r="I12" s="276"/>
      <c r="J12" s="277"/>
    </row>
    <row r="13" spans="1:10" s="2" customFormat="1" ht="11.25">
      <c r="A13" s="26" t="s">
        <v>86</v>
      </c>
      <c r="B13" s="124">
        <v>19446</v>
      </c>
      <c r="C13" s="164">
        <f>IF((+B13/D13)&lt;0,"n.m.",IF(B13&lt;0,(+B13/D13-1)*-1,(+B13/D13-1)))</f>
        <v>1.9289233672292738E-2</v>
      </c>
      <c r="D13" s="124">
        <v>19078</v>
      </c>
      <c r="E13" s="276">
        <f>IF((+D13/F13)&lt;0,"n.m.",IF(D13&lt;0,(+D13/F13-1)*-1,(+D13/F13-1)))</f>
        <v>4.3483017010337521E-2</v>
      </c>
      <c r="F13" s="124">
        <v>18283</v>
      </c>
      <c r="G13" s="276">
        <f>IF((+F13/H13)&lt;0,"n.m.",IF(F13&lt;0,(+F13/H13-1)*-1,(+F13/H13-1)))</f>
        <v>3.1131915853589653E-2</v>
      </c>
      <c r="H13" s="124">
        <v>17731</v>
      </c>
      <c r="I13" s="276">
        <f t="shared" ref="I13:I29" si="1">IF((+H13/J13)&lt;0,"n.m.",IF(H13&lt;0,(+H13/J13-1)*-1,(+H13/J13-1)))</f>
        <v>6.3711080448737079E-2</v>
      </c>
      <c r="J13" s="124">
        <v>16669</v>
      </c>
    </row>
    <row r="14" spans="1:10" s="2" customFormat="1" ht="11.25">
      <c r="A14" s="26" t="s">
        <v>87</v>
      </c>
      <c r="B14" s="124">
        <v>89</v>
      </c>
      <c r="C14" s="164">
        <f t="shared" ref="C14:C17" si="2">IF((+B14/D14)&lt;0,"n.m.",IF(B14&lt;0,(+B14/D14-1)*-1,(+B14/D14-1)))</f>
        <v>-0.12745098039215685</v>
      </c>
      <c r="D14" s="124">
        <v>102</v>
      </c>
      <c r="E14" s="276">
        <f t="shared" ref="E14:E29" si="3">IF((+D14/F14)&lt;0,"n.m.",IF(D14&lt;0,(+D14/F14-1)*-1,(+D14/F14-1)))</f>
        <v>-1.9230769230769273E-2</v>
      </c>
      <c r="F14" s="124">
        <v>104</v>
      </c>
      <c r="G14" s="276">
        <f t="shared" ref="G14:G29" si="4">IF((+F14/H14)&lt;0,"n.m.",IF(F14&lt;0,(+F14/H14-1)*-1,(+F14/H14-1)))</f>
        <v>4.0000000000000036E-2</v>
      </c>
      <c r="H14" s="124">
        <v>100</v>
      </c>
      <c r="I14" s="276">
        <f t="shared" si="1"/>
        <v>-9.9009900990099098E-3</v>
      </c>
      <c r="J14" s="124">
        <v>101</v>
      </c>
    </row>
    <row r="15" spans="1:10" s="2" customFormat="1" ht="11.25">
      <c r="A15" s="26" t="s">
        <v>88</v>
      </c>
      <c r="B15" s="124">
        <v>4878</v>
      </c>
      <c r="C15" s="164">
        <f t="shared" si="2"/>
        <v>4.948364888123935E-2</v>
      </c>
      <c r="D15" s="124">
        <v>4648</v>
      </c>
      <c r="E15" s="276">
        <f t="shared" si="3"/>
        <v>0.12651478429471652</v>
      </c>
      <c r="F15" s="124">
        <v>4126</v>
      </c>
      <c r="G15" s="276">
        <f t="shared" si="4"/>
        <v>0.12763050013664934</v>
      </c>
      <c r="H15" s="124">
        <v>3659</v>
      </c>
      <c r="I15" s="276">
        <f t="shared" si="1"/>
        <v>5.5379290452841179E-2</v>
      </c>
      <c r="J15" s="124">
        <v>3467</v>
      </c>
    </row>
    <row r="16" spans="1:10" s="2" customFormat="1" ht="11.25">
      <c r="A16" s="26" t="s">
        <v>89</v>
      </c>
      <c r="B16" s="124">
        <v>58</v>
      </c>
      <c r="C16" s="164">
        <f t="shared" si="2"/>
        <v>1.7543859649122862E-2</v>
      </c>
      <c r="D16" s="124">
        <v>57</v>
      </c>
      <c r="E16" s="276">
        <f t="shared" si="3"/>
        <v>0</v>
      </c>
      <c r="F16" s="124">
        <v>57</v>
      </c>
      <c r="G16" s="276">
        <f t="shared" si="4"/>
        <v>1.7857142857142794E-2</v>
      </c>
      <c r="H16" s="124">
        <v>56</v>
      </c>
      <c r="I16" s="276">
        <f t="shared" si="1"/>
        <v>55</v>
      </c>
      <c r="J16" s="124">
        <v>1</v>
      </c>
    </row>
    <row r="17" spans="1:10" s="5" customFormat="1" ht="11.25">
      <c r="A17" s="26" t="s">
        <v>90</v>
      </c>
      <c r="B17" s="124">
        <v>0</v>
      </c>
      <c r="C17" s="164">
        <f t="shared" si="2"/>
        <v>-1</v>
      </c>
      <c r="D17" s="124">
        <v>4</v>
      </c>
      <c r="E17" s="276">
        <f t="shared" si="3"/>
        <v>-0.4285714285714286</v>
      </c>
      <c r="F17" s="124">
        <v>7</v>
      </c>
      <c r="G17" s="276">
        <f t="shared" si="4"/>
        <v>-0.36363636363636365</v>
      </c>
      <c r="H17" s="124">
        <v>11</v>
      </c>
      <c r="I17" s="276">
        <f t="shared" si="1"/>
        <v>1.2000000000000002</v>
      </c>
      <c r="J17" s="124">
        <v>5</v>
      </c>
    </row>
    <row r="18" spans="1:10" s="5" customFormat="1" ht="11.25">
      <c r="A18" s="26" t="s">
        <v>129</v>
      </c>
      <c r="B18" s="124">
        <v>0</v>
      </c>
      <c r="C18" s="164"/>
      <c r="D18" s="124">
        <v>0</v>
      </c>
      <c r="E18" s="276"/>
      <c r="F18" s="124">
        <v>0</v>
      </c>
      <c r="G18" s="276"/>
      <c r="H18" s="124">
        <v>0</v>
      </c>
      <c r="I18" s="276">
        <f t="shared" si="1"/>
        <v>-1</v>
      </c>
      <c r="J18" s="124">
        <v>128</v>
      </c>
    </row>
    <row r="19" spans="1:10" s="5" customFormat="1" ht="11.25">
      <c r="A19" s="26" t="s">
        <v>91</v>
      </c>
      <c r="B19" s="124">
        <v>0</v>
      </c>
      <c r="C19" s="164"/>
      <c r="D19" s="124">
        <v>0</v>
      </c>
      <c r="E19" s="276"/>
      <c r="F19" s="124">
        <v>0</v>
      </c>
      <c r="G19" s="276"/>
      <c r="H19" s="124">
        <v>0</v>
      </c>
      <c r="I19" s="276"/>
      <c r="J19" s="124">
        <v>0</v>
      </c>
    </row>
    <row r="20" spans="1:10" s="5" customFormat="1" ht="11.25">
      <c r="A20" s="26" t="s">
        <v>92</v>
      </c>
      <c r="B20" s="124">
        <v>121</v>
      </c>
      <c r="C20" s="164">
        <f t="shared" ref="C20:C21" si="5">IF((+B20/D20)&lt;0,"n.m.",IF(B20&lt;0,(+B20/D20-1)*-1,(+B20/D20-1)))</f>
        <v>0.20999999999999996</v>
      </c>
      <c r="D20" s="124">
        <v>100</v>
      </c>
      <c r="E20" s="276">
        <f t="shared" si="3"/>
        <v>0.14942528735632177</v>
      </c>
      <c r="F20" s="124">
        <v>87</v>
      </c>
      <c r="G20" s="276">
        <f t="shared" si="4"/>
        <v>0.26086956521739135</v>
      </c>
      <c r="H20" s="124">
        <v>69</v>
      </c>
      <c r="I20" s="276">
        <f t="shared" si="1"/>
        <v>9.5238095238095344E-2</v>
      </c>
      <c r="J20" s="124">
        <v>63</v>
      </c>
    </row>
    <row r="21" spans="1:10" s="5" customFormat="1" ht="11.25">
      <c r="A21" s="26" t="s">
        <v>93</v>
      </c>
      <c r="B21" s="124">
        <v>0</v>
      </c>
      <c r="C21" s="164">
        <f t="shared" si="5"/>
        <v>-1</v>
      </c>
      <c r="D21" s="124">
        <v>1</v>
      </c>
      <c r="E21" s="276">
        <f t="shared" si="3"/>
        <v>-0.5</v>
      </c>
      <c r="F21" s="124">
        <v>2</v>
      </c>
      <c r="G21" s="276"/>
      <c r="H21" s="124">
        <v>0</v>
      </c>
      <c r="I21" s="276"/>
      <c r="J21" s="124">
        <v>0</v>
      </c>
    </row>
    <row r="22" spans="1:10" s="5" customFormat="1" ht="11.25">
      <c r="A22" s="26" t="s">
        <v>94</v>
      </c>
      <c r="B22" s="124">
        <v>0</v>
      </c>
      <c r="C22" s="164"/>
      <c r="D22" s="124">
        <v>0</v>
      </c>
      <c r="E22" s="276"/>
      <c r="F22" s="124">
        <v>0</v>
      </c>
      <c r="G22" s="276"/>
      <c r="H22" s="124">
        <v>0</v>
      </c>
      <c r="I22" s="276"/>
      <c r="J22" s="124">
        <v>0</v>
      </c>
    </row>
    <row r="23" spans="1:10" s="5" customFormat="1" ht="11.25">
      <c r="A23" s="26" t="s">
        <v>95</v>
      </c>
      <c r="B23" s="124">
        <v>0</v>
      </c>
      <c r="C23" s="164"/>
      <c r="D23" s="124">
        <v>0</v>
      </c>
      <c r="E23" s="276"/>
      <c r="F23" s="124">
        <v>0</v>
      </c>
      <c r="G23" s="276"/>
      <c r="H23" s="124">
        <v>0</v>
      </c>
      <c r="I23" s="276"/>
      <c r="J23" s="124">
        <v>0</v>
      </c>
    </row>
    <row r="24" spans="1:10" s="5" customFormat="1" ht="11.25">
      <c r="A24" s="26" t="s">
        <v>96</v>
      </c>
      <c r="B24" s="124">
        <v>0</v>
      </c>
      <c r="C24" s="164"/>
      <c r="D24" s="124">
        <v>0</v>
      </c>
      <c r="E24" s="276">
        <f t="shared" si="3"/>
        <v>-1</v>
      </c>
      <c r="F24" s="124">
        <v>1</v>
      </c>
      <c r="G24" s="276"/>
      <c r="H24" s="124">
        <v>0</v>
      </c>
      <c r="I24" s="276"/>
      <c r="J24" s="124">
        <v>0</v>
      </c>
    </row>
    <row r="25" spans="1:10" s="5" customFormat="1" ht="11.25">
      <c r="A25" s="26" t="s">
        <v>97</v>
      </c>
      <c r="B25" s="124">
        <v>58</v>
      </c>
      <c r="C25" s="164">
        <f t="shared" ref="C25:C34" si="6">IF((+B25/D25)&lt;0,"n.m.",IF(B25&lt;0,(+B25/D25-1)*-1,(+B25/D25-1)))</f>
        <v>-0.1470588235294118</v>
      </c>
      <c r="D25" s="124">
        <v>68</v>
      </c>
      <c r="E25" s="276">
        <f t="shared" si="3"/>
        <v>-0.10526315789473684</v>
      </c>
      <c r="F25" s="124">
        <v>76</v>
      </c>
      <c r="G25" s="276">
        <f t="shared" si="4"/>
        <v>-2.5641025641025661E-2</v>
      </c>
      <c r="H25" s="124">
        <v>78</v>
      </c>
      <c r="I25" s="276">
        <f t="shared" si="1"/>
        <v>-3.703703703703709E-2</v>
      </c>
      <c r="J25" s="124">
        <v>81</v>
      </c>
    </row>
    <row r="26" spans="1:10" s="5" customFormat="1" ht="11.25">
      <c r="A26" s="26" t="s">
        <v>98</v>
      </c>
      <c r="B26" s="99">
        <v>448</v>
      </c>
      <c r="C26" s="164">
        <f t="shared" si="6"/>
        <v>-9.4949494949494895E-2</v>
      </c>
      <c r="D26" s="99">
        <v>495</v>
      </c>
      <c r="E26" s="276">
        <f t="shared" si="3"/>
        <v>-2.1739130434782594E-2</v>
      </c>
      <c r="F26" s="278">
        <v>506</v>
      </c>
      <c r="G26" s="276">
        <f t="shared" si="4"/>
        <v>-1.9379844961240345E-2</v>
      </c>
      <c r="H26" s="278">
        <v>516</v>
      </c>
      <c r="I26" s="276">
        <f t="shared" si="1"/>
        <v>1.9417475728156219E-3</v>
      </c>
      <c r="J26" s="278">
        <v>515</v>
      </c>
    </row>
    <row r="27" spans="1:10" s="5" customFormat="1" ht="11.25">
      <c r="A27" s="26" t="s">
        <v>99</v>
      </c>
      <c r="B27" s="124">
        <v>291</v>
      </c>
      <c r="C27" s="164">
        <f t="shared" si="6"/>
        <v>-0.15652173913043477</v>
      </c>
      <c r="D27" s="124">
        <v>345</v>
      </c>
      <c r="E27" s="276">
        <f t="shared" si="3"/>
        <v>-4.166666666666663E-2</v>
      </c>
      <c r="F27" s="124">
        <v>360</v>
      </c>
      <c r="G27" s="276">
        <f t="shared" si="4"/>
        <v>-1.3698630136986356E-2</v>
      </c>
      <c r="H27" s="124">
        <v>365</v>
      </c>
      <c r="I27" s="276">
        <f t="shared" si="1"/>
        <v>-1.0840108401083959E-2</v>
      </c>
      <c r="J27" s="124">
        <v>369</v>
      </c>
    </row>
    <row r="28" spans="1:10" s="2" customFormat="1" ht="11.25">
      <c r="A28" s="26" t="s">
        <v>100</v>
      </c>
      <c r="B28" s="124">
        <v>4</v>
      </c>
      <c r="C28" s="164">
        <f t="shared" si="6"/>
        <v>0</v>
      </c>
      <c r="D28" s="124">
        <v>4</v>
      </c>
      <c r="E28" s="276">
        <f t="shared" si="3"/>
        <v>0</v>
      </c>
      <c r="F28" s="124">
        <v>4</v>
      </c>
      <c r="G28" s="276">
        <f t="shared" si="4"/>
        <v>0.33333333333333326</v>
      </c>
      <c r="H28" s="124">
        <v>3</v>
      </c>
      <c r="I28" s="276">
        <f t="shared" si="1"/>
        <v>0.5</v>
      </c>
      <c r="J28" s="124">
        <v>2</v>
      </c>
    </row>
    <row r="29" spans="1:10" s="5" customFormat="1" ht="11.25">
      <c r="A29" s="26" t="s">
        <v>101</v>
      </c>
      <c r="B29" s="124">
        <v>260</v>
      </c>
      <c r="C29" s="164">
        <f t="shared" si="6"/>
        <v>-6.4748201438848962E-2</v>
      </c>
      <c r="D29" s="124">
        <v>278</v>
      </c>
      <c r="E29" s="276">
        <f t="shared" si="3"/>
        <v>1.4598540145985384E-2</v>
      </c>
      <c r="F29" s="124">
        <v>274</v>
      </c>
      <c r="G29" s="276">
        <f t="shared" si="4"/>
        <v>-0.21264367816091956</v>
      </c>
      <c r="H29" s="124">
        <v>348</v>
      </c>
      <c r="I29" s="276">
        <f t="shared" si="1"/>
        <v>-0.27348643006263051</v>
      </c>
      <c r="J29" s="124">
        <v>479</v>
      </c>
    </row>
    <row r="30" spans="1:10" s="207" customFormat="1" ht="11.25">
      <c r="A30" s="26" t="s">
        <v>158</v>
      </c>
      <c r="B30" s="124">
        <v>15</v>
      </c>
      <c r="C30" s="237">
        <f t="shared" si="6"/>
        <v>1.1428571428571428</v>
      </c>
      <c r="D30" s="124">
        <v>7</v>
      </c>
      <c r="E30" s="276"/>
      <c r="F30" s="276"/>
      <c r="G30" s="276"/>
      <c r="H30" s="276"/>
      <c r="I30" s="276"/>
      <c r="J30" s="276"/>
    </row>
    <row r="31" spans="1:10" s="5" customFormat="1" ht="11.25">
      <c r="A31" s="26" t="s">
        <v>102</v>
      </c>
      <c r="B31" s="124">
        <v>127</v>
      </c>
      <c r="C31" s="164">
        <f t="shared" si="6"/>
        <v>-0.26162790697674421</v>
      </c>
      <c r="D31" s="124">
        <v>172</v>
      </c>
      <c r="E31" s="276"/>
      <c r="F31" s="124">
        <v>215</v>
      </c>
      <c r="G31" s="276">
        <f t="shared" ref="G31:G34" si="7">IF((+F31/H31)&lt;0,"n.m.",IF(F31&lt;0,(+F31/H31-1)*-1,(+F31/H31-1)))</f>
        <v>-8.8983050847457612E-2</v>
      </c>
      <c r="H31" s="124">
        <v>236</v>
      </c>
      <c r="I31" s="276">
        <f t="shared" ref="I31:I34" si="8">IF((+H31/J31)&lt;0,"n.m.",IF(H31&lt;0,(+H31/J31-1)*-1,(+H31/J31-1)))</f>
        <v>0.81538461538461537</v>
      </c>
      <c r="J31" s="124">
        <v>130</v>
      </c>
    </row>
    <row r="32" spans="1:10" s="5" customFormat="1" ht="11.25">
      <c r="A32" s="26" t="s">
        <v>103</v>
      </c>
      <c r="B32" s="124">
        <v>2</v>
      </c>
      <c r="C32" s="164">
        <f t="shared" si="6"/>
        <v>-0.83333333333333337</v>
      </c>
      <c r="D32" s="124">
        <v>12</v>
      </c>
      <c r="E32" s="276">
        <f t="shared" ref="E32:E34" si="9">IF((+D32/F32)&lt;0,"n.m.",IF(D32&lt;0,(+D32/F32-1)*-1,(+D32/F32-1)))</f>
        <v>-0.83098591549295775</v>
      </c>
      <c r="F32" s="124">
        <v>71</v>
      </c>
      <c r="G32" s="276">
        <f t="shared" si="7"/>
        <v>-0.18390804597701149</v>
      </c>
      <c r="H32" s="124">
        <v>87</v>
      </c>
      <c r="I32" s="276">
        <f t="shared" si="8"/>
        <v>-0.11224489795918369</v>
      </c>
      <c r="J32" s="124">
        <v>98</v>
      </c>
    </row>
    <row r="33" spans="1:10" s="5" customFormat="1" ht="11.25">
      <c r="A33" s="26" t="s">
        <v>104</v>
      </c>
      <c r="B33" s="124">
        <v>1</v>
      </c>
      <c r="C33" s="164">
        <f t="shared" si="6"/>
        <v>-0.83333333333333337</v>
      </c>
      <c r="D33" s="124">
        <v>6</v>
      </c>
      <c r="E33" s="276">
        <f t="shared" si="9"/>
        <v>-0.75</v>
      </c>
      <c r="F33" s="124">
        <v>24</v>
      </c>
      <c r="G33" s="276">
        <f t="shared" si="7"/>
        <v>-0.47826086956521741</v>
      </c>
      <c r="H33" s="124">
        <v>46</v>
      </c>
      <c r="I33" s="276">
        <f t="shared" si="8"/>
        <v>-0.16363636363636369</v>
      </c>
      <c r="J33" s="124">
        <v>55</v>
      </c>
    </row>
    <row r="34" spans="1:10" s="5" customFormat="1" ht="11.25">
      <c r="A34" s="26" t="s">
        <v>105</v>
      </c>
      <c r="B34" s="125">
        <v>3</v>
      </c>
      <c r="C34" s="164">
        <f t="shared" si="6"/>
        <v>-0.66666666666666674</v>
      </c>
      <c r="D34" s="125">
        <v>9</v>
      </c>
      <c r="E34" s="276">
        <f t="shared" si="9"/>
        <v>-0.64</v>
      </c>
      <c r="F34" s="279">
        <v>25</v>
      </c>
      <c r="G34" s="276">
        <f t="shared" si="7"/>
        <v>-0.5901639344262295</v>
      </c>
      <c r="H34" s="279">
        <v>61</v>
      </c>
      <c r="I34" s="276">
        <f t="shared" si="8"/>
        <v>-0.12857142857142856</v>
      </c>
      <c r="J34" s="279">
        <v>70</v>
      </c>
    </row>
    <row r="35" spans="1:10" s="5" customFormat="1" ht="11.25">
      <c r="A35" s="26" t="s">
        <v>106</v>
      </c>
      <c r="B35" s="125">
        <v>0</v>
      </c>
      <c r="C35" s="164"/>
      <c r="D35" s="125">
        <v>0</v>
      </c>
      <c r="E35" s="276"/>
      <c r="F35" s="279">
        <v>0</v>
      </c>
      <c r="G35" s="276"/>
      <c r="H35" s="279">
        <v>0</v>
      </c>
      <c r="I35" s="276"/>
      <c r="J35" s="279">
        <v>0</v>
      </c>
    </row>
    <row r="36" spans="1:10" s="5" customFormat="1" ht="11.25">
      <c r="A36" s="27" t="s">
        <v>86</v>
      </c>
      <c r="B36" s="100">
        <f>B13</f>
        <v>19446</v>
      </c>
      <c r="C36" s="164">
        <f t="shared" ref="C36:I41" si="10">IF((+B36/D36)&lt;0,"n.m.",IF(B36&lt;0,(+B36/D36-1)*-1,(+B36/D36-1)))</f>
        <v>1.9289233672292738E-2</v>
      </c>
      <c r="D36" s="100">
        <f>D13</f>
        <v>19078</v>
      </c>
      <c r="E36" s="164">
        <f t="shared" si="10"/>
        <v>4.3483017010337521E-2</v>
      </c>
      <c r="F36" s="100">
        <f>F13</f>
        <v>18283</v>
      </c>
      <c r="G36" s="164">
        <f t="shared" si="10"/>
        <v>3.1131915853589653E-2</v>
      </c>
      <c r="H36" s="100">
        <f>H13</f>
        <v>17731</v>
      </c>
      <c r="I36" s="164">
        <f t="shared" si="10"/>
        <v>6.3711080448737079E-2</v>
      </c>
      <c r="J36" s="100">
        <f>J13</f>
        <v>16669</v>
      </c>
    </row>
    <row r="37" spans="1:10" s="5" customFormat="1" ht="11.25">
      <c r="A37" s="27" t="s">
        <v>87</v>
      </c>
      <c r="B37" s="100">
        <f>B14</f>
        <v>89</v>
      </c>
      <c r="C37" s="164">
        <f t="shared" si="10"/>
        <v>-0.12745098039215685</v>
      </c>
      <c r="D37" s="100">
        <f>D14</f>
        <v>102</v>
      </c>
      <c r="E37" s="164">
        <f t="shared" si="10"/>
        <v>-1.9230769230769273E-2</v>
      </c>
      <c r="F37" s="100">
        <f>F14</f>
        <v>104</v>
      </c>
      <c r="G37" s="164">
        <f t="shared" si="10"/>
        <v>4.0000000000000036E-2</v>
      </c>
      <c r="H37" s="100">
        <f>H14</f>
        <v>100</v>
      </c>
      <c r="I37" s="164">
        <f t="shared" si="10"/>
        <v>-9.9009900990099098E-3</v>
      </c>
      <c r="J37" s="100">
        <f>J14</f>
        <v>101</v>
      </c>
    </row>
    <row r="38" spans="1:10" s="2" customFormat="1" ht="11.25">
      <c r="A38" s="27" t="s">
        <v>107</v>
      </c>
      <c r="B38" s="99">
        <f>B15+B16+B17+B18+B19+B20+B21+B22+B23+B24</f>
        <v>5057</v>
      </c>
      <c r="C38" s="164">
        <f t="shared" si="10"/>
        <v>5.1351351351351271E-2</v>
      </c>
      <c r="D38" s="99">
        <f>D15+D16+D17+D18+D19+D20+D21+D22+D23+D24</f>
        <v>4810</v>
      </c>
      <c r="E38" s="164">
        <f t="shared" si="10"/>
        <v>0.12383177570093462</v>
      </c>
      <c r="F38" s="99">
        <f>F15+F16+F17+F18+F19+F20+F21+F22+F23+F24</f>
        <v>4280</v>
      </c>
      <c r="G38" s="164">
        <f t="shared" si="10"/>
        <v>0.12779973649538867</v>
      </c>
      <c r="H38" s="99">
        <f>H15+H16+H17+H18+H19+H20+H21+H22+H23+H24</f>
        <v>3795</v>
      </c>
      <c r="I38" s="164">
        <f t="shared" si="10"/>
        <v>3.5753275109170257E-2</v>
      </c>
      <c r="J38" s="99">
        <f>J15+J16+J17+J18+J19+J20+J21+J22+J23+J24</f>
        <v>3664</v>
      </c>
    </row>
    <row r="39" spans="1:10" s="2" customFormat="1" ht="11.25">
      <c r="A39" s="27" t="s">
        <v>108</v>
      </c>
      <c r="B39" s="99">
        <f>B25+B26+B27+B28+B29+B31+B30</f>
        <v>1203</v>
      </c>
      <c r="C39" s="164">
        <f t="shared" si="10"/>
        <v>-0.12125639152666179</v>
      </c>
      <c r="D39" s="99">
        <f>D25+D26+D27+D28+D29+D31+D30</f>
        <v>1369</v>
      </c>
      <c r="E39" s="164">
        <f t="shared" si="10"/>
        <v>-4.5993031358884995E-2</v>
      </c>
      <c r="F39" s="99">
        <f>F25+F26+F27+F28+F29+F31+F30</f>
        <v>1435</v>
      </c>
      <c r="G39" s="164">
        <f t="shared" si="10"/>
        <v>-7.1798188874514834E-2</v>
      </c>
      <c r="H39" s="99">
        <f>H25+H26+H27+H28+H29+H31+H30</f>
        <v>1546</v>
      </c>
      <c r="I39" s="164">
        <f t="shared" si="10"/>
        <v>-1.9035532994923887E-2</v>
      </c>
      <c r="J39" s="99">
        <f>J25+J26+J27+J28+J29+J31+J30</f>
        <v>1576</v>
      </c>
    </row>
    <row r="40" spans="1:10" s="5" customFormat="1" ht="11.25">
      <c r="A40" s="27" t="s">
        <v>109</v>
      </c>
      <c r="B40" s="99">
        <f>B32+B33+B34+B35</f>
        <v>6</v>
      </c>
      <c r="C40" s="164">
        <f t="shared" si="10"/>
        <v>-0.77777777777777779</v>
      </c>
      <c r="D40" s="99">
        <f>D32+D33+D34+D35</f>
        <v>27</v>
      </c>
      <c r="E40" s="164">
        <f t="shared" si="10"/>
        <v>-0.77500000000000002</v>
      </c>
      <c r="F40" s="99">
        <f>F32+F33+F34+F35</f>
        <v>120</v>
      </c>
      <c r="G40" s="164">
        <f t="shared" si="10"/>
        <v>-0.38144329896907214</v>
      </c>
      <c r="H40" s="99">
        <f>H32+H33+H34+H35</f>
        <v>194</v>
      </c>
      <c r="I40" s="164">
        <f t="shared" si="10"/>
        <v>-0.1300448430493274</v>
      </c>
      <c r="J40" s="99">
        <f>J32+J33+J34+J35</f>
        <v>223</v>
      </c>
    </row>
    <row r="41" spans="1:10" s="2" customFormat="1" ht="11.25">
      <c r="A41" s="24" t="s">
        <v>110</v>
      </c>
      <c r="B41" s="101">
        <f>SUM(B36:B40)</f>
        <v>25801</v>
      </c>
      <c r="C41" s="163">
        <f t="shared" si="10"/>
        <v>1.6347593161585072E-2</v>
      </c>
      <c r="D41" s="101">
        <f>SUM(D36:D40)</f>
        <v>25386</v>
      </c>
      <c r="E41" s="163">
        <f t="shared" si="10"/>
        <v>4.8055486747584863E-2</v>
      </c>
      <c r="F41" s="101">
        <f>SUM(F36:F40)</f>
        <v>24222</v>
      </c>
      <c r="G41" s="163">
        <f t="shared" si="10"/>
        <v>3.663442608918932E-2</v>
      </c>
      <c r="H41" s="101">
        <f>SUM(H36:H40)</f>
        <v>23366</v>
      </c>
      <c r="I41" s="163">
        <f t="shared" si="10"/>
        <v>5.0960284262132838E-2</v>
      </c>
      <c r="J41" s="101">
        <f>SUM(J36:J40)</f>
        <v>22233</v>
      </c>
    </row>
    <row r="42" spans="1:10" s="29" customFormat="1" ht="11.25">
      <c r="A42" s="28" t="s">
        <v>120</v>
      </c>
      <c r="B42" s="102">
        <f>B41/Group!B155</f>
        <v>0.34706752757600218</v>
      </c>
      <c r="C42" s="164"/>
      <c r="D42" s="102">
        <f>D41/Group!D155</f>
        <v>0.33003549188106968</v>
      </c>
      <c r="E42" s="164"/>
      <c r="F42" s="102">
        <f>F41/Group!F155</f>
        <v>0.32099125364431486</v>
      </c>
      <c r="G42" s="164"/>
      <c r="H42" s="102">
        <f>H41/Group!H155</f>
        <v>0.3205036760671568</v>
      </c>
      <c r="I42" s="164"/>
      <c r="J42" s="102">
        <f>J41/Group!J155</f>
        <v>0.3094837066217514</v>
      </c>
    </row>
    <row r="43" spans="1:10" ht="12" customHeight="1">
      <c r="A43" s="22"/>
      <c r="B43" s="23"/>
      <c r="C43" s="164"/>
      <c r="D43" s="23"/>
      <c r="E43" s="164"/>
      <c r="F43" s="23"/>
      <c r="G43" s="164"/>
      <c r="H43" s="23"/>
      <c r="I43" s="164"/>
      <c r="J43" s="23"/>
    </row>
    <row r="44" spans="1:10" s="21" customFormat="1" ht="12" customHeight="1">
      <c r="A44" s="24" t="s">
        <v>1</v>
      </c>
      <c r="B44" s="25"/>
      <c r="C44" s="164"/>
      <c r="D44" s="25"/>
      <c r="E44" s="276"/>
      <c r="F44" s="277"/>
      <c r="G44" s="276"/>
      <c r="H44" s="277"/>
      <c r="I44" s="276"/>
      <c r="J44" s="277"/>
    </row>
    <row r="45" spans="1:10" s="2" customFormat="1" ht="11.25">
      <c r="A45" s="26" t="s">
        <v>86</v>
      </c>
      <c r="B45" s="127">
        <v>6227.39</v>
      </c>
      <c r="C45" s="164">
        <f t="shared" ref="C45:C49" si="11">IF((+B45/D45)&lt;0,"n.m.",IF(B45&lt;0,(+B45/D45-1)*-1,(+B45/D45-1)))</f>
        <v>-2.7266692179726437E-2</v>
      </c>
      <c r="D45" s="127">
        <v>6401.95</v>
      </c>
      <c r="E45" s="276">
        <f t="shared" ref="E45:E61" si="12">IF((+D45/F45)&lt;0,"n.m.",IF(D45&lt;0,(+D45/F45-1)*-1,(+D45/F45-1)))</f>
        <v>2.9149827509155068E-2</v>
      </c>
      <c r="F45" s="127">
        <v>6220.62</v>
      </c>
      <c r="G45" s="276">
        <f t="shared" ref="G45:G61" si="13">IF((+F45/H45)&lt;0,"n.m.",IF(F45&lt;0,(+F45/H45-1)*-1,(+F45/H45-1)))</f>
        <v>0.17043570865452828</v>
      </c>
      <c r="H45" s="127">
        <v>5314.79</v>
      </c>
      <c r="I45" s="276">
        <f t="shared" ref="I45:I61" si="14">IF((+H45/J45)&lt;0,"n.m.",IF(H45&lt;0,(+H45/J45-1)*-1,(+H45/J45-1)))</f>
        <v>0.14193416698895622</v>
      </c>
      <c r="J45" s="127">
        <v>4654.2</v>
      </c>
    </row>
    <row r="46" spans="1:10" s="2" customFormat="1" ht="11.25">
      <c r="A46" s="26" t="s">
        <v>87</v>
      </c>
      <c r="B46" s="127">
        <v>19.779999999999998</v>
      </c>
      <c r="C46" s="164">
        <f t="shared" si="11"/>
        <v>-0.29432750624331083</v>
      </c>
      <c r="D46" s="127">
        <v>28.03</v>
      </c>
      <c r="E46" s="276">
        <f t="shared" si="12"/>
        <v>0.13298302344381563</v>
      </c>
      <c r="F46" s="127">
        <v>24.740000000000002</v>
      </c>
      <c r="G46" s="276">
        <f t="shared" si="13"/>
        <v>0.24321608040201026</v>
      </c>
      <c r="H46" s="127">
        <v>19.899999999999999</v>
      </c>
      <c r="I46" s="276">
        <f t="shared" si="14"/>
        <v>-0.2710622710622711</v>
      </c>
      <c r="J46" s="127">
        <v>27.3</v>
      </c>
    </row>
    <row r="47" spans="1:10" s="2" customFormat="1" ht="11.25">
      <c r="A47" s="26" t="s">
        <v>88</v>
      </c>
      <c r="B47" s="127">
        <v>1097.67</v>
      </c>
      <c r="C47" s="164">
        <f t="shared" si="11"/>
        <v>9.8735773700489471E-2</v>
      </c>
      <c r="D47" s="127">
        <v>999.03</v>
      </c>
      <c r="E47" s="276">
        <f t="shared" si="12"/>
        <v>0.11643422287783278</v>
      </c>
      <c r="F47" s="127">
        <v>894.84</v>
      </c>
      <c r="G47" s="276">
        <f t="shared" si="13"/>
        <v>0.13712782585490468</v>
      </c>
      <c r="H47" s="127">
        <v>786.93</v>
      </c>
      <c r="I47" s="276">
        <f t="shared" si="14"/>
        <v>0.10715139918679739</v>
      </c>
      <c r="J47" s="127">
        <v>710.77</v>
      </c>
    </row>
    <row r="48" spans="1:10" s="2" customFormat="1" ht="11.25">
      <c r="A48" s="26" t="s">
        <v>89</v>
      </c>
      <c r="B48" s="127">
        <v>0.44</v>
      </c>
      <c r="C48" s="164">
        <f t="shared" si="11"/>
        <v>-0.24137931034482751</v>
      </c>
      <c r="D48" s="127">
        <v>0.57999999999999996</v>
      </c>
      <c r="E48" s="276">
        <f t="shared" si="12"/>
        <v>-7.9365079365079416E-2</v>
      </c>
      <c r="F48" s="127">
        <v>0.63</v>
      </c>
      <c r="G48" s="276">
        <f t="shared" si="13"/>
        <v>5.3</v>
      </c>
      <c r="H48" s="127">
        <v>0.1</v>
      </c>
      <c r="I48" s="276">
        <f t="shared" si="14"/>
        <v>-9.0909090909090828E-2</v>
      </c>
      <c r="J48" s="127">
        <v>0.11</v>
      </c>
    </row>
    <row r="49" spans="1:10" s="5" customFormat="1" ht="11.25">
      <c r="A49" s="26" t="s">
        <v>90</v>
      </c>
      <c r="B49" s="127">
        <v>0.25</v>
      </c>
      <c r="C49" s="164">
        <f t="shared" si="11"/>
        <v>1.2727272727272729</v>
      </c>
      <c r="D49" s="127">
        <v>0.11</v>
      </c>
      <c r="E49" s="276">
        <f t="shared" si="12"/>
        <v>-0.89423076923076927</v>
      </c>
      <c r="F49" s="127">
        <v>1.04</v>
      </c>
      <c r="G49" s="276">
        <f t="shared" si="13"/>
        <v>-0.8991270611057226</v>
      </c>
      <c r="H49" s="127">
        <v>10.31</v>
      </c>
      <c r="I49" s="276">
        <f t="shared" si="14"/>
        <v>-0.30525606469002686</v>
      </c>
      <c r="J49" s="127">
        <v>14.84</v>
      </c>
    </row>
    <row r="50" spans="1:10" s="5" customFormat="1" ht="11.25">
      <c r="A50" s="26" t="s">
        <v>129</v>
      </c>
      <c r="B50" s="127">
        <v>0</v>
      </c>
      <c r="C50" s="164"/>
      <c r="D50" s="127">
        <v>0</v>
      </c>
      <c r="E50" s="276">
        <f t="shared" si="12"/>
        <v>-1</v>
      </c>
      <c r="F50" s="127">
        <v>0.03</v>
      </c>
      <c r="G50" s="276"/>
      <c r="H50" s="127">
        <v>0</v>
      </c>
      <c r="I50" s="276">
        <f t="shared" si="14"/>
        <v>-1</v>
      </c>
      <c r="J50" s="127">
        <v>19.52</v>
      </c>
    </row>
    <row r="51" spans="1:10" s="5" customFormat="1" ht="11.25">
      <c r="A51" s="26" t="s">
        <v>91</v>
      </c>
      <c r="B51" s="127">
        <v>0</v>
      </c>
      <c r="C51" s="164"/>
      <c r="D51" s="127">
        <v>0</v>
      </c>
      <c r="E51" s="276"/>
      <c r="F51" s="127">
        <v>0</v>
      </c>
      <c r="G51" s="276"/>
      <c r="H51" s="127">
        <v>0</v>
      </c>
      <c r="I51" s="276"/>
      <c r="J51" s="127">
        <v>0</v>
      </c>
    </row>
    <row r="52" spans="1:10" s="5" customFormat="1" ht="11.25">
      <c r="A52" s="26" t="s">
        <v>92</v>
      </c>
      <c r="B52" s="127">
        <v>19.260000000000002</v>
      </c>
      <c r="C52" s="164">
        <f t="shared" ref="C52" si="15">IF((+B52/D52)&lt;0,"n.m.",IF(B52&lt;0,(+B52/D52-1)*-1,(+B52/D52-1)))</f>
        <v>0.18815545959284385</v>
      </c>
      <c r="D52" s="127">
        <v>16.21</v>
      </c>
      <c r="E52" s="276">
        <f t="shared" si="12"/>
        <v>0.21605401350337594</v>
      </c>
      <c r="F52" s="127">
        <v>13.33</v>
      </c>
      <c r="G52" s="276">
        <f t="shared" si="13"/>
        <v>0.47130242825607049</v>
      </c>
      <c r="H52" s="127">
        <v>9.06</v>
      </c>
      <c r="I52" s="276">
        <f t="shared" si="14"/>
        <v>0.59507042253521147</v>
      </c>
      <c r="J52" s="127">
        <v>5.68</v>
      </c>
    </row>
    <row r="53" spans="1:10" s="5" customFormat="1" ht="11.25">
      <c r="A53" s="26" t="s">
        <v>93</v>
      </c>
      <c r="B53" s="127">
        <v>0</v>
      </c>
      <c r="C53" s="164"/>
      <c r="D53" s="127">
        <v>0</v>
      </c>
      <c r="E53" s="276"/>
      <c r="F53" s="127">
        <v>0</v>
      </c>
      <c r="G53" s="276"/>
      <c r="H53" s="127">
        <v>0</v>
      </c>
      <c r="I53" s="276"/>
      <c r="J53" s="127">
        <v>0</v>
      </c>
    </row>
    <row r="54" spans="1:10" s="5" customFormat="1" ht="11.25">
      <c r="A54" s="26" t="s">
        <v>94</v>
      </c>
      <c r="B54" s="127">
        <v>0</v>
      </c>
      <c r="C54" s="164"/>
      <c r="D54" s="127">
        <v>0</v>
      </c>
      <c r="E54" s="276"/>
      <c r="F54" s="127">
        <v>0</v>
      </c>
      <c r="G54" s="276"/>
      <c r="H54" s="127">
        <v>0</v>
      </c>
      <c r="I54" s="276"/>
      <c r="J54" s="127">
        <v>0</v>
      </c>
    </row>
    <row r="55" spans="1:10" s="5" customFormat="1" ht="11.25">
      <c r="A55" s="26" t="s">
        <v>95</v>
      </c>
      <c r="B55" s="127">
        <v>0</v>
      </c>
      <c r="C55" s="164"/>
      <c r="D55" s="127">
        <v>0</v>
      </c>
      <c r="E55" s="276"/>
      <c r="F55" s="127">
        <v>0</v>
      </c>
      <c r="G55" s="276"/>
      <c r="H55" s="127">
        <v>0</v>
      </c>
      <c r="I55" s="276"/>
      <c r="J55" s="127">
        <v>0</v>
      </c>
    </row>
    <row r="56" spans="1:10" s="5" customFormat="1" ht="11.25">
      <c r="A56" s="26" t="s">
        <v>96</v>
      </c>
      <c r="B56" s="127">
        <v>0</v>
      </c>
      <c r="C56" s="164"/>
      <c r="D56" s="127">
        <v>0</v>
      </c>
      <c r="E56" s="276">
        <f t="shared" si="12"/>
        <v>-1</v>
      </c>
      <c r="F56" s="127">
        <v>0.22</v>
      </c>
      <c r="G56" s="276"/>
      <c r="H56" s="127">
        <v>0</v>
      </c>
      <c r="I56" s="276"/>
      <c r="J56" s="127">
        <v>0</v>
      </c>
    </row>
    <row r="57" spans="1:10" s="5" customFormat="1" ht="11.25">
      <c r="A57" s="26" t="s">
        <v>97</v>
      </c>
      <c r="B57" s="127">
        <v>21.57</v>
      </c>
      <c r="C57" s="164">
        <f t="shared" ref="C57:C60" si="16">IF((+B57/D57)&lt;0,"n.m.",IF(B57&lt;0,(+B57/D57-1)*-1,(+B57/D57-1)))</f>
        <v>-3.0997304582210283E-2</v>
      </c>
      <c r="D57" s="127">
        <v>22.26</v>
      </c>
      <c r="E57" s="276">
        <f t="shared" si="12"/>
        <v>-0.20071813285457807</v>
      </c>
      <c r="F57" s="127">
        <v>27.85</v>
      </c>
      <c r="G57" s="276">
        <f t="shared" si="13"/>
        <v>-0.12832550860719871</v>
      </c>
      <c r="H57" s="127">
        <v>31.95</v>
      </c>
      <c r="I57" s="276">
        <f t="shared" si="14"/>
        <v>-0.11299278178789574</v>
      </c>
      <c r="J57" s="127">
        <v>36.020000000000003</v>
      </c>
    </row>
    <row r="58" spans="1:10" s="5" customFormat="1" ht="11.25">
      <c r="A58" s="26" t="s">
        <v>98</v>
      </c>
      <c r="B58" s="127">
        <v>246.8</v>
      </c>
      <c r="C58" s="164">
        <f t="shared" si="16"/>
        <v>-0.13482437074949161</v>
      </c>
      <c r="D58" s="127">
        <v>285.26</v>
      </c>
      <c r="E58" s="276">
        <f t="shared" si="12"/>
        <v>-6.6099197904730733E-2</v>
      </c>
      <c r="F58" s="127">
        <v>305.45</v>
      </c>
      <c r="G58" s="276">
        <f t="shared" si="13"/>
        <v>0.11923344692389426</v>
      </c>
      <c r="H58" s="280">
        <v>272.91000000000003</v>
      </c>
      <c r="I58" s="276">
        <f t="shared" si="14"/>
        <v>0.13490248263816706</v>
      </c>
      <c r="J58" s="280">
        <v>240.47</v>
      </c>
    </row>
    <row r="59" spans="1:10" s="5" customFormat="1" ht="11.25">
      <c r="A59" s="26" t="s">
        <v>99</v>
      </c>
      <c r="B59" s="127">
        <v>135.19</v>
      </c>
      <c r="C59" s="164">
        <f t="shared" si="16"/>
        <v>-0.25006934043379381</v>
      </c>
      <c r="D59" s="127">
        <v>180.27</v>
      </c>
      <c r="E59" s="276">
        <f t="shared" si="12"/>
        <v>6.7760469110939914E-2</v>
      </c>
      <c r="F59" s="127">
        <v>168.83</v>
      </c>
      <c r="G59" s="276">
        <f t="shared" si="13"/>
        <v>8.2451753542347905E-2</v>
      </c>
      <c r="H59" s="127">
        <v>155.97</v>
      </c>
      <c r="I59" s="276">
        <f t="shared" si="14"/>
        <v>-2.1947701762086935E-2</v>
      </c>
      <c r="J59" s="127">
        <v>159.47</v>
      </c>
    </row>
    <row r="60" spans="1:10" s="2" customFormat="1" ht="11.25">
      <c r="A60" s="26" t="s">
        <v>100</v>
      </c>
      <c r="B60" s="127">
        <v>0</v>
      </c>
      <c r="C60" s="164">
        <f t="shared" si="16"/>
        <v>-1</v>
      </c>
      <c r="D60" s="127">
        <v>0.21000000000000002</v>
      </c>
      <c r="E60" s="276"/>
      <c r="F60" s="127">
        <v>0</v>
      </c>
      <c r="G60" s="276"/>
      <c r="H60" s="127">
        <v>0</v>
      </c>
      <c r="I60" s="276">
        <f t="shared" si="14"/>
        <v>-1</v>
      </c>
      <c r="J60" s="127">
        <v>0.73</v>
      </c>
    </row>
    <row r="61" spans="1:10" s="5" customFormat="1" ht="11.25">
      <c r="A61" s="26" t="s">
        <v>101</v>
      </c>
      <c r="B61" s="127">
        <v>71.150000000000006</v>
      </c>
      <c r="C61" s="164">
        <f t="shared" ref="C61:I73" si="17">IF((+B61/D61)&lt;0,"n.m.",IF(B61&lt;0,(+B61/D61-1)*-1,(+B61/D61-1)))</f>
        <v>-0.26123974665143801</v>
      </c>
      <c r="D61" s="127">
        <v>96.31</v>
      </c>
      <c r="E61" s="276">
        <f t="shared" si="12"/>
        <v>0.10535980718466664</v>
      </c>
      <c r="F61" s="127">
        <v>87.13</v>
      </c>
      <c r="G61" s="276">
        <f t="shared" si="13"/>
        <v>-0.4262856390333839</v>
      </c>
      <c r="H61" s="127">
        <v>151.87</v>
      </c>
      <c r="I61" s="276">
        <f t="shared" si="14"/>
        <v>-0.32330793565922555</v>
      </c>
      <c r="J61" s="127">
        <v>224.43</v>
      </c>
    </row>
    <row r="62" spans="1:10" s="207" customFormat="1" ht="11.25">
      <c r="A62" s="26" t="s">
        <v>158</v>
      </c>
      <c r="B62" s="127">
        <v>2.8</v>
      </c>
      <c r="C62" s="164">
        <f>IF((+B62/D62)&lt;0,"n.m.",IF(B62&lt;0,(+B62/D62-1)*-1,(+B62/D62-1)))</f>
        <v>1.568807339449541</v>
      </c>
      <c r="D62" s="127">
        <v>1.0900000000000001</v>
      </c>
      <c r="E62" s="164"/>
      <c r="F62" s="164"/>
      <c r="G62" s="164"/>
      <c r="H62" s="164"/>
      <c r="I62" s="164"/>
      <c r="J62" s="164"/>
    </row>
    <row r="63" spans="1:10" s="5" customFormat="1" ht="11.25">
      <c r="A63" s="26" t="s">
        <v>102</v>
      </c>
      <c r="B63" s="127">
        <v>17.55</v>
      </c>
      <c r="C63" s="164">
        <f>IF((+B63/D63)&lt;0,"n.m.",IF(B63&lt;0,(+B63/D63-1)*-1,(+B63/D63-1)))</f>
        <v>-0.62715105162523899</v>
      </c>
      <c r="D63" s="127">
        <v>47.07</v>
      </c>
      <c r="E63" s="276"/>
      <c r="F63" s="127">
        <v>58.739999999999995</v>
      </c>
      <c r="G63" s="276">
        <f t="shared" ref="G63:G67" si="18">IF((+F63/H63)&lt;0,"n.m.",IF(F63&lt;0,(+F63/H63-1)*-1,(+F63/H63-1)))</f>
        <v>-0.12184182986993575</v>
      </c>
      <c r="H63" s="127">
        <v>66.89</v>
      </c>
      <c r="I63" s="276">
        <f t="shared" ref="I63:I67" si="19">IF((+H63/J63)&lt;0,"n.m.",IF(H63&lt;0,(+H63/J63-1)*-1,(+H63/J63-1)))</f>
        <v>1.3429071803852888</v>
      </c>
      <c r="J63" s="127">
        <v>28.55</v>
      </c>
    </row>
    <row r="64" spans="1:10" s="5" customFormat="1" ht="11.25">
      <c r="A64" s="26" t="s">
        <v>103</v>
      </c>
      <c r="B64" s="127">
        <v>0.04</v>
      </c>
      <c r="C64" s="164">
        <f t="shared" si="17"/>
        <v>-0.99126637554585151</v>
      </c>
      <c r="D64" s="127">
        <v>4.58</v>
      </c>
      <c r="E64" s="276">
        <f t="shared" ref="E64:E67" si="20">IF((+D64/F64)&lt;0,"n.m.",IF(D64&lt;0,(+D64/F64-1)*-1,(+D64/F64-1)))</f>
        <v>-0.38688085676037476</v>
      </c>
      <c r="F64" s="127">
        <v>7.47</v>
      </c>
      <c r="G64" s="276">
        <f t="shared" si="18"/>
        <v>-0.27686350435624396</v>
      </c>
      <c r="H64" s="127">
        <v>10.33</v>
      </c>
      <c r="I64" s="276">
        <f t="shared" si="19"/>
        <v>-0.42387060791968767</v>
      </c>
      <c r="J64" s="127">
        <v>17.93</v>
      </c>
    </row>
    <row r="65" spans="1:10" s="5" customFormat="1" ht="11.25">
      <c r="A65" s="26" t="s">
        <v>104</v>
      </c>
      <c r="B65" s="127">
        <v>2.0299999999999998</v>
      </c>
      <c r="C65" s="164">
        <f t="shared" si="17"/>
        <v>-0.89995071463775256</v>
      </c>
      <c r="D65" s="127">
        <v>20.29</v>
      </c>
      <c r="E65" s="276">
        <f t="shared" si="20"/>
        <v>1.2772166105499436</v>
      </c>
      <c r="F65" s="127">
        <v>8.91</v>
      </c>
      <c r="G65" s="276">
        <f t="shared" si="18"/>
        <v>2.0618556701030855E-2</v>
      </c>
      <c r="H65" s="127">
        <v>8.73</v>
      </c>
      <c r="I65" s="276">
        <f t="shared" si="19"/>
        <v>0.12645161290322582</v>
      </c>
      <c r="J65" s="127">
        <v>7.75</v>
      </c>
    </row>
    <row r="66" spans="1:10" s="5" customFormat="1" ht="11.25">
      <c r="A66" s="26" t="s">
        <v>105</v>
      </c>
      <c r="B66" s="127">
        <v>0.72</v>
      </c>
      <c r="C66" s="164">
        <f t="shared" si="17"/>
        <v>-0.79369627507163321</v>
      </c>
      <c r="D66" s="127">
        <v>3.49</v>
      </c>
      <c r="E66" s="276">
        <f t="shared" si="20"/>
        <v>-0.53342245989304815</v>
      </c>
      <c r="F66" s="127">
        <v>7.48</v>
      </c>
      <c r="G66" s="276">
        <f t="shared" si="18"/>
        <v>1.1432664756446993</v>
      </c>
      <c r="H66" s="281">
        <v>3.49</v>
      </c>
      <c r="I66" s="276">
        <f t="shared" si="19"/>
        <v>-0.86372510737992969</v>
      </c>
      <c r="J66" s="281">
        <v>25.61</v>
      </c>
    </row>
    <row r="67" spans="1:10" s="5" customFormat="1" ht="11.25">
      <c r="A67" s="26" t="s">
        <v>106</v>
      </c>
      <c r="B67" s="127">
        <v>0.01</v>
      </c>
      <c r="C67" s="164">
        <f t="shared" si="17"/>
        <v>-0.94736842105263164</v>
      </c>
      <c r="D67" s="127">
        <v>0.19</v>
      </c>
      <c r="E67" s="276">
        <f t="shared" si="20"/>
        <v>0.11764705882352944</v>
      </c>
      <c r="F67" s="127">
        <v>0.16999999999999998</v>
      </c>
      <c r="G67" s="276">
        <f t="shared" si="18"/>
        <v>0.30769230769230749</v>
      </c>
      <c r="H67" s="281">
        <v>0.13</v>
      </c>
      <c r="I67" s="276">
        <f t="shared" si="19"/>
        <v>-0.91503267973856206</v>
      </c>
      <c r="J67" s="281">
        <v>1.53</v>
      </c>
    </row>
    <row r="68" spans="1:10" s="5" customFormat="1" ht="11.25">
      <c r="A68" s="27" t="s">
        <v>86</v>
      </c>
      <c r="B68" s="104">
        <f>B45</f>
        <v>6227.39</v>
      </c>
      <c r="C68" s="164">
        <f t="shared" si="17"/>
        <v>-2.7266692179726437E-2</v>
      </c>
      <c r="D68" s="104">
        <f>D45</f>
        <v>6401.95</v>
      </c>
      <c r="E68" s="164">
        <f t="shared" si="17"/>
        <v>2.9149827509155068E-2</v>
      </c>
      <c r="F68" s="104">
        <f>F45</f>
        <v>6220.62</v>
      </c>
      <c r="G68" s="164">
        <f t="shared" si="17"/>
        <v>0.17043570865452828</v>
      </c>
      <c r="H68" s="104">
        <f>H45</f>
        <v>5314.79</v>
      </c>
      <c r="I68" s="164">
        <f t="shared" si="17"/>
        <v>0.14193416698895622</v>
      </c>
      <c r="J68" s="104">
        <f>J45</f>
        <v>4654.2</v>
      </c>
    </row>
    <row r="69" spans="1:10" s="5" customFormat="1" ht="11.25">
      <c r="A69" s="27" t="s">
        <v>87</v>
      </c>
      <c r="B69" s="104">
        <f>B46</f>
        <v>19.779999999999998</v>
      </c>
      <c r="C69" s="164">
        <f t="shared" si="17"/>
        <v>-0.29432750624331083</v>
      </c>
      <c r="D69" s="104">
        <f>D46</f>
        <v>28.03</v>
      </c>
      <c r="E69" s="164">
        <f t="shared" si="17"/>
        <v>0.13298302344381563</v>
      </c>
      <c r="F69" s="104">
        <f>F46</f>
        <v>24.740000000000002</v>
      </c>
      <c r="G69" s="164">
        <f t="shared" si="17"/>
        <v>0.24321608040201026</v>
      </c>
      <c r="H69" s="104">
        <f>H46</f>
        <v>19.899999999999999</v>
      </c>
      <c r="I69" s="164">
        <f t="shared" si="17"/>
        <v>-0.2710622710622711</v>
      </c>
      <c r="J69" s="104">
        <f>J46</f>
        <v>27.3</v>
      </c>
    </row>
    <row r="70" spans="1:10" s="2" customFormat="1" ht="11.25">
      <c r="A70" s="27" t="s">
        <v>107</v>
      </c>
      <c r="B70" s="103">
        <f>B47+B48+B49+B50+B51+B52+B53+B54+B55+B56</f>
        <v>1117.6200000000001</v>
      </c>
      <c r="C70" s="164">
        <f t="shared" si="17"/>
        <v>0.10009547901922389</v>
      </c>
      <c r="D70" s="103">
        <f>D47+D48+D49+D50+D51+D52+D53+D54+D55+D56</f>
        <v>1015.9300000000001</v>
      </c>
      <c r="E70" s="164">
        <f t="shared" si="17"/>
        <v>0.11629619048665529</v>
      </c>
      <c r="F70" s="103">
        <f>F47+F48+F49+F50+F51+F52+F53+F54+F55+F56</f>
        <v>910.09</v>
      </c>
      <c r="G70" s="164">
        <f t="shared" si="17"/>
        <v>0.12858382936507962</v>
      </c>
      <c r="H70" s="103">
        <f>H47+H48+H49+H50+H51+H52+H53+H54+H55+H56</f>
        <v>806.39999999999986</v>
      </c>
      <c r="I70" s="164">
        <f t="shared" si="17"/>
        <v>7.3882703883236367E-2</v>
      </c>
      <c r="J70" s="103">
        <f>J47+J48+J49+J50+J51+J52+J53+J54+J55+J56</f>
        <v>750.92</v>
      </c>
    </row>
    <row r="71" spans="1:10" s="2" customFormat="1" ht="11.25">
      <c r="A71" s="27" t="s">
        <v>108</v>
      </c>
      <c r="B71" s="103">
        <f>B57+B58+B59+B60+B61+B63+B62</f>
        <v>495.06000000000006</v>
      </c>
      <c r="C71" s="164">
        <f t="shared" si="17"/>
        <v>-0.21725931664742981</v>
      </c>
      <c r="D71" s="103">
        <f>D57+D58+D59+D60+D61+D63+D62</f>
        <v>632.47</v>
      </c>
      <c r="E71" s="164">
        <f t="shared" si="17"/>
        <v>-2.3966049382715959E-2</v>
      </c>
      <c r="F71" s="103">
        <f>F57+F58+F59+F60+F61+F63+F62</f>
        <v>648</v>
      </c>
      <c r="G71" s="164">
        <f t="shared" si="17"/>
        <v>-4.6483909415971469E-2</v>
      </c>
      <c r="H71" s="103">
        <f>H57+H58+H59+H60+H61+H63+H62</f>
        <v>679.59</v>
      </c>
      <c r="I71" s="164">
        <f t="shared" si="17"/>
        <v>-1.4615685762756181E-2</v>
      </c>
      <c r="J71" s="103">
        <f>J57+J58+J59+J60+J61+J63+J62</f>
        <v>689.67000000000007</v>
      </c>
    </row>
    <row r="72" spans="1:10" s="5" customFormat="1" ht="11.25">
      <c r="A72" s="27" t="s">
        <v>109</v>
      </c>
      <c r="B72" s="103">
        <f>B64+B65+B66+B67</f>
        <v>2.8</v>
      </c>
      <c r="C72" s="164">
        <f t="shared" si="17"/>
        <v>-0.90192644483362527</v>
      </c>
      <c r="D72" s="103">
        <f>D64+D65+D66+D67</f>
        <v>28.55</v>
      </c>
      <c r="E72" s="164">
        <f t="shared" si="17"/>
        <v>0.18809821057012055</v>
      </c>
      <c r="F72" s="103">
        <f>F64+F65+F66+F67</f>
        <v>24.03</v>
      </c>
      <c r="G72" s="164">
        <f t="shared" si="17"/>
        <v>5.9523809523809312E-2</v>
      </c>
      <c r="H72" s="103">
        <f>H64+H65+H66+H67</f>
        <v>22.680000000000003</v>
      </c>
      <c r="I72" s="164">
        <f t="shared" si="17"/>
        <v>-0.57061719045815973</v>
      </c>
      <c r="J72" s="103">
        <f>J64+J65+J66+J67</f>
        <v>52.82</v>
      </c>
    </row>
    <row r="73" spans="1:10" s="21" customFormat="1" ht="10.35" customHeight="1">
      <c r="A73" s="24" t="s">
        <v>113</v>
      </c>
      <c r="B73" s="126">
        <f>SUM(B68:B72)</f>
        <v>7862.6500000000005</v>
      </c>
      <c r="C73" s="163">
        <f t="shared" si="17"/>
        <v>-3.0132244881847958E-2</v>
      </c>
      <c r="D73" s="126">
        <f>SUM(D68:D72)</f>
        <v>8106.93</v>
      </c>
      <c r="E73" s="163">
        <f t="shared" si="17"/>
        <v>3.5701145196155082E-2</v>
      </c>
      <c r="F73" s="126">
        <f>SUM(F68:F72)</f>
        <v>7827.48</v>
      </c>
      <c r="G73" s="163">
        <f t="shared" si="17"/>
        <v>0.14380655116784746</v>
      </c>
      <c r="H73" s="126">
        <f>SUM(H68:H72)</f>
        <v>6843.36</v>
      </c>
      <c r="I73" s="163">
        <f t="shared" si="17"/>
        <v>0.10825258991629028</v>
      </c>
      <c r="J73" s="126">
        <f>SUM(J68:J72)</f>
        <v>6174.91</v>
      </c>
    </row>
    <row r="74" spans="1:10" ht="10.35" customHeight="1">
      <c r="A74" s="26"/>
      <c r="B74" s="27"/>
      <c r="C74" s="164"/>
      <c r="D74" s="27"/>
      <c r="E74" s="164"/>
      <c r="F74" s="27"/>
      <c r="G74" s="164"/>
      <c r="H74" s="27"/>
      <c r="I74" s="164"/>
      <c r="J74" s="27"/>
    </row>
    <row r="75" spans="1:10" ht="10.35" customHeight="1">
      <c r="A75" s="30" t="s">
        <v>2</v>
      </c>
      <c r="B75" s="31"/>
      <c r="C75" s="164"/>
      <c r="D75" s="31"/>
      <c r="E75" s="276"/>
      <c r="F75" s="282"/>
      <c r="G75" s="276"/>
      <c r="H75" s="282"/>
      <c r="I75" s="276"/>
      <c r="J75" s="282"/>
    </row>
    <row r="76" spans="1:10" s="2" customFormat="1" ht="11.25">
      <c r="A76" s="26" t="s">
        <v>86</v>
      </c>
      <c r="B76" s="127">
        <v>7224.8</v>
      </c>
      <c r="C76" s="164">
        <f t="shared" ref="C76:C78" si="21">IF((+B76/D76)&lt;0,"n.m.",IF(B76&lt;0,(+B76/D76-1)*-1,(+B76/D76-1)))</f>
        <v>9.4053333737147415E-2</v>
      </c>
      <c r="D76" s="127">
        <v>6603.7</v>
      </c>
      <c r="E76" s="276">
        <f t="shared" ref="E76:E92" si="22">IF((+D76/F76)&lt;0,"n.m.",IF(D76&lt;0,(+D76/F76-1)*-1,(+D76/F76-1)))</f>
        <v>9.8752450009816695E-2</v>
      </c>
      <c r="F76" s="127">
        <v>6010.18</v>
      </c>
      <c r="G76" s="276">
        <f t="shared" ref="G76:G92" si="23">IF((+F76/H76)&lt;0,"n.m.",IF(F76&lt;0,(+F76/H76-1)*-1,(+F76/H76-1)))</f>
        <v>4.7135360405879068E-2</v>
      </c>
      <c r="H76" s="127">
        <v>5739.64</v>
      </c>
      <c r="I76" s="276">
        <f t="shared" ref="I76:I92" si="24">IF((+H76/J76)&lt;0,"n.m.",IF(H76&lt;0,(+H76/J76-1)*-1,(+H76/J76-1)))</f>
        <v>0.10907917466967088</v>
      </c>
      <c r="J76" s="127">
        <v>5175.1400000000003</v>
      </c>
    </row>
    <row r="77" spans="1:10" s="2" customFormat="1" ht="11.25">
      <c r="A77" s="26" t="s">
        <v>87</v>
      </c>
      <c r="B77" s="127">
        <v>7.11</v>
      </c>
      <c r="C77" s="164">
        <f t="shared" si="21"/>
        <v>0.30219780219780223</v>
      </c>
      <c r="D77" s="127">
        <v>5.46</v>
      </c>
      <c r="E77" s="276">
        <f t="shared" si="22"/>
        <v>-0.72479838709677424</v>
      </c>
      <c r="F77" s="127">
        <v>19.84</v>
      </c>
      <c r="G77" s="276">
        <f t="shared" si="23"/>
        <v>0.29082628497072216</v>
      </c>
      <c r="H77" s="127">
        <v>15.37</v>
      </c>
      <c r="I77" s="276">
        <f t="shared" si="24"/>
        <v>-0.49240422721268173</v>
      </c>
      <c r="J77" s="127">
        <v>30.28</v>
      </c>
    </row>
    <row r="78" spans="1:10" s="2" customFormat="1" ht="11.25">
      <c r="A78" s="26" t="s">
        <v>88</v>
      </c>
      <c r="B78" s="127">
        <v>1227.95</v>
      </c>
      <c r="C78" s="164">
        <f t="shared" si="21"/>
        <v>-0.1561351063464248</v>
      </c>
      <c r="D78" s="127">
        <v>1455.15</v>
      </c>
      <c r="E78" s="276">
        <f t="shared" si="22"/>
        <v>-9.8704870208298434E-2</v>
      </c>
      <c r="F78" s="127">
        <v>1614.51</v>
      </c>
      <c r="G78" s="276">
        <f t="shared" si="23"/>
        <v>0.1589249951547258</v>
      </c>
      <c r="H78" s="127">
        <v>1393.11</v>
      </c>
      <c r="I78" s="276">
        <f t="shared" si="24"/>
        <v>0.63280590717299567</v>
      </c>
      <c r="J78" s="127">
        <v>853.2</v>
      </c>
    </row>
    <row r="79" spans="1:10" s="2" customFormat="1" ht="11.25">
      <c r="A79" s="26" t="s">
        <v>89</v>
      </c>
      <c r="B79" s="127">
        <v>0.01</v>
      </c>
      <c r="C79" s="164"/>
      <c r="D79" s="127">
        <v>0</v>
      </c>
      <c r="E79" s="276"/>
      <c r="F79" s="127">
        <v>0</v>
      </c>
      <c r="G79" s="276"/>
      <c r="H79" s="127">
        <v>0</v>
      </c>
      <c r="I79" s="276"/>
      <c r="J79" s="127">
        <v>0</v>
      </c>
    </row>
    <row r="80" spans="1:10" s="5" customFormat="1" ht="11.25">
      <c r="A80" s="26" t="s">
        <v>90</v>
      </c>
      <c r="B80" s="127">
        <v>12.63</v>
      </c>
      <c r="C80" s="164"/>
      <c r="D80" s="127">
        <v>0</v>
      </c>
      <c r="E80" s="276">
        <f t="shared" si="22"/>
        <v>-1</v>
      </c>
      <c r="F80" s="127">
        <v>0.03</v>
      </c>
      <c r="G80" s="276">
        <f t="shared" si="23"/>
        <v>0</v>
      </c>
      <c r="H80" s="127">
        <v>0.03</v>
      </c>
      <c r="I80" s="276">
        <f t="shared" si="24"/>
        <v>-0.99691991786447642</v>
      </c>
      <c r="J80" s="127">
        <v>9.74</v>
      </c>
    </row>
    <row r="81" spans="1:10" s="5" customFormat="1" ht="11.25">
      <c r="A81" s="26" t="s">
        <v>129</v>
      </c>
      <c r="B81" s="127">
        <v>0</v>
      </c>
      <c r="C81" s="164"/>
      <c r="D81" s="127">
        <v>0</v>
      </c>
      <c r="E81" s="276"/>
      <c r="F81" s="127">
        <v>0</v>
      </c>
      <c r="G81" s="276">
        <f t="shared" si="23"/>
        <v>-1</v>
      </c>
      <c r="H81" s="127">
        <v>0.03</v>
      </c>
      <c r="I81" s="276">
        <f t="shared" si="24"/>
        <v>-0.99829642248722317</v>
      </c>
      <c r="J81" s="127">
        <v>17.61</v>
      </c>
    </row>
    <row r="82" spans="1:10" s="5" customFormat="1" ht="11.25">
      <c r="A82" s="26" t="s">
        <v>91</v>
      </c>
      <c r="B82" s="127">
        <v>0</v>
      </c>
      <c r="C82" s="164"/>
      <c r="D82" s="127">
        <v>0</v>
      </c>
      <c r="E82" s="276"/>
      <c r="F82" s="127">
        <v>0</v>
      </c>
      <c r="G82" s="276"/>
      <c r="H82" s="127">
        <v>0</v>
      </c>
      <c r="I82" s="276"/>
      <c r="J82" s="127">
        <v>0</v>
      </c>
    </row>
    <row r="83" spans="1:10" s="5" customFormat="1" ht="11.25">
      <c r="A83" s="26" t="s">
        <v>92</v>
      </c>
      <c r="B83" s="127">
        <v>7.58</v>
      </c>
      <c r="C83" s="164">
        <f t="shared" ref="C83" si="25">IF((+B83/D83)&lt;0,"n.m.",IF(B83&lt;0,(+B83/D83-1)*-1,(+B83/D83-1)))</f>
        <v>-0.44346549192364171</v>
      </c>
      <c r="D83" s="127">
        <v>13.62</v>
      </c>
      <c r="E83" s="276">
        <f t="shared" si="22"/>
        <v>2.7520661157024793</v>
      </c>
      <c r="F83" s="127">
        <v>3.63</v>
      </c>
      <c r="G83" s="276">
        <f t="shared" si="23"/>
        <v>0.39080459770114939</v>
      </c>
      <c r="H83" s="127">
        <v>2.61</v>
      </c>
      <c r="I83" s="276">
        <f t="shared" si="24"/>
        <v>-0.50095602294455066</v>
      </c>
      <c r="J83" s="127">
        <v>5.23</v>
      </c>
    </row>
    <row r="84" spans="1:10" s="5" customFormat="1" ht="11.25">
      <c r="A84" s="26" t="s">
        <v>93</v>
      </c>
      <c r="B84" s="127">
        <v>0</v>
      </c>
      <c r="C84" s="164"/>
      <c r="D84" s="127">
        <v>0</v>
      </c>
      <c r="E84" s="276"/>
      <c r="F84" s="127">
        <v>0</v>
      </c>
      <c r="G84" s="276"/>
      <c r="H84" s="127">
        <v>0</v>
      </c>
      <c r="I84" s="276"/>
      <c r="J84" s="127">
        <v>0</v>
      </c>
    </row>
    <row r="85" spans="1:10" s="5" customFormat="1" ht="11.25">
      <c r="A85" s="26" t="s">
        <v>94</v>
      </c>
      <c r="B85" s="127">
        <v>0</v>
      </c>
      <c r="C85" s="164"/>
      <c r="D85" s="127">
        <v>0</v>
      </c>
      <c r="E85" s="276"/>
      <c r="F85" s="127">
        <v>0</v>
      </c>
      <c r="G85" s="276"/>
      <c r="H85" s="127">
        <v>0</v>
      </c>
      <c r="I85" s="276"/>
      <c r="J85" s="127">
        <v>0</v>
      </c>
    </row>
    <row r="86" spans="1:10" s="5" customFormat="1" ht="11.25">
      <c r="A86" s="26" t="s">
        <v>95</v>
      </c>
      <c r="B86" s="127">
        <v>0</v>
      </c>
      <c r="C86" s="164"/>
      <c r="D86" s="127">
        <v>0</v>
      </c>
      <c r="E86" s="276"/>
      <c r="F86" s="127">
        <v>0</v>
      </c>
      <c r="G86" s="276"/>
      <c r="H86" s="127">
        <v>0</v>
      </c>
      <c r="I86" s="276"/>
      <c r="J86" s="127">
        <v>0</v>
      </c>
    </row>
    <row r="87" spans="1:10" s="5" customFormat="1" ht="11.25">
      <c r="A87" s="26" t="s">
        <v>96</v>
      </c>
      <c r="B87" s="127">
        <v>0</v>
      </c>
      <c r="C87" s="164"/>
      <c r="D87" s="127">
        <v>0</v>
      </c>
      <c r="E87" s="276"/>
      <c r="F87" s="127">
        <v>0</v>
      </c>
      <c r="G87" s="276"/>
      <c r="H87" s="127">
        <v>0</v>
      </c>
      <c r="I87" s="276"/>
      <c r="J87" s="127">
        <v>0</v>
      </c>
    </row>
    <row r="88" spans="1:10" s="5" customFormat="1" ht="11.25">
      <c r="A88" s="26" t="s">
        <v>97</v>
      </c>
      <c r="B88" s="127">
        <v>6.03</v>
      </c>
      <c r="C88" s="164">
        <f t="shared" ref="C88:C97" si="26">IF((+B88/D88)&lt;0,"n.m.",IF(B88&lt;0,(+B88/D88-1)*-1,(+B88/D88-1)))</f>
        <v>-0.24341279799247173</v>
      </c>
      <c r="D88" s="127">
        <v>7.97</v>
      </c>
      <c r="E88" s="276">
        <f t="shared" si="22"/>
        <v>-4.3217286914765896E-2</v>
      </c>
      <c r="F88" s="127">
        <v>8.33</v>
      </c>
      <c r="G88" s="276">
        <f t="shared" si="23"/>
        <v>0.10771276595744683</v>
      </c>
      <c r="H88" s="127">
        <v>7.52</v>
      </c>
      <c r="I88" s="276">
        <f t="shared" si="24"/>
        <v>-0.45625451916124371</v>
      </c>
      <c r="J88" s="127">
        <v>13.83</v>
      </c>
    </row>
    <row r="89" spans="1:10" s="5" customFormat="1" ht="11.25">
      <c r="A89" s="26" t="s">
        <v>98</v>
      </c>
      <c r="B89" s="103">
        <v>353</v>
      </c>
      <c r="C89" s="164">
        <f t="shared" si="26"/>
        <v>-0.16402216643773981</v>
      </c>
      <c r="D89" s="103">
        <v>422.26</v>
      </c>
      <c r="E89" s="276">
        <f t="shared" si="22"/>
        <v>-0.24236552194351746</v>
      </c>
      <c r="F89" s="280">
        <v>557.34</v>
      </c>
      <c r="G89" s="276">
        <f t="shared" si="23"/>
        <v>7.5383697597484201E-3</v>
      </c>
      <c r="H89" s="280">
        <v>553.16999999999996</v>
      </c>
      <c r="I89" s="276">
        <f t="shared" si="24"/>
        <v>0.42367777634796022</v>
      </c>
      <c r="J89" s="280">
        <v>388.55</v>
      </c>
    </row>
    <row r="90" spans="1:10" s="5" customFormat="1" ht="11.25">
      <c r="A90" s="26" t="s">
        <v>99</v>
      </c>
      <c r="B90" s="127">
        <v>95.04</v>
      </c>
      <c r="C90" s="164">
        <f t="shared" si="26"/>
        <v>-0.29704142011834311</v>
      </c>
      <c r="D90" s="127">
        <v>135.19999999999999</v>
      </c>
      <c r="E90" s="276">
        <f t="shared" si="22"/>
        <v>-0.59679102919686267</v>
      </c>
      <c r="F90" s="127">
        <v>335.31</v>
      </c>
      <c r="G90" s="276">
        <f t="shared" si="23"/>
        <v>3.258091337418767E-2</v>
      </c>
      <c r="H90" s="127">
        <v>324.73</v>
      </c>
      <c r="I90" s="276">
        <f t="shared" si="24"/>
        <v>-9.5560383244206792E-2</v>
      </c>
      <c r="J90" s="127">
        <v>359.04</v>
      </c>
    </row>
    <row r="91" spans="1:10" s="2" customFormat="1" ht="11.25">
      <c r="A91" s="26" t="s">
        <v>100</v>
      </c>
      <c r="B91" s="127">
        <v>0</v>
      </c>
      <c r="C91" s="164"/>
      <c r="D91" s="127">
        <v>0</v>
      </c>
      <c r="E91" s="276">
        <f t="shared" si="22"/>
        <v>-1</v>
      </c>
      <c r="F91" s="127">
        <v>0.13</v>
      </c>
      <c r="G91" s="276"/>
      <c r="H91" s="127">
        <v>0</v>
      </c>
      <c r="I91" s="276"/>
      <c r="J91" s="127">
        <v>0</v>
      </c>
    </row>
    <row r="92" spans="1:10" s="5" customFormat="1" ht="11.25">
      <c r="A92" s="26" t="s">
        <v>101</v>
      </c>
      <c r="B92" s="127">
        <v>208.82</v>
      </c>
      <c r="C92" s="164">
        <f t="shared" si="26"/>
        <v>0.39027962716378162</v>
      </c>
      <c r="D92" s="127">
        <v>150.19999999999999</v>
      </c>
      <c r="E92" s="276">
        <f t="shared" si="22"/>
        <v>-0.27961630695443651</v>
      </c>
      <c r="F92" s="127">
        <v>208.5</v>
      </c>
      <c r="G92" s="276">
        <f t="shared" si="23"/>
        <v>2.704690831556503</v>
      </c>
      <c r="H92" s="127">
        <v>56.28</v>
      </c>
      <c r="I92" s="276">
        <f t="shared" si="24"/>
        <v>-0.62108664916178546</v>
      </c>
      <c r="J92" s="127">
        <v>148.53</v>
      </c>
    </row>
    <row r="93" spans="1:10" s="207" customFormat="1" ht="11.25">
      <c r="A93" s="26" t="s">
        <v>158</v>
      </c>
      <c r="B93" s="127">
        <v>1.82</v>
      </c>
      <c r="C93" s="164">
        <f t="shared" si="26"/>
        <v>3.55</v>
      </c>
      <c r="D93" s="127">
        <v>0.4</v>
      </c>
      <c r="E93" s="164"/>
      <c r="F93" s="164"/>
      <c r="G93" s="164"/>
      <c r="H93" s="164"/>
      <c r="I93" s="164"/>
      <c r="J93" s="164"/>
    </row>
    <row r="94" spans="1:10" s="5" customFormat="1" ht="11.25">
      <c r="A94" s="26" t="s">
        <v>102</v>
      </c>
      <c r="B94" s="127">
        <v>12.49</v>
      </c>
      <c r="C94" s="164">
        <f t="shared" si="26"/>
        <v>-6.5119760479041888E-2</v>
      </c>
      <c r="D94" s="127">
        <v>13.36</v>
      </c>
      <c r="E94" s="276"/>
      <c r="F94" s="127">
        <v>29.94</v>
      </c>
      <c r="G94" s="276">
        <f t="shared" ref="G94:G97" si="27">IF((+F94/H94)&lt;0,"n.m.",IF(F94&lt;0,(+F94/H94-1)*-1,(+F94/H94-1)))</f>
        <v>-0.13965517241379299</v>
      </c>
      <c r="H94" s="127">
        <v>34.799999999999997</v>
      </c>
      <c r="I94" s="276">
        <f t="shared" ref="I94:I97" si="28">IF((+H94/J94)&lt;0,"n.m.",IF(H94&lt;0,(+H94/J94-1)*-1,(+H94/J94-1)))</f>
        <v>2.1636363636363636</v>
      </c>
      <c r="J94" s="127">
        <v>11</v>
      </c>
    </row>
    <row r="95" spans="1:10" s="5" customFormat="1" ht="11.25">
      <c r="A95" s="26" t="s">
        <v>103</v>
      </c>
      <c r="B95" s="127">
        <v>0</v>
      </c>
      <c r="C95" s="164"/>
      <c r="D95" s="127">
        <v>0</v>
      </c>
      <c r="E95" s="276">
        <f t="shared" ref="E95:E97" si="29">IF((+D95/F95)&lt;0,"n.m.",IF(D95&lt;0,(+D95/F95-1)*-1,(+D95/F95-1)))</f>
        <v>-1</v>
      </c>
      <c r="F95" s="127">
        <v>1.1599999999999999</v>
      </c>
      <c r="G95" s="276">
        <f t="shared" si="27"/>
        <v>-0.77820267686424471</v>
      </c>
      <c r="H95" s="127">
        <v>5.23</v>
      </c>
      <c r="I95" s="276">
        <f t="shared" si="28"/>
        <v>0.21911421911421924</v>
      </c>
      <c r="J95" s="127">
        <v>4.29</v>
      </c>
    </row>
    <row r="96" spans="1:10" s="5" customFormat="1" ht="11.25">
      <c r="A96" s="26" t="s">
        <v>104</v>
      </c>
      <c r="B96" s="127">
        <v>0.77</v>
      </c>
      <c r="C96" s="164">
        <f t="shared" si="26"/>
        <v>1.5666666666666669</v>
      </c>
      <c r="D96" s="127">
        <v>0.3</v>
      </c>
      <c r="E96" s="276">
        <f t="shared" si="29"/>
        <v>-0.97900629811056683</v>
      </c>
      <c r="F96" s="127">
        <v>14.29</v>
      </c>
      <c r="G96" s="276">
        <f t="shared" si="27"/>
        <v>5.4954545454545443</v>
      </c>
      <c r="H96" s="127">
        <v>2.2000000000000002</v>
      </c>
      <c r="I96" s="276">
        <f t="shared" si="28"/>
        <v>-0.16666666666666663</v>
      </c>
      <c r="J96" s="127">
        <v>2.64</v>
      </c>
    </row>
    <row r="97" spans="1:10" s="5" customFormat="1" ht="11.25">
      <c r="A97" s="26" t="s">
        <v>105</v>
      </c>
      <c r="B97" s="128">
        <v>0.13</v>
      </c>
      <c r="C97" s="164">
        <f t="shared" si="26"/>
        <v>5.5</v>
      </c>
      <c r="D97" s="128">
        <v>0.02</v>
      </c>
      <c r="E97" s="276">
        <f t="shared" si="29"/>
        <v>-0.97297297297297303</v>
      </c>
      <c r="F97" s="281">
        <v>0.74</v>
      </c>
      <c r="G97" s="276">
        <f t="shared" si="27"/>
        <v>-0.77844311377245512</v>
      </c>
      <c r="H97" s="281">
        <v>3.34</v>
      </c>
      <c r="I97" s="276">
        <f t="shared" si="28"/>
        <v>-0.70520741394527797</v>
      </c>
      <c r="J97" s="281">
        <v>11.33</v>
      </c>
    </row>
    <row r="98" spans="1:10" s="5" customFormat="1" ht="11.25">
      <c r="A98" s="26" t="s">
        <v>106</v>
      </c>
      <c r="B98" s="128">
        <v>0</v>
      </c>
      <c r="C98" s="164">
        <f>IF((+B98/D98)&lt;0,"n.m.",IF(B98&lt;0,(+B98/D98-1)*-1,(+B98/D98-1)))</f>
        <v>-1</v>
      </c>
      <c r="D98" s="128">
        <v>0.02</v>
      </c>
      <c r="E98" s="276">
        <f>IF((+D98/F98)&lt;0,"n.m.",IF(D98&lt;0,(+D98/F98-1)*-1,(+D98/F98-1)))</f>
        <v>-0.90909090909090906</v>
      </c>
      <c r="F98" s="281">
        <v>0.22</v>
      </c>
      <c r="G98" s="276"/>
      <c r="H98" s="281">
        <v>0</v>
      </c>
      <c r="I98" s="276"/>
      <c r="J98" s="127">
        <v>0</v>
      </c>
    </row>
    <row r="99" spans="1:10" s="5" customFormat="1" ht="11.25">
      <c r="A99" s="27" t="s">
        <v>86</v>
      </c>
      <c r="B99" s="104">
        <f>B76</f>
        <v>7224.8</v>
      </c>
      <c r="C99" s="164">
        <f t="shared" ref="C99:I104" si="30">IF((+B99/D99)&lt;0,"n.m.",IF(B99&lt;0,(+B99/D99-1)*-1,(+B99/D99-1)))</f>
        <v>9.4053333737147415E-2</v>
      </c>
      <c r="D99" s="104">
        <f>D76</f>
        <v>6603.7</v>
      </c>
      <c r="E99" s="164">
        <f t="shared" si="30"/>
        <v>9.8752450009816695E-2</v>
      </c>
      <c r="F99" s="104">
        <f>F76</f>
        <v>6010.18</v>
      </c>
      <c r="G99" s="164">
        <f t="shared" si="30"/>
        <v>4.7135360405879068E-2</v>
      </c>
      <c r="H99" s="104">
        <f>H76</f>
        <v>5739.64</v>
      </c>
      <c r="I99" s="164">
        <f t="shared" si="30"/>
        <v>0.10907917466967088</v>
      </c>
      <c r="J99" s="104">
        <f>J76</f>
        <v>5175.1400000000003</v>
      </c>
    </row>
    <row r="100" spans="1:10" s="5" customFormat="1" ht="11.25">
      <c r="A100" s="27" t="s">
        <v>87</v>
      </c>
      <c r="B100" s="104">
        <f>B77</f>
        <v>7.11</v>
      </c>
      <c r="C100" s="164">
        <f t="shared" si="30"/>
        <v>0.30219780219780223</v>
      </c>
      <c r="D100" s="104">
        <f>D77</f>
        <v>5.46</v>
      </c>
      <c r="E100" s="164">
        <f t="shared" si="30"/>
        <v>-0.72479838709677424</v>
      </c>
      <c r="F100" s="104">
        <f>F77</f>
        <v>19.84</v>
      </c>
      <c r="G100" s="164">
        <f t="shared" si="30"/>
        <v>0.29082628497072216</v>
      </c>
      <c r="H100" s="104">
        <f>H77</f>
        <v>15.37</v>
      </c>
      <c r="I100" s="164">
        <f t="shared" si="30"/>
        <v>-0.49240422721268173</v>
      </c>
      <c r="J100" s="104">
        <f>J77</f>
        <v>30.28</v>
      </c>
    </row>
    <row r="101" spans="1:10" s="2" customFormat="1" ht="11.25">
      <c r="A101" s="27" t="s">
        <v>107</v>
      </c>
      <c r="B101" s="103">
        <f>B78+B79+B80+B81+B82+B83+B84+B85+B86+B87</f>
        <v>1248.17</v>
      </c>
      <c r="C101" s="164">
        <f t="shared" si="30"/>
        <v>-0.15019369949004946</v>
      </c>
      <c r="D101" s="103">
        <f>D78+D79+D80+D81+D82+D83+D84+D85+D86+D87</f>
        <v>1468.77</v>
      </c>
      <c r="E101" s="164">
        <f t="shared" si="30"/>
        <v>-9.2326516991416252E-2</v>
      </c>
      <c r="F101" s="103">
        <f>F78+F79+F80+F81+F82+F83+F84+F85+F86+F87</f>
        <v>1618.17</v>
      </c>
      <c r="G101" s="164">
        <f t="shared" si="30"/>
        <v>0.1593302669475134</v>
      </c>
      <c r="H101" s="103">
        <f>H78+H79+H80+H81+H82+H83+H84+H85+H86+H87</f>
        <v>1395.7799999999997</v>
      </c>
      <c r="I101" s="164">
        <f t="shared" si="30"/>
        <v>0.57576373365847</v>
      </c>
      <c r="J101" s="103">
        <f>J78+J79+J80+J81+J82+J83+J84+J85+J86+J87</f>
        <v>885.78000000000009</v>
      </c>
    </row>
    <row r="102" spans="1:10" s="2" customFormat="1" ht="11.25">
      <c r="A102" s="27" t="s">
        <v>108</v>
      </c>
      <c r="B102" s="103">
        <f>B88+B89+B90+B91+B92+B94+B93</f>
        <v>677.2</v>
      </c>
      <c r="C102" s="164">
        <f t="shared" si="30"/>
        <v>-7.1552941499060885E-2</v>
      </c>
      <c r="D102" s="103">
        <f>D88+D89+D90+D91+D92+D94+D93</f>
        <v>729.3900000000001</v>
      </c>
      <c r="E102" s="164">
        <f t="shared" si="30"/>
        <v>-0.35993155192839277</v>
      </c>
      <c r="F102" s="103">
        <f>F88+F89+F90+F91+F92+F94+F93</f>
        <v>1139.5500000000002</v>
      </c>
      <c r="G102" s="164">
        <f t="shared" si="30"/>
        <v>0.16697388632872534</v>
      </c>
      <c r="H102" s="103">
        <f>H88+H89+H90+H91+H92+H94+H93</f>
        <v>976.49999999999989</v>
      </c>
      <c r="I102" s="164">
        <f t="shared" si="30"/>
        <v>6.0318149736684701E-2</v>
      </c>
      <c r="J102" s="103">
        <f>J88+J89+J90+J91+J92+J94+J93</f>
        <v>920.95</v>
      </c>
    </row>
    <row r="103" spans="1:10" s="5" customFormat="1" ht="11.25">
      <c r="A103" s="27" t="s">
        <v>109</v>
      </c>
      <c r="B103" s="79">
        <f>B95+B96+B97+B98</f>
        <v>0.9</v>
      </c>
      <c r="C103" s="164">
        <f t="shared" si="30"/>
        <v>1.6470588235294117</v>
      </c>
      <c r="D103" s="79">
        <f>D95+D96+D97+D98</f>
        <v>0.34</v>
      </c>
      <c r="E103" s="164">
        <f t="shared" si="30"/>
        <v>-0.97928092626447283</v>
      </c>
      <c r="F103" s="79">
        <f>F95+F96+F97+F98</f>
        <v>16.409999999999997</v>
      </c>
      <c r="G103" s="164">
        <f t="shared" si="30"/>
        <v>0.52367688022284087</v>
      </c>
      <c r="H103" s="79">
        <f>H95+H96+H97+H98</f>
        <v>10.77</v>
      </c>
      <c r="I103" s="164">
        <f t="shared" si="30"/>
        <v>-0.41018619934282585</v>
      </c>
      <c r="J103" s="79">
        <f>J95+J96+J97+J98</f>
        <v>18.259999999999998</v>
      </c>
    </row>
    <row r="104" spans="1:10" s="21" customFormat="1" ht="10.35" customHeight="1">
      <c r="A104" s="20" t="s">
        <v>114</v>
      </c>
      <c r="B104" s="147">
        <f>SUM(B99:B103)</f>
        <v>9158.18</v>
      </c>
      <c r="C104" s="163">
        <f t="shared" si="30"/>
        <v>3.9797176548595159E-2</v>
      </c>
      <c r="D104" s="147">
        <f>SUM(D99:D103)</f>
        <v>8807.66</v>
      </c>
      <c r="E104" s="163">
        <f t="shared" si="30"/>
        <v>3.9867562456330496E-4</v>
      </c>
      <c r="F104" s="147">
        <f>SUM(F99:F103)</f>
        <v>8804.1500000000015</v>
      </c>
      <c r="G104" s="163">
        <f t="shared" si="30"/>
        <v>8.1848745278358948E-2</v>
      </c>
      <c r="H104" s="147">
        <f>SUM(H99:H103)</f>
        <v>8138.06</v>
      </c>
      <c r="I104" s="163">
        <f t="shared" si="30"/>
        <v>0.15755126656909058</v>
      </c>
      <c r="J104" s="147">
        <f>SUM(J99:J103)</f>
        <v>7030.41</v>
      </c>
    </row>
    <row r="105" spans="1:10" ht="15.75" customHeight="1">
      <c r="A105" s="374" t="s">
        <v>159</v>
      </c>
      <c r="B105" s="375"/>
      <c r="C105" s="375"/>
      <c r="D105" s="375"/>
      <c r="E105" s="375"/>
      <c r="F105" s="375"/>
      <c r="G105" s="375"/>
      <c r="H105" s="375"/>
      <c r="I105" s="375"/>
      <c r="J105" s="376"/>
    </row>
  </sheetData>
  <mergeCells count="1">
    <mergeCell ref="A105:J105"/>
  </mergeCells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3" max="9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view="pageBreakPreview" zoomScale="115" zoomScaleNormal="100" zoomScaleSheetLayoutView="115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A105" sqref="A105:J105"/>
    </sheetView>
  </sheetViews>
  <sheetFormatPr baseColWidth="10" defaultColWidth="20.5703125" defaultRowHeight="12" customHeight="1" outlineLevelRow="1"/>
  <cols>
    <col min="1" max="1" width="20.5703125" style="51" customWidth="1"/>
    <col min="2" max="4" width="11.28515625" style="19" customWidth="1"/>
    <col min="5" max="10" width="11.28515625" style="51" customWidth="1"/>
    <col min="11" max="16384" width="20.5703125" style="51"/>
  </cols>
  <sheetData>
    <row r="1" spans="1:10" s="32" customFormat="1" ht="24.75" customHeight="1">
      <c r="A1" s="50" t="s">
        <v>122</v>
      </c>
      <c r="B1" s="83">
        <v>2020</v>
      </c>
      <c r="C1" s="83" t="s">
        <v>148</v>
      </c>
      <c r="D1" s="83">
        <v>2019</v>
      </c>
      <c r="E1" s="239" t="s">
        <v>150</v>
      </c>
      <c r="F1" s="239">
        <v>2018</v>
      </c>
      <c r="G1" s="239" t="s">
        <v>153</v>
      </c>
      <c r="H1" s="239">
        <v>2017</v>
      </c>
      <c r="I1" s="239" t="s">
        <v>154</v>
      </c>
      <c r="J1" s="239">
        <v>2016</v>
      </c>
    </row>
    <row r="2" spans="1:10" ht="3" hidden="1" customHeight="1" outlineLevel="1"/>
    <row r="3" spans="1:10" s="53" customFormat="1" ht="10.35" customHeight="1" collapsed="1">
      <c r="A3" s="52" t="s">
        <v>1</v>
      </c>
      <c r="B3" s="186">
        <f>B73</f>
        <v>4632.5999999999995</v>
      </c>
      <c r="C3" s="161">
        <f>IF((+B3/D3)&lt;0,"n.m.",IF(B3&lt;0,(+B3/D3-1)*-1,(+B3/D3-1)))</f>
        <v>-5.7608237943443608E-2</v>
      </c>
      <c r="D3" s="186">
        <f>D73</f>
        <v>4915.79</v>
      </c>
      <c r="E3" s="161">
        <f>IF((+D3/F3)&lt;0,"n.m.",IF(D3&lt;0,(+D3/F3-1)*-1,(+D3/F3-1)))</f>
        <v>5.9606488965912918E-2</v>
      </c>
      <c r="F3" s="186">
        <f>F73</f>
        <v>4639.2599999999993</v>
      </c>
      <c r="G3" s="161">
        <f>IF((+F3/H3)&lt;0,"n.m.",IF(F3&lt;0,(+F3/H3-1)*-1,(+F3/H3-1)))</f>
        <v>9.3752357600905389E-2</v>
      </c>
      <c r="H3" s="186">
        <f>H73</f>
        <v>4241.5999999999995</v>
      </c>
      <c r="I3" s="161">
        <f>IF((+H3/J3)&lt;0,"n.m.",IF(H3&lt;0,(+H3/J3-1)*-1,(+H3/J3-1)))</f>
        <v>6.0140265634919254E-2</v>
      </c>
      <c r="J3" s="186">
        <f>J73</f>
        <v>4000.9800000000005</v>
      </c>
    </row>
    <row r="4" spans="1:10" s="53" customFormat="1" ht="10.35" customHeight="1">
      <c r="A4" s="52" t="s">
        <v>2</v>
      </c>
      <c r="B4" s="186">
        <f>B104</f>
        <v>4441.1399999999994</v>
      </c>
      <c r="C4" s="161">
        <f t="shared" ref="C4:I7" si="0">IF((+B4/D4)&lt;0,"n.m.",IF(B4&lt;0,(+B4/D4-1)*-1,(+B4/D4-1)))</f>
        <v>-1.0743155498433077E-2</v>
      </c>
      <c r="D4" s="186">
        <f>D104</f>
        <v>4489.37</v>
      </c>
      <c r="E4" s="161">
        <f t="shared" si="0"/>
        <v>4.1375550916260995E-2</v>
      </c>
      <c r="F4" s="186">
        <f>F104</f>
        <v>4310.9999999999991</v>
      </c>
      <c r="G4" s="161">
        <f t="shared" si="0"/>
        <v>-4.3010155946500928E-2</v>
      </c>
      <c r="H4" s="186">
        <f>H104</f>
        <v>4504.7499999999991</v>
      </c>
      <c r="I4" s="161">
        <f t="shared" si="0"/>
        <v>0.29349826710426918</v>
      </c>
      <c r="J4" s="186">
        <f>J104</f>
        <v>3482.61</v>
      </c>
    </row>
    <row r="5" spans="1:10" s="53" customFormat="1" ht="10.35" customHeight="1">
      <c r="A5" s="52" t="s">
        <v>3</v>
      </c>
      <c r="B5" s="186">
        <v>4602.83</v>
      </c>
      <c r="C5" s="161">
        <f t="shared" si="0"/>
        <v>-5.6700481606722031E-2</v>
      </c>
      <c r="D5" s="186">
        <v>4879.5</v>
      </c>
      <c r="E5" s="161">
        <f t="shared" si="0"/>
        <v>7.9102563507159607E-2</v>
      </c>
      <c r="F5" s="275">
        <v>4521.8130000000001</v>
      </c>
      <c r="G5" s="161">
        <f t="shared" si="0"/>
        <v>0.11010775020806185</v>
      </c>
      <c r="H5" s="271">
        <v>4073.31</v>
      </c>
      <c r="I5" s="161">
        <f t="shared" si="0"/>
        <v>4.7521936366535344E-2</v>
      </c>
      <c r="J5" s="271">
        <v>3888.52</v>
      </c>
    </row>
    <row r="6" spans="1:10" s="53" customFormat="1" ht="10.35" customHeight="1">
      <c r="A6" s="52" t="s">
        <v>116</v>
      </c>
      <c r="B6" s="186">
        <v>176.35</v>
      </c>
      <c r="C6" s="161">
        <f t="shared" si="0"/>
        <v>0.44584733950971556</v>
      </c>
      <c r="D6" s="186">
        <v>121.97</v>
      </c>
      <c r="E6" s="161">
        <f t="shared" si="0"/>
        <v>-0.14121962725397275</v>
      </c>
      <c r="F6" s="275">
        <v>142.02699999999999</v>
      </c>
      <c r="G6" s="161">
        <f t="shared" si="0"/>
        <v>-0.30586481599139836</v>
      </c>
      <c r="H6" s="271">
        <v>204.61</v>
      </c>
      <c r="I6" s="161">
        <f t="shared" si="0"/>
        <v>8.8351063829787302E-2</v>
      </c>
      <c r="J6" s="271">
        <v>188</v>
      </c>
    </row>
    <row r="7" spans="1:10" s="53" customFormat="1" ht="10.35" customHeight="1">
      <c r="A7" s="52" t="s">
        <v>125</v>
      </c>
      <c r="B7" s="186">
        <v>176.35</v>
      </c>
      <c r="C7" s="161">
        <f t="shared" si="0"/>
        <v>0.44584733950971556</v>
      </c>
      <c r="D7" s="186">
        <v>121.97</v>
      </c>
      <c r="E7" s="161">
        <f t="shared" si="0"/>
        <v>-0.14121962725397275</v>
      </c>
      <c r="F7" s="275">
        <v>142.02699999999999</v>
      </c>
      <c r="G7" s="161">
        <f t="shared" si="0"/>
        <v>-0.30586481599139836</v>
      </c>
      <c r="H7" s="271">
        <v>204.61</v>
      </c>
      <c r="I7" s="161">
        <f t="shared" si="0"/>
        <v>8.8351063829787302E-2</v>
      </c>
      <c r="J7" s="271">
        <v>188</v>
      </c>
    </row>
    <row r="8" spans="1:10" ht="10.35" customHeight="1">
      <c r="A8" s="54" t="s">
        <v>117</v>
      </c>
      <c r="B8" s="129">
        <f>B6/B5</f>
        <v>3.8313385460683969E-2</v>
      </c>
      <c r="C8" s="162"/>
      <c r="D8" s="129">
        <f>D6/D5</f>
        <v>2.4996413566963829E-2</v>
      </c>
      <c r="E8" s="162"/>
      <c r="F8" s="272">
        <f>F6/F5</f>
        <v>3.1409304188386382E-2</v>
      </c>
      <c r="G8" s="162"/>
      <c r="H8" s="272">
        <f>H6/H5</f>
        <v>5.0231875305341359E-2</v>
      </c>
      <c r="I8" s="162"/>
      <c r="J8" s="272">
        <f>J6/J5</f>
        <v>4.8347443243187641E-2</v>
      </c>
    </row>
    <row r="9" spans="1:10" ht="10.35" customHeight="1">
      <c r="A9" s="54" t="s">
        <v>118</v>
      </c>
      <c r="B9" s="130">
        <f>B3/Group!B2</f>
        <v>0.2999104657915232</v>
      </c>
      <c r="C9" s="162"/>
      <c r="D9" s="130">
        <f>D3/Group!D2</f>
        <v>0.29581170263275236</v>
      </c>
      <c r="E9" s="162"/>
      <c r="F9" s="273">
        <f>F3/[1]Group!F2</f>
        <v>0.28421822619537723</v>
      </c>
      <c r="G9" s="162"/>
      <c r="H9" s="273">
        <f>H3/[1]Group!H2</f>
        <v>0.29010545869642679</v>
      </c>
      <c r="I9" s="162"/>
      <c r="J9" s="273">
        <f>J3/[1]Group!J2</f>
        <v>0.29656594048045259</v>
      </c>
    </row>
    <row r="10" spans="1:10" ht="10.35" customHeight="1">
      <c r="A10" s="54" t="s">
        <v>119</v>
      </c>
      <c r="B10" s="130">
        <f>B4/Group!B3</f>
        <v>0.24177337713171412</v>
      </c>
      <c r="C10" s="162"/>
      <c r="D10" s="130">
        <f>D4/Group!D3</f>
        <v>0.25783965521598395</v>
      </c>
      <c r="E10" s="162"/>
      <c r="F10" s="273">
        <f>F4/[1]Group!F3</f>
        <v>0.25509313473426465</v>
      </c>
      <c r="G10" s="162"/>
      <c r="H10" s="273">
        <f>H4/[1]Group!H3</f>
        <v>0.2715034531972586</v>
      </c>
      <c r="I10" s="162"/>
      <c r="J10" s="273">
        <f>J4/[1]Group!J3</f>
        <v>0.23506070212928237</v>
      </c>
    </row>
    <row r="11" spans="1:10" ht="10.35" customHeight="1">
      <c r="A11" s="54"/>
      <c r="B11" s="213"/>
      <c r="C11" s="162"/>
      <c r="D11" s="213"/>
      <c r="E11" s="162"/>
      <c r="F11" s="273"/>
      <c r="G11" s="162"/>
      <c r="H11" s="274"/>
      <c r="I11" s="162"/>
      <c r="J11" s="274"/>
    </row>
    <row r="12" spans="1:10" s="53" customFormat="1" ht="10.35" customHeight="1">
      <c r="A12" s="56" t="s">
        <v>85</v>
      </c>
      <c r="B12" s="57"/>
      <c r="C12" s="162"/>
      <c r="D12" s="57"/>
      <c r="E12" s="264"/>
      <c r="F12" s="265"/>
      <c r="G12" s="264"/>
      <c r="H12" s="265"/>
      <c r="I12" s="264"/>
      <c r="J12" s="265"/>
    </row>
    <row r="13" spans="1:10" s="2" customFormat="1" ht="11.25">
      <c r="A13" s="58" t="s">
        <v>86</v>
      </c>
      <c r="B13" s="131">
        <v>537</v>
      </c>
      <c r="C13" s="162">
        <f>IF((+B13/D13)&lt;0,"n.m.",IF(B13&lt;0,(+B13/D13-1)*-1,(+B13/D13-1)))</f>
        <v>-1.8587360594795044E-3</v>
      </c>
      <c r="D13" s="131">
        <v>538</v>
      </c>
      <c r="E13" s="264">
        <f>IF((+D13/F13)&lt;0,"n.m.",IF(D13&lt;0,(+D13/F13-1)*-1,(+D13/F13-1)))</f>
        <v>0.13983050847457634</v>
      </c>
      <c r="F13" s="131">
        <v>472</v>
      </c>
      <c r="G13" s="264">
        <f>IF((+F13/H13)&lt;0,"n.m.",IF(F13&lt;0,(+F13/H13-1)*-1,(+F13/H13-1)))</f>
        <v>6.3063063063063085E-2</v>
      </c>
      <c r="H13" s="131">
        <v>444</v>
      </c>
      <c r="I13" s="264">
        <f t="shared" ref="I13:I29" si="1">IF((+H13/J13)&lt;0,"n.m.",IF(H13&lt;0,(+H13/J13-1)*-1,(+H13/J13-1)))</f>
        <v>-0.20572450805008946</v>
      </c>
      <c r="J13" s="131">
        <v>559</v>
      </c>
    </row>
    <row r="14" spans="1:10" s="2" customFormat="1" ht="11.25">
      <c r="A14" s="58" t="s">
        <v>87</v>
      </c>
      <c r="B14" s="131">
        <v>7832</v>
      </c>
      <c r="C14" s="162">
        <f t="shared" ref="C14:C26" si="2">IF((+B14/D14)&lt;0,"n.m.",IF(B14&lt;0,(+B14/D14-1)*-1,(+B14/D14-1)))</f>
        <v>1.6087182148417201E-2</v>
      </c>
      <c r="D14" s="131">
        <v>7708</v>
      </c>
      <c r="E14" s="264">
        <f t="shared" ref="E14:E28" si="3">IF((+D14/F14)&lt;0,"n.m.",IF(D14&lt;0,(+D14/F14-1)*-1,(+D14/F14-1)))</f>
        <v>6.5671229088898109E-2</v>
      </c>
      <c r="F14" s="131">
        <v>7233</v>
      </c>
      <c r="G14" s="264">
        <f t="shared" ref="G14:G28" si="4">IF((+F14/H14)&lt;0,"n.m.",IF(F14&lt;0,(+F14/H14-1)*-1,(+F14/H14-1)))</f>
        <v>5.2685198661039045E-2</v>
      </c>
      <c r="H14" s="131">
        <v>6871</v>
      </c>
      <c r="I14" s="264">
        <f t="shared" si="1"/>
        <v>1.6871392629865367E-2</v>
      </c>
      <c r="J14" s="131">
        <v>6757</v>
      </c>
    </row>
    <row r="15" spans="1:10" s="2" customFormat="1" ht="11.25">
      <c r="A15" s="58" t="s">
        <v>88</v>
      </c>
      <c r="B15" s="131">
        <v>6</v>
      </c>
      <c r="C15" s="162">
        <f t="shared" si="2"/>
        <v>0.5</v>
      </c>
      <c r="D15" s="131">
        <v>4</v>
      </c>
      <c r="E15" s="264">
        <f t="shared" si="3"/>
        <v>0</v>
      </c>
      <c r="F15" s="131">
        <v>4</v>
      </c>
      <c r="G15" s="264">
        <f t="shared" si="4"/>
        <v>-0.33333333333333337</v>
      </c>
      <c r="H15" s="131">
        <v>6</v>
      </c>
      <c r="I15" s="264">
        <f t="shared" si="1"/>
        <v>-0.85</v>
      </c>
      <c r="J15" s="131">
        <v>40</v>
      </c>
    </row>
    <row r="16" spans="1:10" s="2" customFormat="1" ht="11.25">
      <c r="A16" s="58" t="s">
        <v>89</v>
      </c>
      <c r="B16" s="131">
        <v>2899</v>
      </c>
      <c r="C16" s="162">
        <f t="shared" si="2"/>
        <v>5.0743022834360385E-2</v>
      </c>
      <c r="D16" s="131">
        <v>2759</v>
      </c>
      <c r="E16" s="264">
        <f t="shared" si="3"/>
        <v>7.1040372670807539E-2</v>
      </c>
      <c r="F16" s="131">
        <v>2576</v>
      </c>
      <c r="G16" s="264">
        <f t="shared" si="4"/>
        <v>3.0399999999999983E-2</v>
      </c>
      <c r="H16" s="131">
        <v>2500</v>
      </c>
      <c r="I16" s="264">
        <f t="shared" si="1"/>
        <v>-2.7237354085603127E-2</v>
      </c>
      <c r="J16" s="131">
        <v>2570</v>
      </c>
    </row>
    <row r="17" spans="1:10" s="5" customFormat="1" ht="11.25">
      <c r="A17" s="58" t="s">
        <v>90</v>
      </c>
      <c r="B17" s="131">
        <v>1985</v>
      </c>
      <c r="C17" s="162">
        <f t="shared" si="2"/>
        <v>-4.0140491721023519E-3</v>
      </c>
      <c r="D17" s="131">
        <v>1993</v>
      </c>
      <c r="E17" s="264">
        <f t="shared" si="3"/>
        <v>6.5205772314270494E-2</v>
      </c>
      <c r="F17" s="131">
        <v>1871</v>
      </c>
      <c r="G17" s="264">
        <f t="shared" si="4"/>
        <v>0.13462704669496661</v>
      </c>
      <c r="H17" s="131">
        <v>1649</v>
      </c>
      <c r="I17" s="264">
        <f t="shared" si="1"/>
        <v>4.2351453855878685E-2</v>
      </c>
      <c r="J17" s="131">
        <v>1582</v>
      </c>
    </row>
    <row r="18" spans="1:10" s="5" customFormat="1" ht="11.25">
      <c r="A18" s="58" t="s">
        <v>129</v>
      </c>
      <c r="B18" s="131">
        <v>517</v>
      </c>
      <c r="C18" s="162">
        <f t="shared" si="2"/>
        <v>-2.6365348399246757E-2</v>
      </c>
      <c r="D18" s="131">
        <v>531</v>
      </c>
      <c r="E18" s="264">
        <f t="shared" si="3"/>
        <v>-9.2307692307692313E-2</v>
      </c>
      <c r="F18" s="131">
        <v>585</v>
      </c>
      <c r="G18" s="264">
        <f t="shared" si="4"/>
        <v>-9.722222222222221E-2</v>
      </c>
      <c r="H18" s="131">
        <v>648</v>
      </c>
      <c r="I18" s="264">
        <f t="shared" si="1"/>
        <v>1.4084507042253502E-2</v>
      </c>
      <c r="J18" s="131">
        <v>639</v>
      </c>
    </row>
    <row r="19" spans="1:10" s="5" customFormat="1" ht="11.25">
      <c r="A19" s="58" t="s">
        <v>91</v>
      </c>
      <c r="B19" s="131">
        <v>1183</v>
      </c>
      <c r="C19" s="162">
        <f t="shared" si="2"/>
        <v>-5.7370517928286846E-2</v>
      </c>
      <c r="D19" s="131">
        <v>1255</v>
      </c>
      <c r="E19" s="264">
        <f t="shared" si="3"/>
        <v>-5.2114803625377681E-2</v>
      </c>
      <c r="F19" s="131">
        <v>1324</v>
      </c>
      <c r="G19" s="264">
        <f t="shared" si="4"/>
        <v>3.7907505686125553E-3</v>
      </c>
      <c r="H19" s="131">
        <v>1319</v>
      </c>
      <c r="I19" s="264">
        <f t="shared" si="1"/>
        <v>1.3835511145272816E-2</v>
      </c>
      <c r="J19" s="131">
        <v>1301</v>
      </c>
    </row>
    <row r="20" spans="1:10" s="5" customFormat="1" ht="11.25">
      <c r="A20" s="58" t="s">
        <v>92</v>
      </c>
      <c r="B20" s="131">
        <v>1210</v>
      </c>
      <c r="C20" s="162">
        <f t="shared" si="2"/>
        <v>0.17134559535333982</v>
      </c>
      <c r="D20" s="131">
        <v>1033</v>
      </c>
      <c r="E20" s="264">
        <f t="shared" si="3"/>
        <v>0.12404787812840046</v>
      </c>
      <c r="F20" s="131">
        <v>919</v>
      </c>
      <c r="G20" s="264">
        <f t="shared" si="4"/>
        <v>2.2246941045606317E-2</v>
      </c>
      <c r="H20" s="131">
        <v>899</v>
      </c>
      <c r="I20" s="264">
        <f t="shared" si="1"/>
        <v>3.0963302752293531E-2</v>
      </c>
      <c r="J20" s="131">
        <v>872</v>
      </c>
    </row>
    <row r="21" spans="1:10" s="5" customFormat="1" ht="11.25">
      <c r="A21" s="58" t="s">
        <v>93</v>
      </c>
      <c r="B21" s="131">
        <v>1045</v>
      </c>
      <c r="C21" s="162">
        <f t="shared" si="2"/>
        <v>0.18885096700796367</v>
      </c>
      <c r="D21" s="131">
        <v>879</v>
      </c>
      <c r="E21" s="264">
        <f t="shared" si="3"/>
        <v>0.10012515644555697</v>
      </c>
      <c r="F21" s="131">
        <v>799</v>
      </c>
      <c r="G21" s="264">
        <f t="shared" si="4"/>
        <v>0.14964028776978422</v>
      </c>
      <c r="H21" s="131">
        <v>695</v>
      </c>
      <c r="I21" s="264">
        <f t="shared" si="1"/>
        <v>0.36811023622047245</v>
      </c>
      <c r="J21" s="131">
        <v>508</v>
      </c>
    </row>
    <row r="22" spans="1:10" s="5" customFormat="1" ht="11.25">
      <c r="A22" s="58" t="s">
        <v>94</v>
      </c>
      <c r="B22" s="131">
        <v>114</v>
      </c>
      <c r="C22" s="162">
        <f t="shared" si="2"/>
        <v>-0.1428571428571429</v>
      </c>
      <c r="D22" s="131">
        <v>133</v>
      </c>
      <c r="E22" s="264">
        <f t="shared" si="3"/>
        <v>-6.3380281690140872E-2</v>
      </c>
      <c r="F22" s="131">
        <v>142</v>
      </c>
      <c r="G22" s="264">
        <f t="shared" si="4"/>
        <v>-0.23655913978494625</v>
      </c>
      <c r="H22" s="131">
        <v>186</v>
      </c>
      <c r="I22" s="264">
        <f t="shared" si="1"/>
        <v>6.8965517241379226E-2</v>
      </c>
      <c r="J22" s="131">
        <v>174</v>
      </c>
    </row>
    <row r="23" spans="1:10" s="5" customFormat="1" ht="11.25">
      <c r="A23" s="58" t="s">
        <v>95</v>
      </c>
      <c r="B23" s="131">
        <v>1228</v>
      </c>
      <c r="C23" s="162">
        <f t="shared" si="2"/>
        <v>3.2800672834314648E-2</v>
      </c>
      <c r="D23" s="131">
        <v>1189</v>
      </c>
      <c r="E23" s="264">
        <f t="shared" si="3"/>
        <v>0.16683022571148176</v>
      </c>
      <c r="F23" s="131">
        <v>1019</v>
      </c>
      <c r="G23" s="264">
        <f t="shared" si="4"/>
        <v>0.17261219792865368</v>
      </c>
      <c r="H23" s="131">
        <v>869</v>
      </c>
      <c r="I23" s="264">
        <f t="shared" si="1"/>
        <v>0.19696969696969702</v>
      </c>
      <c r="J23" s="131">
        <v>726</v>
      </c>
    </row>
    <row r="24" spans="1:10" s="5" customFormat="1" ht="11.25">
      <c r="A24" s="58" t="s">
        <v>96</v>
      </c>
      <c r="B24" s="131">
        <v>392</v>
      </c>
      <c r="C24" s="162">
        <f t="shared" si="2"/>
        <v>0.25641025641025639</v>
      </c>
      <c r="D24" s="131">
        <v>312</v>
      </c>
      <c r="E24" s="264">
        <f t="shared" si="3"/>
        <v>0.11428571428571432</v>
      </c>
      <c r="F24" s="131">
        <v>280</v>
      </c>
      <c r="G24" s="264">
        <f t="shared" si="4"/>
        <v>6.4638783269961975E-2</v>
      </c>
      <c r="H24" s="131">
        <v>263</v>
      </c>
      <c r="I24" s="264">
        <f t="shared" si="1"/>
        <v>7.6628352490422103E-3</v>
      </c>
      <c r="J24" s="131">
        <v>261</v>
      </c>
    </row>
    <row r="25" spans="1:10" s="5" customFormat="1" ht="11.25">
      <c r="A25" s="58" t="s">
        <v>97</v>
      </c>
      <c r="B25" s="131">
        <v>661</v>
      </c>
      <c r="C25" s="162">
        <f t="shared" si="2"/>
        <v>-5.9743954480796613E-2</v>
      </c>
      <c r="D25" s="131">
        <v>703</v>
      </c>
      <c r="E25" s="264">
        <f t="shared" si="3"/>
        <v>-8.1045751633986973E-2</v>
      </c>
      <c r="F25" s="131">
        <v>765</v>
      </c>
      <c r="G25" s="264">
        <f t="shared" si="4"/>
        <v>-6.9343065693430628E-2</v>
      </c>
      <c r="H25" s="131">
        <v>822</v>
      </c>
      <c r="I25" s="264">
        <f t="shared" si="1"/>
        <v>-0.13015873015873014</v>
      </c>
      <c r="J25" s="131">
        <v>945</v>
      </c>
    </row>
    <row r="26" spans="1:10" s="5" customFormat="1" ht="11.25">
      <c r="A26" s="58" t="s">
        <v>98</v>
      </c>
      <c r="B26" s="59">
        <v>4</v>
      </c>
      <c r="C26" s="162">
        <f t="shared" si="2"/>
        <v>-0.5</v>
      </c>
      <c r="D26" s="59">
        <v>8</v>
      </c>
      <c r="E26" s="264">
        <f t="shared" si="3"/>
        <v>-0.33333333333333337</v>
      </c>
      <c r="F26" s="266">
        <v>12</v>
      </c>
      <c r="G26" s="264">
        <f t="shared" si="4"/>
        <v>-7.6923076923076872E-2</v>
      </c>
      <c r="H26" s="266">
        <v>13</v>
      </c>
      <c r="I26" s="264">
        <f t="shared" si="1"/>
        <v>3.333333333333333</v>
      </c>
      <c r="J26" s="266">
        <v>3</v>
      </c>
    </row>
    <row r="27" spans="1:10" s="5" customFormat="1" ht="11.25">
      <c r="A27" s="58" t="s">
        <v>99</v>
      </c>
      <c r="B27" s="131">
        <v>0</v>
      </c>
      <c r="C27" s="162"/>
      <c r="D27" s="131">
        <v>0</v>
      </c>
      <c r="E27" s="264"/>
      <c r="F27" s="131">
        <v>0</v>
      </c>
      <c r="G27" s="264"/>
      <c r="H27" s="131">
        <v>0</v>
      </c>
      <c r="I27" s="264">
        <f t="shared" si="1"/>
        <v>-1</v>
      </c>
      <c r="J27" s="131">
        <v>8</v>
      </c>
    </row>
    <row r="28" spans="1:10" s="2" customFormat="1" ht="11.25">
      <c r="A28" s="58" t="s">
        <v>100</v>
      </c>
      <c r="B28" s="131">
        <v>13</v>
      </c>
      <c r="C28" s="162">
        <f t="shared" ref="C28" si="5">IF((+B28/D28)&lt;0,"n.m.",IF(B28&lt;0,(+B28/D28-1)*-1,(+B28/D28-1)))</f>
        <v>-7.1428571428571397E-2</v>
      </c>
      <c r="D28" s="131">
        <v>14</v>
      </c>
      <c r="E28" s="264">
        <f t="shared" si="3"/>
        <v>-0.6216216216216216</v>
      </c>
      <c r="F28" s="131">
        <v>37</v>
      </c>
      <c r="G28" s="264">
        <f t="shared" si="4"/>
        <v>5.7142857142857162E-2</v>
      </c>
      <c r="H28" s="131">
        <v>35</v>
      </c>
      <c r="I28" s="264">
        <f t="shared" si="1"/>
        <v>0.2068965517241379</v>
      </c>
      <c r="J28" s="131">
        <v>29</v>
      </c>
    </row>
    <row r="29" spans="1:10" s="5" customFormat="1" ht="11.25">
      <c r="A29" s="58" t="s">
        <v>101</v>
      </c>
      <c r="B29" s="131">
        <v>0</v>
      </c>
      <c r="C29" s="162"/>
      <c r="D29" s="131">
        <v>0</v>
      </c>
      <c r="E29" s="264"/>
      <c r="F29" s="131">
        <v>0</v>
      </c>
      <c r="G29" s="264"/>
      <c r="H29" s="131">
        <v>0</v>
      </c>
      <c r="I29" s="264">
        <f t="shared" si="1"/>
        <v>-1</v>
      </c>
      <c r="J29" s="131">
        <v>1</v>
      </c>
    </row>
    <row r="30" spans="1:10" s="207" customFormat="1" ht="11.25">
      <c r="A30" s="58" t="s">
        <v>158</v>
      </c>
      <c r="B30" s="131">
        <v>0</v>
      </c>
      <c r="C30" s="162">
        <f t="shared" ref="C30:I41" si="6">IF((+B30/D30)&lt;0,"n.m.",IF(B30&lt;0,(+B30/D30-1)*-1,(+B30/D30-1)))</f>
        <v>-1</v>
      </c>
      <c r="D30" s="131">
        <v>1</v>
      </c>
      <c r="E30" s="264"/>
      <c r="F30" s="264"/>
      <c r="G30" s="264"/>
      <c r="H30" s="264"/>
      <c r="I30" s="264"/>
      <c r="J30" s="264"/>
    </row>
    <row r="31" spans="1:10" s="5" customFormat="1" ht="11.25">
      <c r="A31" s="58" t="s">
        <v>102</v>
      </c>
      <c r="B31" s="131">
        <v>865</v>
      </c>
      <c r="C31" s="162">
        <f t="shared" si="6"/>
        <v>0.14266842800528412</v>
      </c>
      <c r="D31" s="131">
        <v>757</v>
      </c>
      <c r="E31" s="264"/>
      <c r="F31" s="131">
        <v>657</v>
      </c>
      <c r="G31" s="264">
        <f t="shared" ref="G31:G35" si="7">IF((+F31/H31)&lt;0,"n.m.",IF(F31&lt;0,(+F31/H31-1)*-1,(+F31/H31-1)))</f>
        <v>-2.8106508875739622E-2</v>
      </c>
      <c r="H31" s="131">
        <v>676</v>
      </c>
      <c r="I31" s="264">
        <f t="shared" ref="I31:I35" si="8">IF((+H31/J31)&lt;0,"n.m.",IF(H31&lt;0,(+H31/J31-1)*-1,(+H31/J31-1)))</f>
        <v>-2.5936599423631135E-2</v>
      </c>
      <c r="J31" s="131">
        <v>694</v>
      </c>
    </row>
    <row r="32" spans="1:10" s="5" customFormat="1" ht="11.25">
      <c r="A32" s="58" t="s">
        <v>103</v>
      </c>
      <c r="B32" s="131">
        <v>10</v>
      </c>
      <c r="C32" s="162">
        <f t="shared" si="6"/>
        <v>-9.0909090909090939E-2</v>
      </c>
      <c r="D32" s="131">
        <v>11</v>
      </c>
      <c r="E32" s="264">
        <f t="shared" ref="E32:E35" si="9">IF((+D32/F32)&lt;0,"n.m.",IF(D32&lt;0,(+D32/F32-1)*-1,(+D32/F32-1)))</f>
        <v>0.375</v>
      </c>
      <c r="F32" s="131">
        <v>8</v>
      </c>
      <c r="G32" s="264">
        <f t="shared" si="7"/>
        <v>0.14285714285714279</v>
      </c>
      <c r="H32" s="131">
        <v>7</v>
      </c>
      <c r="I32" s="264">
        <f t="shared" si="8"/>
        <v>-0.70833333333333326</v>
      </c>
      <c r="J32" s="131">
        <v>24</v>
      </c>
    </row>
    <row r="33" spans="1:10" s="5" customFormat="1" ht="11.25">
      <c r="A33" s="58" t="s">
        <v>104</v>
      </c>
      <c r="B33" s="131">
        <v>1</v>
      </c>
      <c r="C33" s="162">
        <f t="shared" si="6"/>
        <v>-0.66666666666666674</v>
      </c>
      <c r="D33" s="131">
        <v>3</v>
      </c>
      <c r="E33" s="264">
        <f t="shared" si="9"/>
        <v>-0.25</v>
      </c>
      <c r="F33" s="131">
        <v>4</v>
      </c>
      <c r="G33" s="264"/>
      <c r="H33" s="131">
        <v>0</v>
      </c>
      <c r="I33" s="264">
        <f t="shared" si="8"/>
        <v>-1</v>
      </c>
      <c r="J33" s="131">
        <v>2</v>
      </c>
    </row>
    <row r="34" spans="1:10" s="5" customFormat="1" ht="11.25">
      <c r="A34" s="58" t="s">
        <v>105</v>
      </c>
      <c r="B34" s="132">
        <v>7</v>
      </c>
      <c r="C34" s="162">
        <f t="shared" si="6"/>
        <v>6</v>
      </c>
      <c r="D34" s="132">
        <v>1</v>
      </c>
      <c r="E34" s="264">
        <f t="shared" si="9"/>
        <v>0</v>
      </c>
      <c r="F34" s="267">
        <v>1</v>
      </c>
      <c r="G34" s="264">
        <f t="shared" si="7"/>
        <v>-0.5</v>
      </c>
      <c r="H34" s="267">
        <v>2</v>
      </c>
      <c r="I34" s="264">
        <f t="shared" si="8"/>
        <v>-0.96491228070175439</v>
      </c>
      <c r="J34" s="267">
        <v>57</v>
      </c>
    </row>
    <row r="35" spans="1:10" s="5" customFormat="1" ht="11.25">
      <c r="A35" s="58" t="s">
        <v>106</v>
      </c>
      <c r="B35" s="132">
        <v>3</v>
      </c>
      <c r="C35" s="162">
        <f t="shared" si="6"/>
        <v>-0.83333333333333337</v>
      </c>
      <c r="D35" s="132">
        <v>18</v>
      </c>
      <c r="E35" s="264">
        <f t="shared" si="9"/>
        <v>-0.1428571428571429</v>
      </c>
      <c r="F35" s="267">
        <v>21</v>
      </c>
      <c r="G35" s="264">
        <f t="shared" si="7"/>
        <v>0.75</v>
      </c>
      <c r="H35" s="267">
        <v>12</v>
      </c>
      <c r="I35" s="264">
        <f t="shared" si="8"/>
        <v>1</v>
      </c>
      <c r="J35" s="267">
        <v>6</v>
      </c>
    </row>
    <row r="36" spans="1:10" s="5" customFormat="1" ht="11.25">
      <c r="A36" s="60" t="s">
        <v>86</v>
      </c>
      <c r="B36" s="132">
        <f>B13</f>
        <v>537</v>
      </c>
      <c r="C36" s="162">
        <f t="shared" si="6"/>
        <v>-1.8587360594795044E-3</v>
      </c>
      <c r="D36" s="132">
        <f>D13</f>
        <v>538</v>
      </c>
      <c r="E36" s="162">
        <f t="shared" si="6"/>
        <v>0.13983050847457634</v>
      </c>
      <c r="F36" s="132">
        <f>F13</f>
        <v>472</v>
      </c>
      <c r="G36" s="162">
        <f t="shared" si="6"/>
        <v>6.3063063063063085E-2</v>
      </c>
      <c r="H36" s="132">
        <f>H13</f>
        <v>444</v>
      </c>
      <c r="I36" s="162">
        <f t="shared" si="6"/>
        <v>-0.20572450805008946</v>
      </c>
      <c r="J36" s="132">
        <f>J13</f>
        <v>559</v>
      </c>
    </row>
    <row r="37" spans="1:10" s="5" customFormat="1" ht="11.25">
      <c r="A37" s="60" t="s">
        <v>87</v>
      </c>
      <c r="B37" s="132">
        <f>B14</f>
        <v>7832</v>
      </c>
      <c r="C37" s="162">
        <f t="shared" si="6"/>
        <v>1.6087182148417201E-2</v>
      </c>
      <c r="D37" s="132">
        <f>D14</f>
        <v>7708</v>
      </c>
      <c r="E37" s="162">
        <f t="shared" si="6"/>
        <v>6.5671229088898109E-2</v>
      </c>
      <c r="F37" s="132">
        <f>F14</f>
        <v>7233</v>
      </c>
      <c r="G37" s="162">
        <f t="shared" si="6"/>
        <v>5.2685198661039045E-2</v>
      </c>
      <c r="H37" s="132">
        <f>H14</f>
        <v>6871</v>
      </c>
      <c r="I37" s="162">
        <f t="shared" si="6"/>
        <v>1.6871392629865367E-2</v>
      </c>
      <c r="J37" s="132">
        <f>J14</f>
        <v>6757</v>
      </c>
    </row>
    <row r="38" spans="1:10" s="2" customFormat="1" ht="11.25">
      <c r="A38" s="60" t="s">
        <v>107</v>
      </c>
      <c r="B38" s="132">
        <f>B15+B16+B17+B18+B19+B20+B21+B22+B23+B24</f>
        <v>10579</v>
      </c>
      <c r="C38" s="162">
        <f t="shared" si="6"/>
        <v>4.8671689135606711E-2</v>
      </c>
      <c r="D38" s="132">
        <f>D15+D16+D17+D18+D19+D20+D21+D22+D23+D24</f>
        <v>10088</v>
      </c>
      <c r="E38" s="162">
        <f t="shared" si="6"/>
        <v>5.9775186469166908E-2</v>
      </c>
      <c r="F38" s="132">
        <f>F15+F16+F17+F18+F19+F20+F21+F22+F23+F24</f>
        <v>9519</v>
      </c>
      <c r="G38" s="162">
        <f t="shared" si="6"/>
        <v>5.3686074828426023E-2</v>
      </c>
      <c r="H38" s="132">
        <f>H15+H16+H17+H18+H19+H20+H21+H22+H23+H24</f>
        <v>9034</v>
      </c>
      <c r="I38" s="162">
        <f t="shared" si="6"/>
        <v>4.1623429032630055E-2</v>
      </c>
      <c r="J38" s="132">
        <f>J15+J16+J17+J18+J19+J20+J21+J22+J23+J24</f>
        <v>8673</v>
      </c>
    </row>
    <row r="39" spans="1:10" s="2" customFormat="1" ht="11.25">
      <c r="A39" s="60" t="s">
        <v>108</v>
      </c>
      <c r="B39" s="132">
        <f>B25+B26+B27+B28+B29+B31+B30</f>
        <v>1543</v>
      </c>
      <c r="C39" s="162">
        <f t="shared" si="6"/>
        <v>4.0458530006743043E-2</v>
      </c>
      <c r="D39" s="132">
        <f>D25+D26+D27+D28+D29+D31+D30</f>
        <v>1483</v>
      </c>
      <c r="E39" s="162">
        <f t="shared" si="6"/>
        <v>8.1577158395649274E-3</v>
      </c>
      <c r="F39" s="132">
        <f>F25+F26+F27+F28+F29+F31+F30</f>
        <v>1471</v>
      </c>
      <c r="G39" s="162">
        <f t="shared" si="6"/>
        <v>-4.85122897800776E-2</v>
      </c>
      <c r="H39" s="132">
        <f>H25+H26+H27+H28+H29+H31+H30</f>
        <v>1546</v>
      </c>
      <c r="I39" s="162">
        <f t="shared" si="6"/>
        <v>-7.9761904761904812E-2</v>
      </c>
      <c r="J39" s="132">
        <f>J25+J26+J27+J28+J29+J31+J30</f>
        <v>1680</v>
      </c>
    </row>
    <row r="40" spans="1:10" s="5" customFormat="1" ht="11.25">
      <c r="A40" s="60" t="s">
        <v>109</v>
      </c>
      <c r="B40" s="132">
        <f>B32+B33+B34+B35</f>
        <v>21</v>
      </c>
      <c r="C40" s="162">
        <f t="shared" si="6"/>
        <v>-0.36363636363636365</v>
      </c>
      <c r="D40" s="132">
        <f>D32+D33+D34+D35</f>
        <v>33</v>
      </c>
      <c r="E40" s="162">
        <f t="shared" si="6"/>
        <v>-2.9411764705882359E-2</v>
      </c>
      <c r="F40" s="132">
        <f>F32+F33+F34+F35</f>
        <v>34</v>
      </c>
      <c r="G40" s="162">
        <f t="shared" si="6"/>
        <v>0.61904761904761907</v>
      </c>
      <c r="H40" s="132">
        <f>H32+H33+H34+H35</f>
        <v>21</v>
      </c>
      <c r="I40" s="162">
        <f t="shared" si="6"/>
        <v>-0.7640449438202247</v>
      </c>
      <c r="J40" s="132">
        <f>J32+J33+J34+J35</f>
        <v>89</v>
      </c>
    </row>
    <row r="41" spans="1:10" s="2" customFormat="1" ht="11.25">
      <c r="A41" s="56" t="s">
        <v>110</v>
      </c>
      <c r="B41" s="133">
        <f>SUM(B36:B40)</f>
        <v>20512</v>
      </c>
      <c r="C41" s="161">
        <f t="shared" si="6"/>
        <v>3.3350125944584308E-2</v>
      </c>
      <c r="D41" s="133">
        <f>SUM(D36:D40)</f>
        <v>19850</v>
      </c>
      <c r="E41" s="161">
        <f t="shared" si="6"/>
        <v>5.9853702813818188E-2</v>
      </c>
      <c r="F41" s="133">
        <f>SUM(F36:F40)</f>
        <v>18729</v>
      </c>
      <c r="G41" s="161">
        <f t="shared" si="6"/>
        <v>4.5378432685867276E-2</v>
      </c>
      <c r="H41" s="133">
        <f>SUM(H36:H40)</f>
        <v>17916</v>
      </c>
      <c r="I41" s="161">
        <f t="shared" si="6"/>
        <v>8.8973983556706049E-3</v>
      </c>
      <c r="J41" s="133">
        <f>SUM(J36:J40)</f>
        <v>17758</v>
      </c>
    </row>
    <row r="42" spans="1:10" s="29" customFormat="1" ht="11.25">
      <c r="A42" s="61" t="s">
        <v>120</v>
      </c>
      <c r="B42" s="134">
        <f>B41/Group!B155</f>
        <v>0.27592144202313695</v>
      </c>
      <c r="C42" s="162"/>
      <c r="D42" s="134">
        <f>D41/Group!D155</f>
        <v>0.25806367737490088</v>
      </c>
      <c r="E42" s="162"/>
      <c r="F42" s="134">
        <f>F41/Group!F155</f>
        <v>0.24819772064670023</v>
      </c>
      <c r="G42" s="162"/>
      <c r="H42" s="134">
        <f>H41/Group!H155</f>
        <v>0.24574783276637771</v>
      </c>
      <c r="I42" s="162"/>
      <c r="J42" s="134">
        <f>J41/Group!J155</f>
        <v>0.24719163685463327</v>
      </c>
    </row>
    <row r="43" spans="1:10" ht="12" customHeight="1">
      <c r="A43" s="54"/>
      <c r="B43" s="55"/>
      <c r="C43" s="162"/>
      <c r="D43" s="55"/>
      <c r="E43" s="162"/>
      <c r="F43" s="162"/>
      <c r="G43" s="162"/>
      <c r="H43" s="162"/>
      <c r="I43" s="162"/>
      <c r="J43" s="162"/>
    </row>
    <row r="44" spans="1:10" s="53" customFormat="1" ht="12" customHeight="1">
      <c r="A44" s="56" t="s">
        <v>1</v>
      </c>
      <c r="B44" s="57"/>
      <c r="C44" s="162"/>
      <c r="D44" s="57"/>
      <c r="E44" s="264"/>
      <c r="F44" s="265"/>
      <c r="G44" s="264"/>
      <c r="H44" s="265"/>
      <c r="I44" s="264"/>
      <c r="J44" s="265"/>
    </row>
    <row r="45" spans="1:10" s="2" customFormat="1" ht="11.25">
      <c r="A45" s="58" t="s">
        <v>86</v>
      </c>
      <c r="B45" s="137">
        <v>163.9</v>
      </c>
      <c r="C45" s="162">
        <f t="shared" ref="C45:C58" si="10">IF((+B45/D45)&lt;0,"n.m.",IF(B45&lt;0,(+B45/D45-1)*-1,(+B45/D45-1)))</f>
        <v>8.816890187226134E-2</v>
      </c>
      <c r="D45" s="137">
        <v>150.62</v>
      </c>
      <c r="E45" s="264">
        <f t="shared" ref="E45:E61" si="11">IF((+D45/F45)&lt;0,"n.m.",IF(D45&lt;0,(+D45/F45-1)*-1,(+D45/F45-1)))</f>
        <v>3.6827975493907816E-2</v>
      </c>
      <c r="F45" s="137">
        <v>145.27000000000001</v>
      </c>
      <c r="G45" s="264">
        <f t="shared" ref="G45:G60" si="12">IF((+F45/H45)&lt;0,"n.m.",IF(F45&lt;0,(+F45/H45-1)*-1,(+F45/H45-1)))</f>
        <v>0.18995740498034097</v>
      </c>
      <c r="H45" s="137">
        <v>122.08</v>
      </c>
      <c r="I45" s="264">
        <f t="shared" ref="I45:I61" si="13">IF((+H45/J45)&lt;0,"n.m.",IF(H45&lt;0,(+H45/J45-1)*-1,(+H45/J45-1)))</f>
        <v>-3.5474441020779013E-2</v>
      </c>
      <c r="J45" s="137">
        <v>126.57</v>
      </c>
    </row>
    <row r="46" spans="1:10" s="2" customFormat="1" ht="11.25">
      <c r="A46" s="58" t="s">
        <v>87</v>
      </c>
      <c r="B46" s="137">
        <v>1988.58</v>
      </c>
      <c r="C46" s="162">
        <f t="shared" si="10"/>
        <v>-8.6012906072472473E-2</v>
      </c>
      <c r="D46" s="137">
        <v>2175.7199999999998</v>
      </c>
      <c r="E46" s="264">
        <f t="shared" si="11"/>
        <v>9.9614883100342722E-2</v>
      </c>
      <c r="F46" s="137">
        <v>1978.62</v>
      </c>
      <c r="G46" s="264">
        <f t="shared" si="12"/>
        <v>0.11494162196276414</v>
      </c>
      <c r="H46" s="137">
        <v>1774.64</v>
      </c>
      <c r="I46" s="264">
        <f t="shared" si="13"/>
        <v>7.0918219561649121E-2</v>
      </c>
      <c r="J46" s="137">
        <v>1657.1200000000001</v>
      </c>
    </row>
    <row r="47" spans="1:10" s="2" customFormat="1" ht="11.25">
      <c r="A47" s="58" t="s">
        <v>88</v>
      </c>
      <c r="B47" s="137">
        <v>0.09</v>
      </c>
      <c r="C47" s="162">
        <f t="shared" si="10"/>
        <v>-0.97106109324758838</v>
      </c>
      <c r="D47" s="137">
        <v>3.11</v>
      </c>
      <c r="E47" s="264">
        <f t="shared" si="11"/>
        <v>16.277777777777779</v>
      </c>
      <c r="F47" s="137">
        <v>0.18</v>
      </c>
      <c r="G47" s="264">
        <f t="shared" si="12"/>
        <v>2.5999999999999996</v>
      </c>
      <c r="H47" s="137">
        <v>0.05</v>
      </c>
      <c r="I47" s="264">
        <f t="shared" si="13"/>
        <v>-0.99348958333333337</v>
      </c>
      <c r="J47" s="137">
        <v>7.68</v>
      </c>
    </row>
    <row r="48" spans="1:10" s="2" customFormat="1" ht="11.25">
      <c r="A48" s="58" t="s">
        <v>89</v>
      </c>
      <c r="B48" s="137">
        <v>686.35</v>
      </c>
      <c r="C48" s="162">
        <f t="shared" si="10"/>
        <v>7.9641980746240515E-2</v>
      </c>
      <c r="D48" s="137">
        <v>635.72</v>
      </c>
      <c r="E48" s="264">
        <f t="shared" si="11"/>
        <v>0.14065275510020991</v>
      </c>
      <c r="F48" s="137">
        <v>557.33000000000004</v>
      </c>
      <c r="G48" s="264">
        <f t="shared" si="12"/>
        <v>0.10196535906358761</v>
      </c>
      <c r="H48" s="137">
        <v>505.76</v>
      </c>
      <c r="I48" s="264">
        <f t="shared" si="13"/>
        <v>-2.9381848887865436E-2</v>
      </c>
      <c r="J48" s="137">
        <v>521.07000000000005</v>
      </c>
    </row>
    <row r="49" spans="1:10" s="5" customFormat="1" ht="11.25">
      <c r="A49" s="58" t="s">
        <v>90</v>
      </c>
      <c r="B49" s="137">
        <v>533.27</v>
      </c>
      <c r="C49" s="162">
        <f t="shared" si="10"/>
        <v>-0.21264155679251129</v>
      </c>
      <c r="D49" s="137">
        <v>677.29</v>
      </c>
      <c r="E49" s="264">
        <f t="shared" si="11"/>
        <v>0.24314452479718063</v>
      </c>
      <c r="F49" s="137">
        <v>544.82000000000005</v>
      </c>
      <c r="G49" s="264">
        <f t="shared" si="12"/>
        <v>0.34849759912875622</v>
      </c>
      <c r="H49" s="137">
        <v>404.02</v>
      </c>
      <c r="I49" s="264">
        <f t="shared" si="13"/>
        <v>0.25811976458132224</v>
      </c>
      <c r="J49" s="137">
        <v>321.13</v>
      </c>
    </row>
    <row r="50" spans="1:10" s="5" customFormat="1" ht="11.25">
      <c r="A50" s="58" t="s">
        <v>129</v>
      </c>
      <c r="B50" s="137">
        <v>49.72</v>
      </c>
      <c r="C50" s="162">
        <f t="shared" si="10"/>
        <v>-0.26514927579071823</v>
      </c>
      <c r="D50" s="137">
        <v>67.66</v>
      </c>
      <c r="E50" s="264">
        <f t="shared" si="11"/>
        <v>-3.5907666001710026E-2</v>
      </c>
      <c r="F50" s="137">
        <v>70.180000000000007</v>
      </c>
      <c r="G50" s="264">
        <f t="shared" si="12"/>
        <v>-0.12624501992031856</v>
      </c>
      <c r="H50" s="137">
        <v>80.319999999999993</v>
      </c>
      <c r="I50" s="264">
        <f t="shared" si="13"/>
        <v>-2.6896050399806359E-2</v>
      </c>
      <c r="J50" s="137">
        <v>82.54</v>
      </c>
    </row>
    <row r="51" spans="1:10" s="5" customFormat="1" ht="11.25">
      <c r="A51" s="58" t="s">
        <v>91</v>
      </c>
      <c r="B51" s="137">
        <v>254.21</v>
      </c>
      <c r="C51" s="162">
        <f t="shared" si="10"/>
        <v>-0.20167697767170178</v>
      </c>
      <c r="D51" s="137">
        <v>318.43</v>
      </c>
      <c r="E51" s="264">
        <f t="shared" si="11"/>
        <v>-0.30797148693875775</v>
      </c>
      <c r="F51" s="137">
        <v>460.14</v>
      </c>
      <c r="G51" s="264">
        <f t="shared" si="12"/>
        <v>-1.3760288065843618E-2</v>
      </c>
      <c r="H51" s="137">
        <v>466.56</v>
      </c>
      <c r="I51" s="264">
        <f t="shared" si="13"/>
        <v>0.10972099992864437</v>
      </c>
      <c r="J51" s="137">
        <v>420.43</v>
      </c>
    </row>
    <row r="52" spans="1:10" s="5" customFormat="1" ht="11.25">
      <c r="A52" s="58" t="s">
        <v>92</v>
      </c>
      <c r="B52" s="137">
        <v>194.38</v>
      </c>
      <c r="C52" s="162">
        <f t="shared" si="10"/>
        <v>8.8536708293666333E-2</v>
      </c>
      <c r="D52" s="137">
        <v>178.57</v>
      </c>
      <c r="E52" s="264">
        <f t="shared" si="11"/>
        <v>0.14534026040664494</v>
      </c>
      <c r="F52" s="137">
        <v>155.91</v>
      </c>
      <c r="G52" s="264">
        <f t="shared" si="12"/>
        <v>5.5299851089752217E-2</v>
      </c>
      <c r="H52" s="137">
        <v>147.74</v>
      </c>
      <c r="I52" s="264">
        <f t="shared" si="13"/>
        <v>-0.33233911785972525</v>
      </c>
      <c r="J52" s="137">
        <v>221.28</v>
      </c>
    </row>
    <row r="53" spans="1:10" s="5" customFormat="1" ht="11.25">
      <c r="A53" s="58" t="s">
        <v>93</v>
      </c>
      <c r="B53" s="137">
        <v>159.31</v>
      </c>
      <c r="C53" s="162">
        <f t="shared" si="10"/>
        <v>0.21416050605898929</v>
      </c>
      <c r="D53" s="137">
        <v>131.21</v>
      </c>
      <c r="E53" s="264">
        <f t="shared" si="11"/>
        <v>-0.11230633921926791</v>
      </c>
      <c r="F53" s="137">
        <v>147.81</v>
      </c>
      <c r="G53" s="264">
        <f t="shared" si="12"/>
        <v>0.37779642058165552</v>
      </c>
      <c r="H53" s="137">
        <v>107.28</v>
      </c>
      <c r="I53" s="264">
        <f t="shared" si="13"/>
        <v>0.61032722906034209</v>
      </c>
      <c r="J53" s="137">
        <v>66.62</v>
      </c>
    </row>
    <row r="54" spans="1:10" s="5" customFormat="1" ht="11.25">
      <c r="A54" s="58" t="s">
        <v>94</v>
      </c>
      <c r="B54" s="137">
        <v>46.77</v>
      </c>
      <c r="C54" s="162">
        <f t="shared" si="10"/>
        <v>0.10960854092526695</v>
      </c>
      <c r="D54" s="137">
        <v>42.15</v>
      </c>
      <c r="E54" s="264">
        <f t="shared" si="11"/>
        <v>-0.30388109000825758</v>
      </c>
      <c r="F54" s="137">
        <v>60.55</v>
      </c>
      <c r="G54" s="264">
        <f t="shared" si="12"/>
        <v>0.3357599823516435</v>
      </c>
      <c r="H54" s="137">
        <v>45.33</v>
      </c>
      <c r="I54" s="264">
        <f t="shared" si="13"/>
        <v>-9.5751047277079726E-2</v>
      </c>
      <c r="J54" s="137">
        <v>50.13</v>
      </c>
    </row>
    <row r="55" spans="1:10" s="5" customFormat="1" ht="11.25">
      <c r="A55" s="58" t="s">
        <v>95</v>
      </c>
      <c r="B55" s="137">
        <v>155.81</v>
      </c>
      <c r="C55" s="162">
        <f t="shared" si="10"/>
        <v>6.624238691576001E-2</v>
      </c>
      <c r="D55" s="137">
        <v>146.13</v>
      </c>
      <c r="E55" s="264">
        <f t="shared" si="11"/>
        <v>0.34125745754933456</v>
      </c>
      <c r="F55" s="137">
        <v>108.95</v>
      </c>
      <c r="G55" s="264">
        <f t="shared" si="12"/>
        <v>-2.3220369374215566E-2</v>
      </c>
      <c r="H55" s="137">
        <v>111.54</v>
      </c>
      <c r="I55" s="264">
        <f t="shared" si="13"/>
        <v>0.31161806208842902</v>
      </c>
      <c r="J55" s="137">
        <v>85.04</v>
      </c>
    </row>
    <row r="56" spans="1:10" s="5" customFormat="1" ht="11.25">
      <c r="A56" s="58" t="s">
        <v>96</v>
      </c>
      <c r="B56" s="137">
        <v>58.14</v>
      </c>
      <c r="C56" s="162">
        <f t="shared" si="10"/>
        <v>0.61949860724233985</v>
      </c>
      <c r="D56" s="137">
        <v>35.9</v>
      </c>
      <c r="E56" s="264">
        <f t="shared" si="11"/>
        <v>-1.7515051997810671E-2</v>
      </c>
      <c r="F56" s="137">
        <v>36.54</v>
      </c>
      <c r="G56" s="264">
        <f t="shared" si="12"/>
        <v>-0.10243183492999264</v>
      </c>
      <c r="H56" s="137">
        <v>40.71</v>
      </c>
      <c r="I56" s="264">
        <f t="shared" si="13"/>
        <v>0.75853131749460068</v>
      </c>
      <c r="J56" s="137">
        <v>23.15</v>
      </c>
    </row>
    <row r="57" spans="1:10" s="5" customFormat="1" ht="11.25">
      <c r="A57" s="58" t="s">
        <v>97</v>
      </c>
      <c r="B57" s="137">
        <v>189.32</v>
      </c>
      <c r="C57" s="162">
        <f t="shared" si="10"/>
        <v>-7.6983082248549661E-2</v>
      </c>
      <c r="D57" s="137">
        <v>205.11</v>
      </c>
      <c r="E57" s="264">
        <f t="shared" si="11"/>
        <v>-0.12793367346938767</v>
      </c>
      <c r="F57" s="137">
        <v>235.2</v>
      </c>
      <c r="G57" s="264">
        <f t="shared" si="12"/>
        <v>-0.11794487155447209</v>
      </c>
      <c r="H57" s="137">
        <v>266.64999999999998</v>
      </c>
      <c r="I57" s="264">
        <f t="shared" si="13"/>
        <v>-0.11941481457019265</v>
      </c>
      <c r="J57" s="137">
        <v>302.81</v>
      </c>
    </row>
    <row r="58" spans="1:10" s="5" customFormat="1" ht="11.25">
      <c r="A58" s="58" t="s">
        <v>98</v>
      </c>
      <c r="B58" s="62">
        <v>1.74</v>
      </c>
      <c r="C58" s="162">
        <f t="shared" si="10"/>
        <v>-0.30400000000000005</v>
      </c>
      <c r="D58" s="62">
        <v>2.5</v>
      </c>
      <c r="E58" s="264">
        <f t="shared" si="11"/>
        <v>-0.68982630272952861</v>
      </c>
      <c r="F58" s="268">
        <v>8.06</v>
      </c>
      <c r="G58" s="264">
        <f t="shared" si="12"/>
        <v>0.24191063174114036</v>
      </c>
      <c r="H58" s="268">
        <v>6.49</v>
      </c>
      <c r="I58" s="264">
        <f t="shared" si="13"/>
        <v>3.3851351351351351</v>
      </c>
      <c r="J58" s="268">
        <v>1.48</v>
      </c>
    </row>
    <row r="59" spans="1:10" s="5" customFormat="1" ht="11.25">
      <c r="A59" s="58" t="s">
        <v>99</v>
      </c>
      <c r="B59" s="137">
        <v>0</v>
      </c>
      <c r="C59" s="162"/>
      <c r="D59" s="137">
        <v>0</v>
      </c>
      <c r="E59" s="264"/>
      <c r="F59" s="137">
        <v>0</v>
      </c>
      <c r="G59" s="264"/>
      <c r="H59" s="137">
        <v>0</v>
      </c>
      <c r="I59" s="264">
        <f t="shared" si="13"/>
        <v>-1</v>
      </c>
      <c r="J59" s="137">
        <v>4.6100000000000003</v>
      </c>
    </row>
    <row r="60" spans="1:10" s="2" customFormat="1" ht="11.25">
      <c r="A60" s="58" t="s">
        <v>100</v>
      </c>
      <c r="B60" s="137">
        <v>4.45</v>
      </c>
      <c r="C60" s="162">
        <f t="shared" ref="C60:I73" si="14">IF((+B60/D60)&lt;0,"n.m.",IF(B60&lt;0,(+B60/D60-1)*-1,(+B60/D60-1)))</f>
        <v>-5.1172707889125868E-2</v>
      </c>
      <c r="D60" s="137">
        <v>4.6900000000000004</v>
      </c>
      <c r="E60" s="264">
        <f t="shared" si="11"/>
        <v>-0.56654343807763397</v>
      </c>
      <c r="F60" s="137">
        <v>10.82</v>
      </c>
      <c r="G60" s="264">
        <f t="shared" si="12"/>
        <v>0.31310679611650483</v>
      </c>
      <c r="H60" s="137">
        <v>8.24</v>
      </c>
      <c r="I60" s="264">
        <f t="shared" si="13"/>
        <v>0.47670250896057342</v>
      </c>
      <c r="J60" s="137">
        <v>5.58</v>
      </c>
    </row>
    <row r="61" spans="1:10" s="5" customFormat="1" ht="11.25">
      <c r="A61" s="58" t="s">
        <v>101</v>
      </c>
      <c r="B61" s="137">
        <v>0.09</v>
      </c>
      <c r="C61" s="162">
        <f t="shared" si="14"/>
        <v>0</v>
      </c>
      <c r="D61" s="137">
        <v>0.09</v>
      </c>
      <c r="E61" s="264">
        <f t="shared" si="11"/>
        <v>1.25</v>
      </c>
      <c r="F61" s="137">
        <v>0.04</v>
      </c>
      <c r="G61" s="264"/>
      <c r="H61" s="137">
        <v>0</v>
      </c>
      <c r="I61" s="264">
        <f t="shared" si="13"/>
        <v>-1</v>
      </c>
      <c r="J61" s="137">
        <v>1.24</v>
      </c>
    </row>
    <row r="62" spans="1:10" s="207" customFormat="1" ht="11.25">
      <c r="A62" s="58" t="s">
        <v>158</v>
      </c>
      <c r="B62" s="137">
        <v>0.44</v>
      </c>
      <c r="C62" s="162">
        <f t="shared" si="14"/>
        <v>0.62962962962962954</v>
      </c>
      <c r="D62" s="137">
        <v>0.27</v>
      </c>
      <c r="E62" s="162"/>
      <c r="F62" s="162"/>
      <c r="G62" s="162"/>
      <c r="H62" s="162"/>
      <c r="I62" s="162"/>
      <c r="J62" s="162"/>
    </row>
    <row r="63" spans="1:10" s="5" customFormat="1" ht="11.25">
      <c r="A63" s="58" t="s">
        <v>102</v>
      </c>
      <c r="B63" s="137">
        <v>136.08000000000001</v>
      </c>
      <c r="C63" s="162">
        <f t="shared" si="14"/>
        <v>0.12667660208643827</v>
      </c>
      <c r="D63" s="137">
        <v>120.78</v>
      </c>
      <c r="E63" s="264"/>
      <c r="F63" s="137">
        <v>99.17</v>
      </c>
      <c r="G63" s="264">
        <f t="shared" ref="G63:G67" si="15">IF((+F63/H63)&lt;0,"n.m.",IF(F63&lt;0,(+F63/H63-1)*-1,(+F63/H63-1)))</f>
        <v>-0.31588024282560712</v>
      </c>
      <c r="H63" s="137">
        <v>144.96</v>
      </c>
      <c r="I63" s="264">
        <f t="shared" ref="I63:I67" si="16">IF((+H63/J63)&lt;0,"n.m.",IF(H63&lt;0,(+H63/J63-1)*-1,(+H63/J63-1)))</f>
        <v>0.58218729535036018</v>
      </c>
      <c r="J63" s="137">
        <v>91.62</v>
      </c>
    </row>
    <row r="64" spans="1:10" s="5" customFormat="1" ht="11.25">
      <c r="A64" s="58" t="s">
        <v>103</v>
      </c>
      <c r="B64" s="137">
        <v>6.46</v>
      </c>
      <c r="C64" s="162">
        <f t="shared" si="14"/>
        <v>3.1410256410256405</v>
      </c>
      <c r="D64" s="137">
        <v>1.56</v>
      </c>
      <c r="E64" s="264">
        <f t="shared" ref="E64:E67" si="17">IF((+D64/F64)&lt;0,"n.m.",IF(D64&lt;0,(+D64/F64-1)*-1,(+D64/F64-1)))</f>
        <v>155</v>
      </c>
      <c r="F64" s="137">
        <v>0.01</v>
      </c>
      <c r="G64" s="264">
        <f t="shared" si="15"/>
        <v>-0.98780487804878048</v>
      </c>
      <c r="H64" s="137">
        <v>0.82000000000000006</v>
      </c>
      <c r="I64" s="264">
        <f t="shared" si="16"/>
        <v>-0.10869565217391297</v>
      </c>
      <c r="J64" s="137">
        <v>0.92</v>
      </c>
    </row>
    <row r="65" spans="1:10" s="5" customFormat="1" ht="11.25">
      <c r="A65" s="58" t="s">
        <v>104</v>
      </c>
      <c r="B65" s="137">
        <v>0.19</v>
      </c>
      <c r="C65" s="162">
        <f t="shared" si="14"/>
        <v>-0.84426229508196715</v>
      </c>
      <c r="D65" s="137">
        <v>1.22</v>
      </c>
      <c r="E65" s="264">
        <f t="shared" si="17"/>
        <v>-0.72888888888888892</v>
      </c>
      <c r="F65" s="137">
        <v>4.5</v>
      </c>
      <c r="G65" s="264">
        <f t="shared" si="15"/>
        <v>89</v>
      </c>
      <c r="H65" s="137">
        <v>0.05</v>
      </c>
      <c r="I65" s="264">
        <f t="shared" si="16"/>
        <v>-0.91935483870967738</v>
      </c>
      <c r="J65" s="137">
        <v>0.62</v>
      </c>
    </row>
    <row r="66" spans="1:10" s="5" customFormat="1" ht="11.25">
      <c r="A66" s="58" t="s">
        <v>105</v>
      </c>
      <c r="B66" s="138">
        <v>1.47</v>
      </c>
      <c r="C66" s="162">
        <f t="shared" si="14"/>
        <v>8.8000000000000007</v>
      </c>
      <c r="D66" s="138">
        <v>0.15</v>
      </c>
      <c r="E66" s="264">
        <f t="shared" si="17"/>
        <v>1.5</v>
      </c>
      <c r="F66" s="269">
        <v>0.06</v>
      </c>
      <c r="G66" s="264">
        <f t="shared" si="15"/>
        <v>-0.96078431372549022</v>
      </c>
      <c r="H66" s="269">
        <v>1.53</v>
      </c>
      <c r="I66" s="264">
        <f t="shared" si="16"/>
        <v>-0.63397129186602874</v>
      </c>
      <c r="J66" s="269">
        <v>4.18</v>
      </c>
    </row>
    <row r="67" spans="1:10" s="5" customFormat="1" ht="11.25">
      <c r="A67" s="58" t="s">
        <v>106</v>
      </c>
      <c r="B67" s="138">
        <v>1.83</v>
      </c>
      <c r="C67" s="162">
        <f t="shared" si="14"/>
        <v>-0.89178001182732114</v>
      </c>
      <c r="D67" s="138">
        <v>16.91</v>
      </c>
      <c r="E67" s="264">
        <f t="shared" si="17"/>
        <v>0.11986754966887414</v>
      </c>
      <c r="F67" s="269">
        <v>15.1</v>
      </c>
      <c r="G67" s="264">
        <f t="shared" si="15"/>
        <v>1.2108345534407028</v>
      </c>
      <c r="H67" s="269">
        <v>6.83</v>
      </c>
      <c r="I67" s="264">
        <f t="shared" si="16"/>
        <v>0.32364341085271309</v>
      </c>
      <c r="J67" s="269">
        <v>5.16</v>
      </c>
    </row>
    <row r="68" spans="1:10" s="5" customFormat="1" ht="11.25">
      <c r="A68" s="60" t="s">
        <v>86</v>
      </c>
      <c r="B68" s="138">
        <f>B45</f>
        <v>163.9</v>
      </c>
      <c r="C68" s="162">
        <f t="shared" si="14"/>
        <v>8.816890187226134E-2</v>
      </c>
      <c r="D68" s="138">
        <f>D45</f>
        <v>150.62</v>
      </c>
      <c r="E68" s="162">
        <f t="shared" si="14"/>
        <v>3.6827975493907816E-2</v>
      </c>
      <c r="F68" s="138">
        <f>F45</f>
        <v>145.27000000000001</v>
      </c>
      <c r="G68" s="162">
        <f t="shared" si="14"/>
        <v>0.18995740498034097</v>
      </c>
      <c r="H68" s="138">
        <f>H45</f>
        <v>122.08</v>
      </c>
      <c r="I68" s="162">
        <f t="shared" si="14"/>
        <v>-3.5474441020779013E-2</v>
      </c>
      <c r="J68" s="138">
        <f>J45</f>
        <v>126.57</v>
      </c>
    </row>
    <row r="69" spans="1:10" s="5" customFormat="1" ht="11.25">
      <c r="A69" s="60" t="s">
        <v>87</v>
      </c>
      <c r="B69" s="138">
        <f>B46</f>
        <v>1988.58</v>
      </c>
      <c r="C69" s="162">
        <f t="shared" si="14"/>
        <v>-8.6012906072472473E-2</v>
      </c>
      <c r="D69" s="138">
        <f>D46</f>
        <v>2175.7199999999998</v>
      </c>
      <c r="E69" s="162">
        <f t="shared" si="14"/>
        <v>9.9614883100342722E-2</v>
      </c>
      <c r="F69" s="138">
        <f>F46</f>
        <v>1978.62</v>
      </c>
      <c r="G69" s="162">
        <f t="shared" si="14"/>
        <v>0.11494162196276414</v>
      </c>
      <c r="H69" s="138">
        <f>H46</f>
        <v>1774.64</v>
      </c>
      <c r="I69" s="162">
        <f t="shared" si="14"/>
        <v>7.0918219561649121E-2</v>
      </c>
      <c r="J69" s="138">
        <f>J46</f>
        <v>1657.1200000000001</v>
      </c>
    </row>
    <row r="70" spans="1:10" s="2" customFormat="1" ht="11.25">
      <c r="A70" s="60" t="s">
        <v>107</v>
      </c>
      <c r="B70" s="138">
        <f>B47+B48+B49+B50+B51+B52+B53+B54+B55+B56</f>
        <v>2138.0499999999997</v>
      </c>
      <c r="C70" s="162">
        <f t="shared" si="14"/>
        <v>-4.3878595992254743E-2</v>
      </c>
      <c r="D70" s="138">
        <f>D47+D48+D49+D50+D51+D52+D53+D54+D55+D56</f>
        <v>2236.17</v>
      </c>
      <c r="E70" s="162">
        <f t="shared" si="14"/>
        <v>4.3763798712664892E-2</v>
      </c>
      <c r="F70" s="138">
        <f>F47+F48+F49+F50+F51+F52+F53+F54+F55+F56</f>
        <v>2142.41</v>
      </c>
      <c r="G70" s="162">
        <f t="shared" si="14"/>
        <v>0.12208598917933711</v>
      </c>
      <c r="H70" s="138">
        <f>H47+H48+H49+H50+H51+H52+H53+H54+H55+H56</f>
        <v>1909.3099999999997</v>
      </c>
      <c r="I70" s="162">
        <f t="shared" si="14"/>
        <v>6.12761037647227E-2</v>
      </c>
      <c r="J70" s="138">
        <f>J47+J48+J49+J50+J51+J52+J53+J54+J55+J56</f>
        <v>1799.0700000000002</v>
      </c>
    </row>
    <row r="71" spans="1:10" s="2" customFormat="1" ht="11.25">
      <c r="A71" s="60" t="s">
        <v>108</v>
      </c>
      <c r="B71" s="138">
        <f>B57+B58+B59+B60+B61+B63+B62</f>
        <v>332.12</v>
      </c>
      <c r="C71" s="162">
        <f t="shared" si="14"/>
        <v>-3.9587332053742097E-3</v>
      </c>
      <c r="D71" s="138">
        <f>D57+D58+D59+D60+D61+D63+D62</f>
        <v>333.44</v>
      </c>
      <c r="E71" s="162">
        <f t="shared" si="14"/>
        <v>-5.6186136035551448E-2</v>
      </c>
      <c r="F71" s="138">
        <f>F57+F58+F59+F60+F61+F63+F62</f>
        <v>353.28999999999996</v>
      </c>
      <c r="G71" s="162">
        <f t="shared" si="14"/>
        <v>-0.1713421213116294</v>
      </c>
      <c r="H71" s="138">
        <f>H57+H58+H59+H60+H61+H63+H62</f>
        <v>426.34000000000003</v>
      </c>
      <c r="I71" s="162">
        <f t="shared" si="14"/>
        <v>4.6644081111602009E-2</v>
      </c>
      <c r="J71" s="138">
        <f>J57+J58+J59+J60+J61+J63+J62</f>
        <v>407.34000000000003</v>
      </c>
    </row>
    <row r="72" spans="1:10" s="5" customFormat="1" ht="11.25">
      <c r="A72" s="60" t="s">
        <v>109</v>
      </c>
      <c r="B72" s="138">
        <f>B64+B65+B66+B67</f>
        <v>9.9500000000000011</v>
      </c>
      <c r="C72" s="162">
        <f t="shared" si="14"/>
        <v>-0.49848790322580638</v>
      </c>
      <c r="D72" s="138">
        <f>D64+D65+D66+D67</f>
        <v>19.84</v>
      </c>
      <c r="E72" s="162">
        <f t="shared" si="14"/>
        <v>8.6426029486528222E-3</v>
      </c>
      <c r="F72" s="138">
        <f>F64+F65+F66+F67</f>
        <v>19.669999999999998</v>
      </c>
      <c r="G72" s="162">
        <f t="shared" si="14"/>
        <v>1.1310942578548211</v>
      </c>
      <c r="H72" s="138">
        <f>H64+H65+H66+H67</f>
        <v>9.23</v>
      </c>
      <c r="I72" s="162">
        <f t="shared" si="14"/>
        <v>-0.15165441176470573</v>
      </c>
      <c r="J72" s="138">
        <f>J64+J65+J66+J67</f>
        <v>10.879999999999999</v>
      </c>
    </row>
    <row r="73" spans="1:10" s="53" customFormat="1" ht="10.35" customHeight="1">
      <c r="A73" s="56" t="s">
        <v>113</v>
      </c>
      <c r="B73" s="149">
        <f>SUM(B68:B72)</f>
        <v>4632.5999999999995</v>
      </c>
      <c r="C73" s="161">
        <f t="shared" si="14"/>
        <v>-5.7608237943443608E-2</v>
      </c>
      <c r="D73" s="149">
        <f>SUM(D68:D72)</f>
        <v>4915.79</v>
      </c>
      <c r="E73" s="161">
        <f t="shared" si="14"/>
        <v>5.9606488965912918E-2</v>
      </c>
      <c r="F73" s="149">
        <f>SUM(F68:F72)</f>
        <v>4639.2599999999993</v>
      </c>
      <c r="G73" s="161">
        <f t="shared" si="14"/>
        <v>9.3752357600905389E-2</v>
      </c>
      <c r="H73" s="149">
        <f>SUM(H68:H72)</f>
        <v>4241.5999999999995</v>
      </c>
      <c r="I73" s="161">
        <f t="shared" si="14"/>
        <v>6.0140265634919254E-2</v>
      </c>
      <c r="J73" s="149">
        <f>SUM(J68:J72)</f>
        <v>4000.9800000000005</v>
      </c>
    </row>
    <row r="74" spans="1:10" ht="10.35" customHeight="1">
      <c r="A74" s="58"/>
      <c r="B74" s="60"/>
      <c r="C74" s="162"/>
      <c r="D74" s="60"/>
      <c r="E74" s="162"/>
      <c r="F74" s="60"/>
      <c r="G74" s="162"/>
      <c r="H74" s="60"/>
      <c r="I74" s="162"/>
      <c r="J74" s="60"/>
    </row>
    <row r="75" spans="1:10" ht="10.35" customHeight="1">
      <c r="A75" s="63" t="s">
        <v>2</v>
      </c>
      <c r="B75" s="64"/>
      <c r="C75" s="162"/>
      <c r="D75" s="64"/>
      <c r="E75" s="264"/>
      <c r="F75" s="270"/>
      <c r="G75" s="264"/>
      <c r="H75" s="270"/>
      <c r="I75" s="264"/>
      <c r="J75" s="270"/>
    </row>
    <row r="76" spans="1:10" s="2" customFormat="1" ht="11.25">
      <c r="A76" s="58" t="s">
        <v>86</v>
      </c>
      <c r="B76" s="137">
        <v>134.21</v>
      </c>
      <c r="C76" s="162">
        <f t="shared" ref="C76:C89" si="18">IF((+B76/D76)&lt;0,"n.m.",IF(B76&lt;0,(+B76/D76-1)*-1,(+B76/D76-1)))</f>
        <v>-0.15728996609318091</v>
      </c>
      <c r="D76" s="137">
        <v>159.26</v>
      </c>
      <c r="E76" s="264">
        <f t="shared" ref="E76:E91" si="19">IF((+D76/F76)&lt;0,"n.m.",IF(D76&lt;0,(+D76/F76-1)*-1,(+D76/F76-1)))</f>
        <v>0.18119112957057015</v>
      </c>
      <c r="F76" s="137">
        <v>134.83000000000001</v>
      </c>
      <c r="G76" s="264">
        <f t="shared" ref="G76:G91" si="20">IF((+F76/H76)&lt;0,"n.m.",IF(F76&lt;0,(+F76/H76-1)*-1,(+F76/H76-1)))</f>
        <v>-3.9398689085209493E-2</v>
      </c>
      <c r="H76" s="137">
        <v>140.36000000000001</v>
      </c>
      <c r="I76" s="264">
        <f t="shared" ref="I76:I91" si="21">IF((+H76/J76)&lt;0,"n.m.",IF(H76&lt;0,(+H76/J76-1)*-1,(+H76/J76-1)))</f>
        <v>0.71547298948912275</v>
      </c>
      <c r="J76" s="137">
        <v>81.819999999999993</v>
      </c>
    </row>
    <row r="77" spans="1:10" s="2" customFormat="1" ht="11.25">
      <c r="A77" s="58" t="s">
        <v>87</v>
      </c>
      <c r="B77" s="137">
        <v>1555.28</v>
      </c>
      <c r="C77" s="162">
        <f t="shared" si="18"/>
        <v>-1.5539646670844287E-2</v>
      </c>
      <c r="D77" s="137">
        <v>1579.83</v>
      </c>
      <c r="E77" s="264">
        <f t="shared" si="19"/>
        <v>-3.5124042654549492E-2</v>
      </c>
      <c r="F77" s="137">
        <v>1637.34</v>
      </c>
      <c r="G77" s="264">
        <f t="shared" si="20"/>
        <v>0.21929315044010544</v>
      </c>
      <c r="H77" s="137">
        <v>1342.86</v>
      </c>
      <c r="I77" s="264">
        <f t="shared" si="21"/>
        <v>7.390998368574242E-2</v>
      </c>
      <c r="J77" s="137">
        <v>1250.44</v>
      </c>
    </row>
    <row r="78" spans="1:10" s="2" customFormat="1" ht="11.25">
      <c r="A78" s="58" t="s">
        <v>88</v>
      </c>
      <c r="B78" s="137">
        <v>8.61</v>
      </c>
      <c r="C78" s="162"/>
      <c r="D78" s="137">
        <v>0</v>
      </c>
      <c r="E78" s="264">
        <f t="shared" si="19"/>
        <v>-1</v>
      </c>
      <c r="F78" s="137">
        <v>0.01</v>
      </c>
      <c r="G78" s="264"/>
      <c r="H78" s="137">
        <v>0</v>
      </c>
      <c r="I78" s="264">
        <f t="shared" si="21"/>
        <v>-1</v>
      </c>
      <c r="J78" s="137">
        <v>0.05</v>
      </c>
    </row>
    <row r="79" spans="1:10" s="2" customFormat="1" ht="11.25">
      <c r="A79" s="58" t="s">
        <v>89</v>
      </c>
      <c r="B79" s="137">
        <v>832.23</v>
      </c>
      <c r="C79" s="162">
        <f t="shared" si="18"/>
        <v>0.11761230108104481</v>
      </c>
      <c r="D79" s="137">
        <v>744.65</v>
      </c>
      <c r="E79" s="264">
        <f t="shared" si="19"/>
        <v>0.7017070774012204</v>
      </c>
      <c r="F79" s="137">
        <v>437.59</v>
      </c>
      <c r="G79" s="264">
        <f t="shared" si="20"/>
        <v>0.20465244322092224</v>
      </c>
      <c r="H79" s="137">
        <v>363.25</v>
      </c>
      <c r="I79" s="264">
        <f t="shared" si="21"/>
        <v>0.33591997352065017</v>
      </c>
      <c r="J79" s="137">
        <v>271.91000000000003</v>
      </c>
    </row>
    <row r="80" spans="1:10" s="5" customFormat="1" ht="11.25">
      <c r="A80" s="58" t="s">
        <v>90</v>
      </c>
      <c r="B80" s="137">
        <v>411.36</v>
      </c>
      <c r="C80" s="162">
        <f t="shared" si="18"/>
        <v>-0.33408877521287272</v>
      </c>
      <c r="D80" s="137">
        <v>617.74</v>
      </c>
      <c r="E80" s="264">
        <f t="shared" si="19"/>
        <v>-0.33738790921182471</v>
      </c>
      <c r="F80" s="137">
        <v>932.28</v>
      </c>
      <c r="G80" s="264">
        <f t="shared" si="20"/>
        <v>-0.21539121872396294</v>
      </c>
      <c r="H80" s="137">
        <v>1188.21</v>
      </c>
      <c r="I80" s="264">
        <f t="shared" si="21"/>
        <v>3.8597546012269941</v>
      </c>
      <c r="J80" s="137">
        <v>244.5</v>
      </c>
    </row>
    <row r="81" spans="1:10" s="5" customFormat="1" ht="11.25">
      <c r="A81" s="58" t="s">
        <v>129</v>
      </c>
      <c r="B81" s="137">
        <v>114.47</v>
      </c>
      <c r="C81" s="162">
        <f t="shared" si="18"/>
        <v>0.11940152552317618</v>
      </c>
      <c r="D81" s="137">
        <v>102.26</v>
      </c>
      <c r="E81" s="264">
        <f t="shared" si="19"/>
        <v>0.22408427100790029</v>
      </c>
      <c r="F81" s="137">
        <v>83.54</v>
      </c>
      <c r="G81" s="264">
        <f t="shared" si="20"/>
        <v>-0.51194718700706887</v>
      </c>
      <c r="H81" s="137">
        <v>171.17</v>
      </c>
      <c r="I81" s="264">
        <f t="shared" si="21"/>
        <v>-0.13049883165701526</v>
      </c>
      <c r="J81" s="137">
        <v>196.86</v>
      </c>
    </row>
    <row r="82" spans="1:10" s="5" customFormat="1" ht="11.25">
      <c r="A82" s="58" t="s">
        <v>91</v>
      </c>
      <c r="B82" s="137">
        <v>308.98</v>
      </c>
      <c r="C82" s="162">
        <f t="shared" si="18"/>
        <v>0.44013050570962475</v>
      </c>
      <c r="D82" s="137">
        <v>214.55</v>
      </c>
      <c r="E82" s="264">
        <f t="shared" si="19"/>
        <v>-0.13731403297145151</v>
      </c>
      <c r="F82" s="137">
        <v>248.7</v>
      </c>
      <c r="G82" s="264">
        <f t="shared" si="20"/>
        <v>-0.4534306184343545</v>
      </c>
      <c r="H82" s="137">
        <v>455.02</v>
      </c>
      <c r="I82" s="264">
        <f t="shared" si="21"/>
        <v>-8.669035145822046E-2</v>
      </c>
      <c r="J82" s="137">
        <v>498.21</v>
      </c>
    </row>
    <row r="83" spans="1:10" s="5" customFormat="1" ht="11.25">
      <c r="A83" s="58" t="s">
        <v>92</v>
      </c>
      <c r="B83" s="137">
        <v>217.5</v>
      </c>
      <c r="C83" s="162">
        <f t="shared" si="18"/>
        <v>-0.16816460779439335</v>
      </c>
      <c r="D83" s="137">
        <v>261.47000000000003</v>
      </c>
      <c r="E83" s="264">
        <f t="shared" si="19"/>
        <v>0.46481792717086856</v>
      </c>
      <c r="F83" s="137">
        <v>178.5</v>
      </c>
      <c r="G83" s="264">
        <f t="shared" si="20"/>
        <v>0.40984124476739603</v>
      </c>
      <c r="H83" s="137">
        <v>126.61</v>
      </c>
      <c r="I83" s="264">
        <f t="shared" si="21"/>
        <v>-0.50731574441590788</v>
      </c>
      <c r="J83" s="137">
        <v>256.98</v>
      </c>
    </row>
    <row r="84" spans="1:10" s="5" customFormat="1" ht="11.25">
      <c r="A84" s="58" t="s">
        <v>93</v>
      </c>
      <c r="B84" s="137">
        <v>172.87</v>
      </c>
      <c r="C84" s="162">
        <f t="shared" si="18"/>
        <v>-6.6475861324117091E-2</v>
      </c>
      <c r="D84" s="137">
        <v>185.18</v>
      </c>
      <c r="E84" s="264">
        <f t="shared" si="19"/>
        <v>1.1226501604768457</v>
      </c>
      <c r="F84" s="137">
        <v>87.24</v>
      </c>
      <c r="G84" s="264">
        <f t="shared" si="20"/>
        <v>-0.4226722255310702</v>
      </c>
      <c r="H84" s="137">
        <v>151.11000000000001</v>
      </c>
      <c r="I84" s="264">
        <f t="shared" si="21"/>
        <v>0.45102746303053598</v>
      </c>
      <c r="J84" s="137">
        <v>104.14</v>
      </c>
    </row>
    <row r="85" spans="1:10" s="5" customFormat="1" ht="11.25">
      <c r="A85" s="58" t="s">
        <v>94</v>
      </c>
      <c r="B85" s="137">
        <v>93.93</v>
      </c>
      <c r="C85" s="162">
        <f t="shared" si="18"/>
        <v>1.4334196891191713</v>
      </c>
      <c r="D85" s="137">
        <v>38.6</v>
      </c>
      <c r="E85" s="264">
        <f t="shared" si="19"/>
        <v>-0.2262978552816195</v>
      </c>
      <c r="F85" s="137">
        <v>49.89</v>
      </c>
      <c r="G85" s="264">
        <f t="shared" si="20"/>
        <v>-0.11259338313767342</v>
      </c>
      <c r="H85" s="137">
        <v>56.22</v>
      </c>
      <c r="I85" s="264">
        <f t="shared" si="21"/>
        <v>0.1115065243179123</v>
      </c>
      <c r="J85" s="137">
        <v>50.58</v>
      </c>
    </row>
    <row r="86" spans="1:10" s="5" customFormat="1" ht="11.25">
      <c r="A86" s="58" t="s">
        <v>95</v>
      </c>
      <c r="B86" s="137">
        <v>124.19</v>
      </c>
      <c r="C86" s="162">
        <f t="shared" si="18"/>
        <v>-0.35987835678573266</v>
      </c>
      <c r="D86" s="137">
        <v>194.01</v>
      </c>
      <c r="E86" s="264">
        <f t="shared" si="19"/>
        <v>0.80172734026745895</v>
      </c>
      <c r="F86" s="137">
        <v>107.68</v>
      </c>
      <c r="G86" s="264">
        <f t="shared" si="20"/>
        <v>0.46145494028230183</v>
      </c>
      <c r="H86" s="137">
        <v>73.680000000000007</v>
      </c>
      <c r="I86" s="264">
        <f t="shared" si="21"/>
        <v>-9.2275471233214224E-2</v>
      </c>
      <c r="J86" s="137">
        <v>81.17</v>
      </c>
    </row>
    <row r="87" spans="1:10" s="5" customFormat="1" ht="11.25">
      <c r="A87" s="58" t="s">
        <v>96</v>
      </c>
      <c r="B87" s="137">
        <v>141.28</v>
      </c>
      <c r="C87" s="162">
        <f t="shared" si="18"/>
        <v>0.53883019278945654</v>
      </c>
      <c r="D87" s="137">
        <v>91.81</v>
      </c>
      <c r="E87" s="264">
        <f t="shared" si="19"/>
        <v>-0.129432960364119</v>
      </c>
      <c r="F87" s="137">
        <v>105.46</v>
      </c>
      <c r="G87" s="264">
        <f t="shared" si="20"/>
        <v>0.10940458657689867</v>
      </c>
      <c r="H87" s="137">
        <v>95.06</v>
      </c>
      <c r="I87" s="264">
        <f t="shared" si="21"/>
        <v>1.1817764516869405</v>
      </c>
      <c r="J87" s="137">
        <v>43.57</v>
      </c>
    </row>
    <row r="88" spans="1:10" s="5" customFormat="1" ht="11.25">
      <c r="A88" s="58" t="s">
        <v>97</v>
      </c>
      <c r="B88" s="137">
        <v>143.30000000000001</v>
      </c>
      <c r="C88" s="162">
        <f t="shared" si="18"/>
        <v>1.4082513622531989E-2</v>
      </c>
      <c r="D88" s="137">
        <v>141.31</v>
      </c>
      <c r="E88" s="264">
        <f t="shared" si="19"/>
        <v>-0.17434998539293023</v>
      </c>
      <c r="F88" s="137">
        <v>171.15</v>
      </c>
      <c r="G88" s="264">
        <f t="shared" si="20"/>
        <v>-7.4764839442101771E-2</v>
      </c>
      <c r="H88" s="137">
        <v>184.98</v>
      </c>
      <c r="I88" s="264">
        <f t="shared" si="21"/>
        <v>-0.17691554685414268</v>
      </c>
      <c r="J88" s="137">
        <v>224.74</v>
      </c>
    </row>
    <row r="89" spans="1:10" s="5" customFormat="1" ht="11.25">
      <c r="A89" s="58" t="s">
        <v>98</v>
      </c>
      <c r="B89" s="62">
        <v>0.89</v>
      </c>
      <c r="C89" s="162">
        <f t="shared" si="18"/>
        <v>-0.62605042016806722</v>
      </c>
      <c r="D89" s="62">
        <v>2.38</v>
      </c>
      <c r="E89" s="264">
        <f t="shared" si="19"/>
        <v>-0.53965183752417789</v>
      </c>
      <c r="F89" s="268">
        <v>5.17</v>
      </c>
      <c r="G89" s="264">
        <f t="shared" si="20"/>
        <v>-0.58340048348106366</v>
      </c>
      <c r="H89" s="268">
        <v>12.41</v>
      </c>
      <c r="I89" s="264">
        <f t="shared" si="21"/>
        <v>-0.13699582753824757</v>
      </c>
      <c r="J89" s="268">
        <v>14.38</v>
      </c>
    </row>
    <row r="90" spans="1:10" s="5" customFormat="1" ht="11.25">
      <c r="A90" s="58" t="s">
        <v>99</v>
      </c>
      <c r="B90" s="137">
        <v>0</v>
      </c>
      <c r="C90" s="162"/>
      <c r="D90" s="137">
        <v>0</v>
      </c>
      <c r="E90" s="264"/>
      <c r="F90" s="137">
        <v>0</v>
      </c>
      <c r="G90" s="264"/>
      <c r="H90" s="137">
        <v>0</v>
      </c>
      <c r="I90" s="264"/>
      <c r="J90" s="137">
        <v>0</v>
      </c>
    </row>
    <row r="91" spans="1:10" s="2" customFormat="1" ht="11.25">
      <c r="A91" s="58" t="s">
        <v>100</v>
      </c>
      <c r="B91" s="137">
        <v>9.16</v>
      </c>
      <c r="C91" s="162">
        <f t="shared" ref="C91:C93" si="22">IF((+B91/D91)&lt;0,"n.m.",IF(B91&lt;0,(+B91/D91-1)*-1,(+B91/D91-1)))</f>
        <v>0.1880674448767834</v>
      </c>
      <c r="D91" s="137">
        <v>7.71</v>
      </c>
      <c r="E91" s="264">
        <f t="shared" si="19"/>
        <v>-9.6131301289566151E-2</v>
      </c>
      <c r="F91" s="137">
        <v>8.5299999999999994</v>
      </c>
      <c r="G91" s="264">
        <f t="shared" si="20"/>
        <v>-0.28259041211101776</v>
      </c>
      <c r="H91" s="137">
        <v>11.89</v>
      </c>
      <c r="I91" s="264">
        <f t="shared" si="21"/>
        <v>7.2569444444444446</v>
      </c>
      <c r="J91" s="137">
        <v>1.44</v>
      </c>
    </row>
    <row r="92" spans="1:10" s="5" customFormat="1" ht="11.25">
      <c r="A92" s="58" t="s">
        <v>101</v>
      </c>
      <c r="B92" s="137">
        <v>0.04</v>
      </c>
      <c r="C92" s="162">
        <f t="shared" si="22"/>
        <v>3</v>
      </c>
      <c r="D92" s="137">
        <v>0.01</v>
      </c>
      <c r="E92" s="264"/>
      <c r="F92" s="137">
        <v>0</v>
      </c>
      <c r="G92" s="264"/>
      <c r="H92" s="137">
        <v>0</v>
      </c>
      <c r="I92" s="264"/>
      <c r="J92" s="137">
        <v>0</v>
      </c>
    </row>
    <row r="93" spans="1:10" s="207" customFormat="1" ht="11.25">
      <c r="A93" s="58" t="s">
        <v>158</v>
      </c>
      <c r="B93" s="137">
        <v>0</v>
      </c>
      <c r="C93" s="162">
        <f t="shared" si="22"/>
        <v>-1</v>
      </c>
      <c r="D93" s="137">
        <v>0.14000000000000001</v>
      </c>
      <c r="E93" s="264"/>
      <c r="F93" s="264"/>
      <c r="G93" s="264"/>
      <c r="H93" s="264"/>
      <c r="I93" s="264"/>
      <c r="J93" s="264"/>
    </row>
    <row r="94" spans="1:10" s="5" customFormat="1" ht="11.25">
      <c r="A94" s="58" t="s">
        <v>102</v>
      </c>
      <c r="B94" s="137">
        <v>154.59</v>
      </c>
      <c r="C94" s="162">
        <f t="shared" ref="C94:C96" si="23">IF((+B94/D94)&lt;0,"n.m.",IF(B94&lt;0,(+B94/D94-1)*-1,(+B94/D94-1)))</f>
        <v>0.11119896492236925</v>
      </c>
      <c r="D94" s="137">
        <v>139.12</v>
      </c>
      <c r="E94" s="264"/>
      <c r="F94" s="137">
        <v>107.1</v>
      </c>
      <c r="G94" s="264">
        <f t="shared" ref="G94:G98" si="24">IF((+F94/H94)&lt;0,"n.m.",IF(F94&lt;0,(+F94/H94-1)*-1,(+F94/H94-1)))</f>
        <v>-0.12003943800838068</v>
      </c>
      <c r="H94" s="137">
        <v>121.71000000000001</v>
      </c>
      <c r="I94" s="264">
        <f t="shared" ref="I94:I98" si="25">IF((+H94/J94)&lt;0,"n.m.",IF(H94&lt;0,(+H94/J94-1)*-1,(+H94/J94-1)))</f>
        <v>-0.22880496768470404</v>
      </c>
      <c r="J94" s="137">
        <v>157.82</v>
      </c>
    </row>
    <row r="95" spans="1:10" s="5" customFormat="1" ht="11.25">
      <c r="A95" s="58" t="s">
        <v>103</v>
      </c>
      <c r="B95" s="137">
        <v>4.1900000000000004</v>
      </c>
      <c r="C95" s="162">
        <f t="shared" si="23"/>
        <v>-9.3073593073592975E-2</v>
      </c>
      <c r="D95" s="137">
        <v>4.62</v>
      </c>
      <c r="E95" s="264">
        <f t="shared" ref="E95:E98" si="26">IF((+D95/F95)&lt;0,"n.m.",IF(D95&lt;0,(+D95/F95-1)*-1,(+D95/F95-1)))</f>
        <v>13.4375</v>
      </c>
      <c r="F95" s="137">
        <v>0.32</v>
      </c>
      <c r="G95" s="264"/>
      <c r="H95" s="137">
        <v>0</v>
      </c>
      <c r="I95" s="264">
        <f t="shared" si="25"/>
        <v>-1</v>
      </c>
      <c r="J95" s="137">
        <v>1.2</v>
      </c>
    </row>
    <row r="96" spans="1:10" s="5" customFormat="1" ht="11.25">
      <c r="A96" s="58" t="s">
        <v>104</v>
      </c>
      <c r="B96" s="137">
        <v>0.02</v>
      </c>
      <c r="C96" s="162">
        <f t="shared" si="23"/>
        <v>-0.8666666666666667</v>
      </c>
      <c r="D96" s="137">
        <v>0.15</v>
      </c>
      <c r="E96" s="264">
        <f t="shared" si="26"/>
        <v>-0.85148514851485146</v>
      </c>
      <c r="F96" s="137">
        <v>1.01</v>
      </c>
      <c r="G96" s="264"/>
      <c r="H96" s="137">
        <v>0</v>
      </c>
      <c r="I96" s="264">
        <f t="shared" si="25"/>
        <v>-1</v>
      </c>
      <c r="J96" s="137">
        <v>0.01</v>
      </c>
    </row>
    <row r="97" spans="1:10" s="5" customFormat="1" ht="11.25">
      <c r="A97" s="58" t="s">
        <v>105</v>
      </c>
      <c r="B97" s="138">
        <v>10.029999999999999</v>
      </c>
      <c r="C97" s="162"/>
      <c r="D97" s="138">
        <v>0</v>
      </c>
      <c r="E97" s="264"/>
      <c r="F97" s="269">
        <v>0</v>
      </c>
      <c r="G97" s="264"/>
      <c r="H97" s="269">
        <v>0</v>
      </c>
      <c r="I97" s="264"/>
      <c r="J97" s="269">
        <v>0</v>
      </c>
    </row>
    <row r="98" spans="1:10" s="5" customFormat="1" ht="11.25">
      <c r="A98" s="58" t="s">
        <v>106</v>
      </c>
      <c r="B98" s="138">
        <v>4.01</v>
      </c>
      <c r="C98" s="162">
        <f t="shared" ref="C98:I104" si="27">IF((+B98/D98)&lt;0,"n.m.",IF(B98&lt;0,(+B98/D98-1)*-1,(+B98/D98-1)))</f>
        <v>-0.12253829321663035</v>
      </c>
      <c r="D98" s="138">
        <v>4.57</v>
      </c>
      <c r="E98" s="264">
        <f t="shared" si="26"/>
        <v>-0.68826739427012273</v>
      </c>
      <c r="F98" s="269">
        <v>14.66</v>
      </c>
      <c r="G98" s="264">
        <f t="shared" si="24"/>
        <v>0.43584720861900084</v>
      </c>
      <c r="H98" s="269">
        <v>10.210000000000001</v>
      </c>
      <c r="I98" s="264">
        <f t="shared" si="25"/>
        <v>2.6594982078853051</v>
      </c>
      <c r="J98" s="269">
        <v>2.79</v>
      </c>
    </row>
    <row r="99" spans="1:10" s="5" customFormat="1" ht="11.25">
      <c r="A99" s="60" t="s">
        <v>86</v>
      </c>
      <c r="B99" s="138">
        <f>B76</f>
        <v>134.21</v>
      </c>
      <c r="C99" s="162">
        <f t="shared" si="27"/>
        <v>-0.15728996609318091</v>
      </c>
      <c r="D99" s="138">
        <f>D76</f>
        <v>159.26</v>
      </c>
      <c r="E99" s="162">
        <f t="shared" si="27"/>
        <v>0.18119112957057015</v>
      </c>
      <c r="F99" s="138">
        <f>F76</f>
        <v>134.83000000000001</v>
      </c>
      <c r="G99" s="162">
        <f t="shared" si="27"/>
        <v>-3.9398689085209493E-2</v>
      </c>
      <c r="H99" s="138">
        <f>H76</f>
        <v>140.36000000000001</v>
      </c>
      <c r="I99" s="162">
        <f t="shared" si="27"/>
        <v>0.71547298948912275</v>
      </c>
      <c r="J99" s="138">
        <f>J76</f>
        <v>81.819999999999993</v>
      </c>
    </row>
    <row r="100" spans="1:10" s="5" customFormat="1" ht="11.25">
      <c r="A100" s="60" t="s">
        <v>87</v>
      </c>
      <c r="B100" s="138">
        <f>B77</f>
        <v>1555.28</v>
      </c>
      <c r="C100" s="162">
        <f t="shared" si="27"/>
        <v>-1.5539646670844287E-2</v>
      </c>
      <c r="D100" s="138">
        <f>D77</f>
        <v>1579.83</v>
      </c>
      <c r="E100" s="162">
        <f t="shared" si="27"/>
        <v>-3.5124042654549492E-2</v>
      </c>
      <c r="F100" s="138">
        <f>F77</f>
        <v>1637.34</v>
      </c>
      <c r="G100" s="162">
        <f t="shared" si="27"/>
        <v>0.21929315044010544</v>
      </c>
      <c r="H100" s="138">
        <f>H77</f>
        <v>1342.86</v>
      </c>
      <c r="I100" s="162">
        <f t="shared" si="27"/>
        <v>7.390998368574242E-2</v>
      </c>
      <c r="J100" s="138">
        <f>J77</f>
        <v>1250.44</v>
      </c>
    </row>
    <row r="101" spans="1:10" s="2" customFormat="1" ht="11.25">
      <c r="A101" s="60" t="s">
        <v>107</v>
      </c>
      <c r="B101" s="138">
        <f>B78+B79+B80+B81+B82+B83+B84+B85+B86+B87</f>
        <v>2425.42</v>
      </c>
      <c r="C101" s="162">
        <f t="shared" si="27"/>
        <v>-1.0141739481771328E-2</v>
      </c>
      <c r="D101" s="138">
        <f>D78+D79+D80+D81+D82+D83+D84+D85+D86+D87</f>
        <v>2450.27</v>
      </c>
      <c r="E101" s="162">
        <f t="shared" si="27"/>
        <v>9.8337434835424453E-2</v>
      </c>
      <c r="F101" s="138">
        <f>F78+F79+F80+F81+F82+F83+F84+F85+F86+F87</f>
        <v>2230.89</v>
      </c>
      <c r="G101" s="162">
        <f t="shared" si="27"/>
        <v>-0.16768084526905269</v>
      </c>
      <c r="H101" s="138">
        <f>H78+H79+H80+H81+H82+H83+H84+H85+H86+H87</f>
        <v>2680.33</v>
      </c>
      <c r="I101" s="162">
        <f t="shared" si="27"/>
        <v>0.53339588208035593</v>
      </c>
      <c r="J101" s="138">
        <f>J78+J79+J80+J81+J82+J83+J84+J85+J86+J87</f>
        <v>1747.97</v>
      </c>
    </row>
    <row r="102" spans="1:10" s="2" customFormat="1" ht="11.25">
      <c r="A102" s="60" t="s">
        <v>108</v>
      </c>
      <c r="B102" s="138">
        <f>B88+B89+B90+B91+B92+B94+B93</f>
        <v>307.98</v>
      </c>
      <c r="C102" s="162">
        <f t="shared" si="27"/>
        <v>5.9552069357003079E-2</v>
      </c>
      <c r="D102" s="138">
        <f>D88+D89+D90+D91+D92+D94+D93</f>
        <v>290.66999999999996</v>
      </c>
      <c r="E102" s="162">
        <f t="shared" si="27"/>
        <v>-4.3843123822573382E-3</v>
      </c>
      <c r="F102" s="138">
        <f>F88+F89+F90+F91+F92+F94+F93</f>
        <v>291.95</v>
      </c>
      <c r="G102" s="162">
        <f t="shared" si="27"/>
        <v>-0.11794918275476607</v>
      </c>
      <c r="H102" s="138">
        <f>H88+H89+H90+H91+H92+H94+H93</f>
        <v>330.99</v>
      </c>
      <c r="I102" s="162">
        <f t="shared" si="27"/>
        <v>-0.16916009839851398</v>
      </c>
      <c r="J102" s="138">
        <f>J88+J89+J90+J91+J92+J94+J93</f>
        <v>398.38</v>
      </c>
    </row>
    <row r="103" spans="1:10" s="5" customFormat="1" ht="11.25">
      <c r="A103" s="158" t="s">
        <v>109</v>
      </c>
      <c r="B103" s="159">
        <f>B95+B96+B97+B98</f>
        <v>18.25</v>
      </c>
      <c r="C103" s="162">
        <f t="shared" si="27"/>
        <v>0.95396145610278382</v>
      </c>
      <c r="D103" s="159">
        <f>D95+D96+D97+D98</f>
        <v>9.34</v>
      </c>
      <c r="E103" s="162">
        <f t="shared" si="27"/>
        <v>-0.41588492808005006</v>
      </c>
      <c r="F103" s="159">
        <f>F95+F96+F97+F98</f>
        <v>15.99</v>
      </c>
      <c r="G103" s="162">
        <f t="shared" si="27"/>
        <v>0.56611165523996076</v>
      </c>
      <c r="H103" s="159">
        <f>H95+H96+H97+H98</f>
        <v>10.210000000000001</v>
      </c>
      <c r="I103" s="162">
        <f t="shared" si="27"/>
        <v>1.5525000000000002</v>
      </c>
      <c r="J103" s="159">
        <f>J95+J96+J97+J98</f>
        <v>4</v>
      </c>
    </row>
    <row r="104" spans="1:10" s="53" customFormat="1" ht="10.35" customHeight="1">
      <c r="A104" s="52" t="s">
        <v>114</v>
      </c>
      <c r="B104" s="149">
        <f>SUM(B99:B103)</f>
        <v>4441.1399999999994</v>
      </c>
      <c r="C104" s="161">
        <f t="shared" si="27"/>
        <v>-1.0743155498433077E-2</v>
      </c>
      <c r="D104" s="149">
        <f>SUM(D99:D103)</f>
        <v>4489.37</v>
      </c>
      <c r="E104" s="161">
        <f t="shared" si="27"/>
        <v>4.1375550916260995E-2</v>
      </c>
      <c r="F104" s="149">
        <f>SUM(F99:F103)</f>
        <v>4310.9999999999991</v>
      </c>
      <c r="G104" s="161">
        <f t="shared" si="27"/>
        <v>-4.3010155946500928E-2</v>
      </c>
      <c r="H104" s="149">
        <f>SUM(H99:H103)</f>
        <v>4504.7499999999991</v>
      </c>
      <c r="I104" s="161">
        <f t="shared" si="27"/>
        <v>0.29349826710426918</v>
      </c>
      <c r="J104" s="149">
        <f>SUM(J99:J103)</f>
        <v>3482.61</v>
      </c>
    </row>
    <row r="105" spans="1:10" ht="15" customHeight="1">
      <c r="A105" s="377" t="s">
        <v>159</v>
      </c>
      <c r="B105" s="378"/>
      <c r="C105" s="378"/>
      <c r="D105" s="378"/>
      <c r="E105" s="378"/>
      <c r="F105" s="378"/>
      <c r="G105" s="378"/>
      <c r="H105" s="378"/>
      <c r="I105" s="378"/>
      <c r="J105" s="379"/>
    </row>
  </sheetData>
  <mergeCells count="1">
    <mergeCell ref="A105:J105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3" max="9" man="1"/>
    <brk id="7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5"/>
  <sheetViews>
    <sheetView view="pageBreakPreview" zoomScale="115" zoomScaleNormal="100" zoomScaleSheetLayoutView="115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A105" sqref="A105:J105"/>
    </sheetView>
  </sheetViews>
  <sheetFormatPr baseColWidth="10" defaultColWidth="20.5703125" defaultRowHeight="12" customHeight="1" outlineLevelRow="1"/>
  <cols>
    <col min="1" max="1" width="20.5703125" style="33" customWidth="1"/>
    <col min="2" max="4" width="11.28515625" style="19" customWidth="1"/>
    <col min="5" max="10" width="11.28515625" style="33" customWidth="1"/>
    <col min="11" max="16384" width="20.5703125" style="33"/>
  </cols>
  <sheetData>
    <row r="1" spans="1:10" s="32" customFormat="1" ht="24.75" customHeight="1">
      <c r="A1" s="16" t="s">
        <v>121</v>
      </c>
      <c r="B1" s="83">
        <v>2020</v>
      </c>
      <c r="C1" s="83" t="s">
        <v>148</v>
      </c>
      <c r="D1" s="83">
        <v>2019</v>
      </c>
      <c r="E1" s="239" t="s">
        <v>150</v>
      </c>
      <c r="F1" s="239">
        <v>2018</v>
      </c>
      <c r="G1" s="239" t="s">
        <v>153</v>
      </c>
      <c r="H1" s="239">
        <v>2017</v>
      </c>
      <c r="I1" s="239" t="s">
        <v>154</v>
      </c>
      <c r="J1" s="239">
        <v>2016</v>
      </c>
    </row>
    <row r="2" spans="1:10" ht="3" hidden="1" customHeight="1" outlineLevel="1"/>
    <row r="3" spans="1:10" s="35" customFormat="1" ht="10.35" customHeight="1" collapsed="1">
      <c r="A3" s="34" t="s">
        <v>1</v>
      </c>
      <c r="B3" s="141">
        <f>B73</f>
        <v>2811.86</v>
      </c>
      <c r="C3" s="165">
        <f>IF((+B3/D3)&lt;0,"n.m.",IF(B3&lt;0,(+B3/D3-1)*-1,(+B3/D3-1)))</f>
        <v>-0.18510275113966668</v>
      </c>
      <c r="D3" s="141">
        <f>D73</f>
        <v>3450.5699999999997</v>
      </c>
      <c r="E3" s="165">
        <f>IF((+D3/F3)&lt;0,"n.m.",IF(D3&lt;0,(+D3/F3-1)*-1,(+D3/F3-1)))</f>
        <v>-7.7461700933080357E-2</v>
      </c>
      <c r="F3" s="141">
        <f>F73</f>
        <v>3740.3</v>
      </c>
      <c r="G3" s="165">
        <f>IF((+F3/H3)&lt;0,"n.m.",IF(F3&lt;0,(+F3/H3-1)*-1,(+F3/H3-1)))</f>
        <v>9.8947269452597908E-2</v>
      </c>
      <c r="H3" s="141">
        <f>H73</f>
        <v>3403.5299999999997</v>
      </c>
      <c r="I3" s="165">
        <f>IF((+H3/J3)&lt;0,"n.m.",IF(H3&lt;0,(+H3/J3-1)*-1,(+H3/J3-1)))</f>
        <v>7.8810988655705794E-2</v>
      </c>
      <c r="J3" s="141">
        <f>J73</f>
        <v>3154.8900000000003</v>
      </c>
    </row>
    <row r="4" spans="1:10" s="35" customFormat="1" ht="10.35" customHeight="1">
      <c r="A4" s="34" t="s">
        <v>2</v>
      </c>
      <c r="B4" s="141">
        <f>B104</f>
        <v>4763.26</v>
      </c>
      <c r="C4" s="165">
        <f t="shared" ref="C4:I7" si="0">IF((+B4/D4)&lt;0,"n.m.",IF(B4&lt;0,(+B4/D4-1)*-1,(+B4/D4-1)))</f>
        <v>0.15872695383103408</v>
      </c>
      <c r="D4" s="141">
        <f>D104</f>
        <v>4110.7700000000004</v>
      </c>
      <c r="E4" s="165">
        <f t="shared" si="0"/>
        <v>8.6812376236315103E-2</v>
      </c>
      <c r="F4" s="141">
        <f>F104</f>
        <v>3782.41</v>
      </c>
      <c r="G4" s="165">
        <f t="shared" si="0"/>
        <v>-4.0905437238350495E-2</v>
      </c>
      <c r="H4" s="141">
        <f>H104</f>
        <v>3943.73</v>
      </c>
      <c r="I4" s="165">
        <f t="shared" si="0"/>
        <v>-8.1779383790806515E-2</v>
      </c>
      <c r="J4" s="141">
        <f>J104</f>
        <v>4294.97</v>
      </c>
    </row>
    <row r="5" spans="1:10" s="35" customFormat="1" ht="10.35" customHeight="1">
      <c r="A5" s="34" t="s">
        <v>3</v>
      </c>
      <c r="B5" s="141">
        <v>2670.21</v>
      </c>
      <c r="C5" s="165">
        <f t="shared" si="0"/>
        <v>-0.16988376177848519</v>
      </c>
      <c r="D5" s="141">
        <v>3216.67</v>
      </c>
      <c r="E5" s="165">
        <f t="shared" si="0"/>
        <v>-6.4328557050689072E-2</v>
      </c>
      <c r="F5" s="263">
        <v>3437.82</v>
      </c>
      <c r="G5" s="165">
        <f t="shared" si="0"/>
        <v>0.13484125255006041</v>
      </c>
      <c r="H5" s="260">
        <v>3029.34</v>
      </c>
      <c r="I5" s="165">
        <f t="shared" si="0"/>
        <v>0.12992070182244086</v>
      </c>
      <c r="J5" s="260">
        <v>2681.02</v>
      </c>
    </row>
    <row r="6" spans="1:10" s="35" customFormat="1" ht="10.35" customHeight="1">
      <c r="A6" s="34" t="s">
        <v>116</v>
      </c>
      <c r="B6" s="141">
        <v>54.04</v>
      </c>
      <c r="C6" s="165">
        <f t="shared" si="0"/>
        <v>-0.70625645485677013</v>
      </c>
      <c r="D6" s="141">
        <v>183.97</v>
      </c>
      <c r="E6" s="165">
        <f t="shared" si="0"/>
        <v>-7.4089918516691777E-2</v>
      </c>
      <c r="F6" s="263">
        <v>198.691</v>
      </c>
      <c r="G6" s="165">
        <f t="shared" si="0"/>
        <v>2.1841506410256413</v>
      </c>
      <c r="H6" s="260">
        <v>62.4</v>
      </c>
      <c r="I6" s="165">
        <f t="shared" si="0"/>
        <v>0.27685696746470234</v>
      </c>
      <c r="J6" s="260">
        <v>48.87</v>
      </c>
    </row>
    <row r="7" spans="1:10" s="35" customFormat="1" ht="10.35" customHeight="1">
      <c r="A7" s="34" t="s">
        <v>125</v>
      </c>
      <c r="B7" s="141">
        <v>54.04</v>
      </c>
      <c r="C7" s="165">
        <f t="shared" si="0"/>
        <v>-0.70625645485677013</v>
      </c>
      <c r="D7" s="141">
        <v>183.97</v>
      </c>
      <c r="E7" s="165">
        <f t="shared" si="0"/>
        <v>-7.4089918516691777E-2</v>
      </c>
      <c r="F7" s="263">
        <v>198.691</v>
      </c>
      <c r="G7" s="165">
        <f t="shared" si="0"/>
        <v>2.1841506410256413</v>
      </c>
      <c r="H7" s="260">
        <v>62.4</v>
      </c>
      <c r="I7" s="165">
        <f t="shared" si="0"/>
        <v>0.27685696746470234</v>
      </c>
      <c r="J7" s="260">
        <v>48.87</v>
      </c>
    </row>
    <row r="8" spans="1:10" ht="10.35" customHeight="1">
      <c r="A8" s="36" t="s">
        <v>117</v>
      </c>
      <c r="B8" s="135">
        <f>B6/B5</f>
        <v>2.0238108613180237E-2</v>
      </c>
      <c r="C8" s="166"/>
      <c r="D8" s="135">
        <f>D6/D5</f>
        <v>5.7192686846956636E-2</v>
      </c>
      <c r="E8" s="212"/>
      <c r="F8" s="261">
        <f>F6/F5</f>
        <v>5.7795637933341477E-2</v>
      </c>
      <c r="G8" s="212"/>
      <c r="H8" s="261">
        <f>H6/H5</f>
        <v>2.0598546217988074E-2</v>
      </c>
      <c r="I8" s="212"/>
      <c r="J8" s="261">
        <f>J6/J5</f>
        <v>1.822813705231591E-2</v>
      </c>
    </row>
    <row r="9" spans="1:10" ht="10.35" customHeight="1">
      <c r="A9" s="36" t="s">
        <v>118</v>
      </c>
      <c r="B9" s="136">
        <f>B3/Group!B2</f>
        <v>0.18203735317975919</v>
      </c>
      <c r="C9" s="166"/>
      <c r="D9" s="136">
        <f>D3/Group!D2</f>
        <v>0.20764088513819676</v>
      </c>
      <c r="E9" s="212"/>
      <c r="F9" s="262">
        <f>F3/[1]Group!F2</f>
        <v>0.229144611735184</v>
      </c>
      <c r="G9" s="212"/>
      <c r="H9" s="262">
        <f>H3/[1]Group!H2</f>
        <v>0.23278541867150357</v>
      </c>
      <c r="I9" s="212"/>
      <c r="J9" s="262">
        <f>J3/[2]Group!E2</f>
        <v>0.23385093651114852</v>
      </c>
    </row>
    <row r="10" spans="1:10" ht="10.35" customHeight="1">
      <c r="A10" s="36" t="s">
        <v>119</v>
      </c>
      <c r="B10" s="136">
        <f>B4/Group!B3</f>
        <v>0.25930942423711228</v>
      </c>
      <c r="C10" s="166"/>
      <c r="D10" s="136">
        <f>D4/Group!D3</f>
        <v>0.23609538074879335</v>
      </c>
      <c r="E10" s="212"/>
      <c r="F10" s="262">
        <f>F4/[1]Group!F3</f>
        <v>0.22381508321740431</v>
      </c>
      <c r="G10" s="212"/>
      <c r="H10" s="262">
        <f>H4/[1]Group!H3</f>
        <v>0.2376905074593762</v>
      </c>
      <c r="I10" s="212"/>
      <c r="J10" s="262">
        <f>J4/[2]Group!E3</f>
        <v>0.28989139289906246</v>
      </c>
    </row>
    <row r="11" spans="1:10" ht="10.35" customHeight="1">
      <c r="A11" s="36"/>
      <c r="B11" s="212"/>
      <c r="C11" s="166"/>
      <c r="D11" s="212"/>
      <c r="E11" s="212"/>
      <c r="F11" s="212"/>
      <c r="G11" s="212"/>
      <c r="H11" s="212"/>
      <c r="I11" s="212"/>
      <c r="J11" s="212"/>
    </row>
    <row r="12" spans="1:10" s="35" customFormat="1" ht="10.35" customHeight="1">
      <c r="A12" s="34" t="s">
        <v>85</v>
      </c>
      <c r="B12" s="38"/>
      <c r="C12" s="166"/>
      <c r="D12" s="38"/>
      <c r="E12" s="253"/>
      <c r="F12" s="254"/>
      <c r="G12" s="253"/>
      <c r="H12" s="254"/>
      <c r="I12" s="253"/>
      <c r="J12" s="254"/>
    </row>
    <row r="13" spans="1:10" s="2" customFormat="1" ht="11.25">
      <c r="A13" s="39" t="s">
        <v>86</v>
      </c>
      <c r="B13" s="139">
        <v>5436</v>
      </c>
      <c r="C13" s="166">
        <f>IF((+B13/D13)&lt;0,"n.m.",IF(B13&lt;0,(+B13/D13-1)*-1,(+B13/D13-1)))</f>
        <v>-0.21217391304347821</v>
      </c>
      <c r="D13" s="139">
        <v>6900</v>
      </c>
      <c r="E13" s="253">
        <f>IF((+D13/F13)&lt;0,"n.m.",IF(D13&lt;0,(+D13/F13-1)*-1,(+D13/F13-1)))</f>
        <v>-0.166566010387728</v>
      </c>
      <c r="F13" s="139">
        <v>8279</v>
      </c>
      <c r="G13" s="253">
        <f>IF((+F13/H13)&lt;0,"n.m.",IF(F13&lt;0,(+F13/H13-1)*-1,(+F13/H13-1)))</f>
        <v>-8.6203090507726232E-2</v>
      </c>
      <c r="H13" s="139">
        <v>9060</v>
      </c>
      <c r="I13" s="253">
        <f t="shared" ref="I13:I29" si="1">IF((+H13/J13)&lt;0,"n.m.",IF(H13&lt;0,(+H13/J13-1)*-1,(+H13/J13-1)))</f>
        <v>-1.8524536886577847E-2</v>
      </c>
      <c r="J13" s="139">
        <v>9231</v>
      </c>
    </row>
    <row r="14" spans="1:10" s="2" customFormat="1" ht="11.25">
      <c r="A14" s="39" t="s">
        <v>87</v>
      </c>
      <c r="B14" s="139">
        <v>2321</v>
      </c>
      <c r="C14" s="166">
        <f t="shared" ref="C14:I41" si="2">IF((+B14/D14)&lt;0,"n.m.",IF(B14&lt;0,(+B14/D14-1)*-1,(+B14/D14-1)))</f>
        <v>-6.1084142394821961E-2</v>
      </c>
      <c r="D14" s="139">
        <v>2472</v>
      </c>
      <c r="E14" s="253">
        <f t="shared" ref="E14:E29" si="3">IF((+D14/F14)&lt;0,"n.m.",IF(D14&lt;0,(+D14/F14-1)*-1,(+D14/F14-1)))</f>
        <v>-4.1117145073700567E-2</v>
      </c>
      <c r="F14" s="139">
        <v>2578</v>
      </c>
      <c r="G14" s="253">
        <f t="shared" ref="G14:G29" si="4">IF((+F14/H14)&lt;0,"n.m.",IF(F14&lt;0,(+F14/H14-1)*-1,(+F14/H14-1)))</f>
        <v>6.0032894736842035E-2</v>
      </c>
      <c r="H14" s="139">
        <v>2432</v>
      </c>
      <c r="I14" s="253">
        <f t="shared" si="1"/>
        <v>5.6013894919670015E-2</v>
      </c>
      <c r="J14" s="139">
        <v>2303</v>
      </c>
    </row>
    <row r="15" spans="1:10" s="2" customFormat="1" ht="11.25">
      <c r="A15" s="39" t="s">
        <v>88</v>
      </c>
      <c r="B15" s="139">
        <v>799</v>
      </c>
      <c r="C15" s="166">
        <f t="shared" si="2"/>
        <v>-2.679658952496955E-2</v>
      </c>
      <c r="D15" s="139">
        <v>821</v>
      </c>
      <c r="E15" s="253">
        <f t="shared" si="3"/>
        <v>0.63545816733067739</v>
      </c>
      <c r="F15" s="139">
        <v>502</v>
      </c>
      <c r="G15" s="253">
        <f t="shared" si="4"/>
        <v>7.4946466809421741E-2</v>
      </c>
      <c r="H15" s="139">
        <v>467</v>
      </c>
      <c r="I15" s="253">
        <f t="shared" si="1"/>
        <v>3.0905077262693093E-2</v>
      </c>
      <c r="J15" s="139">
        <v>453</v>
      </c>
    </row>
    <row r="16" spans="1:10" s="2" customFormat="1" ht="11.25">
      <c r="A16" s="39" t="s">
        <v>89</v>
      </c>
      <c r="B16" s="139">
        <v>727</v>
      </c>
      <c r="C16" s="166">
        <f t="shared" si="2"/>
        <v>3.7089871611982961E-2</v>
      </c>
      <c r="D16" s="139">
        <v>701</v>
      </c>
      <c r="E16" s="253">
        <f t="shared" si="3"/>
        <v>-3.5763411279229662E-2</v>
      </c>
      <c r="F16" s="139">
        <v>727</v>
      </c>
      <c r="G16" s="253">
        <f t="shared" si="4"/>
        <v>-4.109589041095929E-3</v>
      </c>
      <c r="H16" s="139">
        <v>730</v>
      </c>
      <c r="I16" s="253">
        <f t="shared" si="1"/>
        <v>-8.152173913043459E-3</v>
      </c>
      <c r="J16" s="139">
        <v>736</v>
      </c>
    </row>
    <row r="17" spans="1:10" s="5" customFormat="1" ht="11.25">
      <c r="A17" s="39" t="s">
        <v>90</v>
      </c>
      <c r="B17" s="139">
        <v>529</v>
      </c>
      <c r="C17" s="166">
        <f t="shared" si="2"/>
        <v>-5.6390977443608881E-3</v>
      </c>
      <c r="D17" s="139">
        <v>532</v>
      </c>
      <c r="E17" s="253">
        <f t="shared" si="3"/>
        <v>-0.37850467289719625</v>
      </c>
      <c r="F17" s="139">
        <v>856</v>
      </c>
      <c r="G17" s="253">
        <f t="shared" si="4"/>
        <v>7.1339173967459368E-2</v>
      </c>
      <c r="H17" s="139">
        <v>799</v>
      </c>
      <c r="I17" s="253">
        <f t="shared" si="1"/>
        <v>8.7074829931972797E-2</v>
      </c>
      <c r="J17" s="139">
        <v>735</v>
      </c>
    </row>
    <row r="18" spans="1:10" s="5" customFormat="1" ht="11.25">
      <c r="A18" s="39" t="s">
        <v>129</v>
      </c>
      <c r="B18" s="139">
        <v>33</v>
      </c>
      <c r="C18" s="166">
        <f t="shared" si="2"/>
        <v>0.10000000000000009</v>
      </c>
      <c r="D18" s="139">
        <v>30</v>
      </c>
      <c r="E18" s="253">
        <f t="shared" si="3"/>
        <v>-0.21052631578947367</v>
      </c>
      <c r="F18" s="139">
        <v>38</v>
      </c>
      <c r="G18" s="253">
        <f t="shared" si="4"/>
        <v>-0.70078740157480313</v>
      </c>
      <c r="H18" s="139">
        <v>127</v>
      </c>
      <c r="I18" s="253">
        <f t="shared" si="1"/>
        <v>-0.52611940298507465</v>
      </c>
      <c r="J18" s="139">
        <v>268</v>
      </c>
    </row>
    <row r="19" spans="1:10" s="5" customFormat="1" ht="11.25">
      <c r="A19" s="39" t="s">
        <v>91</v>
      </c>
      <c r="B19" s="139">
        <v>352</v>
      </c>
      <c r="C19" s="166">
        <f t="shared" si="2"/>
        <v>-2.2222222222222254E-2</v>
      </c>
      <c r="D19" s="139">
        <v>360</v>
      </c>
      <c r="E19" s="253">
        <f t="shared" si="3"/>
        <v>-1.098901098901095E-2</v>
      </c>
      <c r="F19" s="139">
        <v>364</v>
      </c>
      <c r="G19" s="253">
        <f t="shared" si="4"/>
        <v>-3.703703703703709E-2</v>
      </c>
      <c r="H19" s="139">
        <v>378</v>
      </c>
      <c r="I19" s="253">
        <f t="shared" si="1"/>
        <v>0.17757009345794383</v>
      </c>
      <c r="J19" s="139">
        <v>321</v>
      </c>
    </row>
    <row r="20" spans="1:10" s="5" customFormat="1" ht="11.25">
      <c r="A20" s="39" t="s">
        <v>92</v>
      </c>
      <c r="B20" s="139">
        <v>211</v>
      </c>
      <c r="C20" s="166">
        <f t="shared" si="2"/>
        <v>1.9323671497584627E-2</v>
      </c>
      <c r="D20" s="139">
        <v>207</v>
      </c>
      <c r="E20" s="253">
        <f t="shared" si="3"/>
        <v>-9.5693779904306719E-3</v>
      </c>
      <c r="F20" s="139">
        <v>209</v>
      </c>
      <c r="G20" s="253">
        <f t="shared" si="4"/>
        <v>-4.1284403669724745E-2</v>
      </c>
      <c r="H20" s="139">
        <v>218</v>
      </c>
      <c r="I20" s="253">
        <f t="shared" si="1"/>
        <v>4.6082949308756671E-3</v>
      </c>
      <c r="J20" s="139">
        <v>217</v>
      </c>
    </row>
    <row r="21" spans="1:10" s="5" customFormat="1" ht="11.25">
      <c r="A21" s="39" t="s">
        <v>93</v>
      </c>
      <c r="B21" s="139">
        <v>73</v>
      </c>
      <c r="C21" s="166">
        <f t="shared" si="2"/>
        <v>0.19672131147540983</v>
      </c>
      <c r="D21" s="139">
        <v>61</v>
      </c>
      <c r="E21" s="253">
        <f t="shared" si="3"/>
        <v>5.1724137931034475E-2</v>
      </c>
      <c r="F21" s="139">
        <v>58</v>
      </c>
      <c r="G21" s="253">
        <f t="shared" si="4"/>
        <v>0.11538461538461542</v>
      </c>
      <c r="H21" s="139">
        <v>52</v>
      </c>
      <c r="I21" s="253">
        <f t="shared" si="1"/>
        <v>-0.46938775510204078</v>
      </c>
      <c r="J21" s="139">
        <v>98</v>
      </c>
    </row>
    <row r="22" spans="1:10" s="5" customFormat="1" ht="11.25">
      <c r="A22" s="39" t="s">
        <v>94</v>
      </c>
      <c r="B22" s="139">
        <v>15</v>
      </c>
      <c r="C22" s="166">
        <f t="shared" si="2"/>
        <v>0.875</v>
      </c>
      <c r="D22" s="139">
        <v>8</v>
      </c>
      <c r="E22" s="253">
        <f t="shared" si="3"/>
        <v>-0.33333333333333337</v>
      </c>
      <c r="F22" s="139">
        <v>12</v>
      </c>
      <c r="G22" s="253">
        <f t="shared" si="4"/>
        <v>-7.6923076923076872E-2</v>
      </c>
      <c r="H22" s="139">
        <v>13</v>
      </c>
      <c r="I22" s="253">
        <f t="shared" si="1"/>
        <v>-0.5</v>
      </c>
      <c r="J22" s="139">
        <v>26</v>
      </c>
    </row>
    <row r="23" spans="1:10" s="5" customFormat="1" ht="11.25">
      <c r="A23" s="39" t="s">
        <v>95</v>
      </c>
      <c r="B23" s="139">
        <v>40</v>
      </c>
      <c r="C23" s="166">
        <f t="shared" si="2"/>
        <v>0</v>
      </c>
      <c r="D23" s="139">
        <v>40</v>
      </c>
      <c r="E23" s="253">
        <f t="shared" si="3"/>
        <v>0.14285714285714279</v>
      </c>
      <c r="F23" s="139">
        <v>35</v>
      </c>
      <c r="G23" s="253">
        <f t="shared" si="4"/>
        <v>-2.777777777777779E-2</v>
      </c>
      <c r="H23" s="139">
        <v>36</v>
      </c>
      <c r="I23" s="253">
        <f t="shared" si="1"/>
        <v>-0.18181818181818177</v>
      </c>
      <c r="J23" s="139">
        <v>44</v>
      </c>
    </row>
    <row r="24" spans="1:10" s="5" customFormat="1" ht="11.25">
      <c r="A24" s="39" t="s">
        <v>96</v>
      </c>
      <c r="B24" s="139">
        <v>35</v>
      </c>
      <c r="C24" s="166">
        <f t="shared" si="2"/>
        <v>0.29629629629629628</v>
      </c>
      <c r="D24" s="139">
        <v>27</v>
      </c>
      <c r="E24" s="253">
        <f t="shared" si="3"/>
        <v>8.0000000000000071E-2</v>
      </c>
      <c r="F24" s="139">
        <v>25</v>
      </c>
      <c r="G24" s="253">
        <f t="shared" si="4"/>
        <v>0.13636363636363646</v>
      </c>
      <c r="H24" s="139">
        <v>22</v>
      </c>
      <c r="I24" s="253">
        <f t="shared" si="1"/>
        <v>0</v>
      </c>
      <c r="J24" s="139">
        <v>22</v>
      </c>
    </row>
    <row r="25" spans="1:10" s="5" customFormat="1" ht="11.25">
      <c r="A25" s="39" t="s">
        <v>97</v>
      </c>
      <c r="B25" s="139">
        <v>5</v>
      </c>
      <c r="C25" s="166">
        <f t="shared" si="2"/>
        <v>0.25</v>
      </c>
      <c r="D25" s="139">
        <v>4</v>
      </c>
      <c r="E25" s="253">
        <f t="shared" si="3"/>
        <v>-0.6</v>
      </c>
      <c r="F25" s="139">
        <v>10</v>
      </c>
      <c r="G25" s="253">
        <f t="shared" si="4"/>
        <v>-0.75</v>
      </c>
      <c r="H25" s="139">
        <v>40</v>
      </c>
      <c r="I25" s="253">
        <f t="shared" si="1"/>
        <v>-0.32203389830508478</v>
      </c>
      <c r="J25" s="139">
        <v>59</v>
      </c>
    </row>
    <row r="26" spans="1:10" s="5" customFormat="1" ht="11.25">
      <c r="A26" s="39" t="s">
        <v>98</v>
      </c>
      <c r="B26" s="105">
        <v>34</v>
      </c>
      <c r="C26" s="166">
        <f t="shared" si="2"/>
        <v>-0.20930232558139539</v>
      </c>
      <c r="D26" s="105">
        <v>43</v>
      </c>
      <c r="E26" s="253">
        <f t="shared" si="3"/>
        <v>2.3809523809523725E-2</v>
      </c>
      <c r="F26" s="255">
        <v>42</v>
      </c>
      <c r="G26" s="253">
        <f t="shared" si="4"/>
        <v>-0.1428571428571429</v>
      </c>
      <c r="H26" s="255">
        <v>49</v>
      </c>
      <c r="I26" s="253">
        <f t="shared" si="1"/>
        <v>-0.16949152542372881</v>
      </c>
      <c r="J26" s="255">
        <v>59</v>
      </c>
    </row>
    <row r="27" spans="1:10" s="5" customFormat="1" ht="11.25">
      <c r="A27" s="39" t="s">
        <v>99</v>
      </c>
      <c r="B27" s="139">
        <v>65</v>
      </c>
      <c r="C27" s="166">
        <f t="shared" si="2"/>
        <v>4.8387096774193505E-2</v>
      </c>
      <c r="D27" s="139">
        <v>62</v>
      </c>
      <c r="E27" s="253">
        <f t="shared" si="3"/>
        <v>0.58974358974358965</v>
      </c>
      <c r="F27" s="139">
        <v>39</v>
      </c>
      <c r="G27" s="253">
        <f t="shared" si="4"/>
        <v>1.4375</v>
      </c>
      <c r="H27" s="139">
        <v>16</v>
      </c>
      <c r="I27" s="253">
        <f t="shared" si="1"/>
        <v>-0.36</v>
      </c>
      <c r="J27" s="139">
        <v>25</v>
      </c>
    </row>
    <row r="28" spans="1:10" s="2" customFormat="1" ht="11.25">
      <c r="A28" s="39" t="s">
        <v>100</v>
      </c>
      <c r="B28" s="139">
        <v>173</v>
      </c>
      <c r="C28" s="166">
        <f t="shared" si="2"/>
        <v>0.3307692307692307</v>
      </c>
      <c r="D28" s="139">
        <v>130</v>
      </c>
      <c r="E28" s="253">
        <f t="shared" si="3"/>
        <v>0.54761904761904767</v>
      </c>
      <c r="F28" s="139">
        <v>84</v>
      </c>
      <c r="G28" s="253">
        <f t="shared" si="4"/>
        <v>-0.37777777777777777</v>
      </c>
      <c r="H28" s="139">
        <v>135</v>
      </c>
      <c r="I28" s="253">
        <f t="shared" si="1"/>
        <v>-0.33497536945812811</v>
      </c>
      <c r="J28" s="139">
        <v>203</v>
      </c>
    </row>
    <row r="29" spans="1:10" s="5" customFormat="1" ht="11.25">
      <c r="A29" s="39" t="s">
        <v>101</v>
      </c>
      <c r="B29" s="139">
        <v>0</v>
      </c>
      <c r="C29" s="166"/>
      <c r="D29" s="139">
        <v>0</v>
      </c>
      <c r="E29" s="253">
        <f t="shared" si="3"/>
        <v>-1</v>
      </c>
      <c r="F29" s="139">
        <v>1</v>
      </c>
      <c r="G29" s="253">
        <f t="shared" si="4"/>
        <v>-0.83333333333333337</v>
      </c>
      <c r="H29" s="139">
        <v>6</v>
      </c>
      <c r="I29" s="253">
        <f t="shared" si="1"/>
        <v>-0.5</v>
      </c>
      <c r="J29" s="139">
        <v>12</v>
      </c>
    </row>
    <row r="30" spans="1:10" s="207" customFormat="1" ht="11.25">
      <c r="A30" s="39" t="s">
        <v>158</v>
      </c>
      <c r="B30" s="139">
        <v>585</v>
      </c>
      <c r="C30" s="236">
        <f>IF((+B30/D30)&lt;0,"n.m.",IF(B30&lt;0,(+B30/D30-1)*-1,(+B30/D30-1)))</f>
        <v>0.69075144508670516</v>
      </c>
      <c r="D30" s="139">
        <v>346</v>
      </c>
      <c r="E30" s="166"/>
      <c r="F30" s="166"/>
      <c r="G30" s="166"/>
      <c r="H30" s="166"/>
      <c r="I30" s="166"/>
      <c r="J30" s="166"/>
    </row>
    <row r="31" spans="1:10" s="5" customFormat="1" ht="11.25">
      <c r="A31" s="39" t="s">
        <v>102</v>
      </c>
      <c r="B31" s="139">
        <v>113</v>
      </c>
      <c r="C31" s="166">
        <f t="shared" si="2"/>
        <v>-0.4886877828054299</v>
      </c>
      <c r="D31" s="139">
        <v>221</v>
      </c>
      <c r="E31" s="253"/>
      <c r="F31" s="139">
        <v>388</v>
      </c>
      <c r="G31" s="253">
        <f>IF((+F31/H31)&lt;0,"n.m.",IF(F31&lt;0,(+F31/H31-1)*-1,(+F31/H31-1)))</f>
        <v>0.17933130699088151</v>
      </c>
      <c r="H31" s="139">
        <v>329</v>
      </c>
      <c r="I31" s="253">
        <f t="shared" ref="I31:I35" si="5">IF((+H31/J31)&lt;0,"n.m.",IF(H31&lt;0,(+H31/J31-1)*-1,(+H31/J31-1)))</f>
        <v>1.2534246575342465</v>
      </c>
      <c r="J31" s="139">
        <v>146</v>
      </c>
    </row>
    <row r="32" spans="1:10" s="5" customFormat="1" ht="11.25">
      <c r="A32" s="39" t="s">
        <v>103</v>
      </c>
      <c r="B32" s="139">
        <v>1538</v>
      </c>
      <c r="C32" s="166">
        <f t="shared" si="2"/>
        <v>-0.42633345766505037</v>
      </c>
      <c r="D32" s="139">
        <v>2681</v>
      </c>
      <c r="E32" s="253">
        <f t="shared" ref="E32:E35" si="6">IF((+D32/F32)&lt;0,"n.m.",IF(D32&lt;0,(+D32/F32-1)*-1,(+D32/F32-1)))</f>
        <v>-0.2798818157399946</v>
      </c>
      <c r="F32" s="139">
        <v>3723</v>
      </c>
      <c r="G32" s="253">
        <f t="shared" ref="G32:G35" si="7">IF((+F32/H32)&lt;0,"n.m.",IF(F32&lt;0,(+F32/H32-1)*-1,(+F32/H32-1)))</f>
        <v>-1.1417950079660066E-2</v>
      </c>
      <c r="H32" s="139">
        <v>3766</v>
      </c>
      <c r="I32" s="253">
        <f t="shared" si="5"/>
        <v>-0.16570669029685425</v>
      </c>
      <c r="J32" s="139">
        <v>4514</v>
      </c>
    </row>
    <row r="33" spans="1:10" s="5" customFormat="1" ht="11.25">
      <c r="A33" s="39" t="s">
        <v>104</v>
      </c>
      <c r="B33" s="139">
        <v>6492</v>
      </c>
      <c r="C33" s="166">
        <f t="shared" si="2"/>
        <v>-0.14612652900170986</v>
      </c>
      <c r="D33" s="139">
        <v>7603</v>
      </c>
      <c r="E33" s="253">
        <f t="shared" si="6"/>
        <v>0.16969230769230759</v>
      </c>
      <c r="F33" s="139">
        <v>6500</v>
      </c>
      <c r="G33" s="253">
        <f t="shared" si="7"/>
        <v>0.26213592233009719</v>
      </c>
      <c r="H33" s="139">
        <v>5150</v>
      </c>
      <c r="I33" s="253">
        <f t="shared" si="5"/>
        <v>4.0824575586095424E-2</v>
      </c>
      <c r="J33" s="139">
        <v>4948</v>
      </c>
    </row>
    <row r="34" spans="1:10" s="5" customFormat="1" ht="11.25">
      <c r="A34" s="39" t="s">
        <v>105</v>
      </c>
      <c r="B34" s="140">
        <v>806</v>
      </c>
      <c r="C34" s="166">
        <f t="shared" si="2"/>
        <v>-0.23456790123456794</v>
      </c>
      <c r="D34" s="140">
        <v>1053</v>
      </c>
      <c r="E34" s="253">
        <f t="shared" si="6"/>
        <v>6.6921606118546251E-3</v>
      </c>
      <c r="F34" s="256">
        <v>1046</v>
      </c>
      <c r="G34" s="253">
        <f t="shared" si="7"/>
        <v>-1.227573182247399E-2</v>
      </c>
      <c r="H34" s="256">
        <v>1059</v>
      </c>
      <c r="I34" s="253">
        <f t="shared" si="5"/>
        <v>0.19932049830124576</v>
      </c>
      <c r="J34" s="256">
        <v>883</v>
      </c>
    </row>
    <row r="35" spans="1:10" s="5" customFormat="1" ht="11.25">
      <c r="A35" s="39" t="s">
        <v>106</v>
      </c>
      <c r="B35" s="140">
        <v>957</v>
      </c>
      <c r="C35" s="166">
        <f t="shared" si="2"/>
        <v>4.3620501635768916E-2</v>
      </c>
      <c r="D35" s="140">
        <v>917</v>
      </c>
      <c r="E35" s="253">
        <f t="shared" si="6"/>
        <v>0.201834862385321</v>
      </c>
      <c r="F35" s="256">
        <v>763</v>
      </c>
      <c r="G35" s="253">
        <f t="shared" si="7"/>
        <v>3.9509536784741117E-2</v>
      </c>
      <c r="H35" s="256">
        <v>734</v>
      </c>
      <c r="I35" s="253">
        <f t="shared" si="5"/>
        <v>1.3812154696132506E-2</v>
      </c>
      <c r="J35" s="256">
        <v>724</v>
      </c>
    </row>
    <row r="36" spans="1:10" s="5" customFormat="1" ht="11.25">
      <c r="A36" s="40" t="s">
        <v>86</v>
      </c>
      <c r="B36" s="41">
        <f>B13</f>
        <v>5436</v>
      </c>
      <c r="C36" s="166">
        <f t="shared" si="2"/>
        <v>-0.21217391304347821</v>
      </c>
      <c r="D36" s="41">
        <f>D13</f>
        <v>6900</v>
      </c>
      <c r="E36" s="166">
        <f t="shared" si="2"/>
        <v>-0.166566010387728</v>
      </c>
      <c r="F36" s="41">
        <f>F13</f>
        <v>8279</v>
      </c>
      <c r="G36" s="166">
        <f t="shared" si="2"/>
        <v>-8.6203090507726232E-2</v>
      </c>
      <c r="H36" s="41">
        <f>H13</f>
        <v>9060</v>
      </c>
      <c r="I36" s="166">
        <f t="shared" si="2"/>
        <v>-1.8524536886577847E-2</v>
      </c>
      <c r="J36" s="41">
        <f>J13</f>
        <v>9231</v>
      </c>
    </row>
    <row r="37" spans="1:10" s="5" customFormat="1" ht="11.25">
      <c r="A37" s="40" t="s">
        <v>87</v>
      </c>
      <c r="B37" s="41">
        <f>B14</f>
        <v>2321</v>
      </c>
      <c r="C37" s="166">
        <f t="shared" si="2"/>
        <v>-6.1084142394821961E-2</v>
      </c>
      <c r="D37" s="41">
        <f>D14</f>
        <v>2472</v>
      </c>
      <c r="E37" s="166">
        <f t="shared" si="2"/>
        <v>-4.1117145073700567E-2</v>
      </c>
      <c r="F37" s="41">
        <f>F14</f>
        <v>2578</v>
      </c>
      <c r="G37" s="166">
        <f t="shared" si="2"/>
        <v>6.0032894736842035E-2</v>
      </c>
      <c r="H37" s="41">
        <f>H14</f>
        <v>2432</v>
      </c>
      <c r="I37" s="166">
        <f t="shared" si="2"/>
        <v>5.6013894919670015E-2</v>
      </c>
      <c r="J37" s="41">
        <f>J14</f>
        <v>2303</v>
      </c>
    </row>
    <row r="38" spans="1:10" s="2" customFormat="1" ht="11.25">
      <c r="A38" s="40" t="s">
        <v>107</v>
      </c>
      <c r="B38" s="105">
        <f>B15+B16+B17+B18+B19+B20+B21+B22+B23+B24</f>
        <v>2814</v>
      </c>
      <c r="C38" s="166">
        <f t="shared" si="2"/>
        <v>9.687836383207804E-3</v>
      </c>
      <c r="D38" s="105">
        <f>D15+D16+D17+D18+D19+D20+D21+D22+D23+D24</f>
        <v>2787</v>
      </c>
      <c r="E38" s="166">
        <f t="shared" si="2"/>
        <v>-1.3800424628450103E-2</v>
      </c>
      <c r="F38" s="105">
        <f>F15+F16+F17+F18+F19+F20+F21+F22+F23+F24</f>
        <v>2826</v>
      </c>
      <c r="G38" s="166">
        <f t="shared" si="2"/>
        <v>-5.6298381421534538E-3</v>
      </c>
      <c r="H38" s="105">
        <f>H15+H16+H17+H18+H19+H20+H21+H22+H23+H24</f>
        <v>2842</v>
      </c>
      <c r="I38" s="166">
        <f t="shared" si="2"/>
        <v>-2.6712328767123261E-2</v>
      </c>
      <c r="J38" s="105">
        <f>J15+J16+J17+J18+J19+J20+J21+J22+J23+J24</f>
        <v>2920</v>
      </c>
    </row>
    <row r="39" spans="1:10" s="2" customFormat="1" ht="11.25">
      <c r="A39" s="40" t="s">
        <v>108</v>
      </c>
      <c r="B39" s="105">
        <f>B25+B26+B27+B28+B29+B31+B30</f>
        <v>975</v>
      </c>
      <c r="C39" s="166">
        <f t="shared" si="2"/>
        <v>0.20967741935483875</v>
      </c>
      <c r="D39" s="105">
        <f>D25+D26+D27+D28+D29+D31+D30</f>
        <v>806</v>
      </c>
      <c r="E39" s="166">
        <f t="shared" si="2"/>
        <v>0.42907801418439706</v>
      </c>
      <c r="F39" s="105">
        <f>F25+F26+F27+F28+F29+F31+F30</f>
        <v>564</v>
      </c>
      <c r="G39" s="166">
        <f t="shared" si="2"/>
        <v>-1.9130434782608674E-2</v>
      </c>
      <c r="H39" s="105">
        <f>H25+H26+H27+H28+H29+H31+H30</f>
        <v>575</v>
      </c>
      <c r="I39" s="166">
        <f t="shared" si="2"/>
        <v>0.14087301587301582</v>
      </c>
      <c r="J39" s="105">
        <f>J25+J26+J27+J28+J29+J31+J30</f>
        <v>504</v>
      </c>
    </row>
    <row r="40" spans="1:10" s="5" customFormat="1" ht="11.25">
      <c r="A40" s="40" t="s">
        <v>109</v>
      </c>
      <c r="B40" s="105">
        <f>B32+B33+B34+B35</f>
        <v>9793</v>
      </c>
      <c r="C40" s="166">
        <f t="shared" si="2"/>
        <v>-0.20083238126326097</v>
      </c>
      <c r="D40" s="105">
        <f>D32+D33+D34+D35</f>
        <v>12254</v>
      </c>
      <c r="E40" s="166">
        <f t="shared" si="2"/>
        <v>1.8450797872340496E-2</v>
      </c>
      <c r="F40" s="105">
        <f>F32+F33+F34+F35</f>
        <v>12032</v>
      </c>
      <c r="G40" s="166">
        <f t="shared" si="2"/>
        <v>0.12354094686712114</v>
      </c>
      <c r="H40" s="105">
        <f>H32+H33+H34+H35</f>
        <v>10709</v>
      </c>
      <c r="I40" s="166">
        <f t="shared" si="2"/>
        <v>-3.2523263167404504E-2</v>
      </c>
      <c r="J40" s="105">
        <f>J32+J33+J34+J35</f>
        <v>11069</v>
      </c>
    </row>
    <row r="41" spans="1:10" s="2" customFormat="1" ht="11.25">
      <c r="A41" s="42" t="s">
        <v>110</v>
      </c>
      <c r="B41" s="43">
        <f>SUM(B36:B40)</f>
        <v>21339</v>
      </c>
      <c r="C41" s="165">
        <f t="shared" si="2"/>
        <v>-0.15385225425274596</v>
      </c>
      <c r="D41" s="43">
        <f>SUM(D36:D40)</f>
        <v>25219</v>
      </c>
      <c r="E41" s="165">
        <f t="shared" si="2"/>
        <v>-4.0336390273602474E-2</v>
      </c>
      <c r="F41" s="43">
        <f>SUM(F36:F40)</f>
        <v>26279</v>
      </c>
      <c r="G41" s="165">
        <f t="shared" si="2"/>
        <v>2.5802170348973474E-2</v>
      </c>
      <c r="H41" s="43">
        <f>SUM(H36:H40)</f>
        <v>25618</v>
      </c>
      <c r="I41" s="165">
        <f t="shared" si="2"/>
        <v>-1.5714450378453093E-2</v>
      </c>
      <c r="J41" s="43">
        <f>SUM(J36:J40)</f>
        <v>26027</v>
      </c>
    </row>
    <row r="42" spans="1:10" s="47" customFormat="1" ht="11.25">
      <c r="A42" s="44" t="s">
        <v>120</v>
      </c>
      <c r="B42" s="45">
        <f>B41/Group!B155</f>
        <v>0.287046004842615</v>
      </c>
      <c r="C42" s="166"/>
      <c r="D42" s="45">
        <f>D41/Group!D155</f>
        <v>0.32786437681197106</v>
      </c>
      <c r="E42" s="166"/>
      <c r="F42" s="45">
        <f>F41/Group!F155</f>
        <v>0.34825072886297376</v>
      </c>
      <c r="G42" s="166"/>
      <c r="H42" s="45">
        <f>H41/Group!H155</f>
        <v>0.3513936135191485</v>
      </c>
      <c r="I42" s="166"/>
      <c r="J42" s="45">
        <f>J41/Group!J155</f>
        <v>0.36229624577179526</v>
      </c>
    </row>
    <row r="43" spans="1:10" ht="12" customHeight="1">
      <c r="A43" s="36"/>
      <c r="B43" s="37"/>
      <c r="C43" s="166"/>
      <c r="D43" s="37"/>
      <c r="E43" s="166"/>
      <c r="F43" s="37"/>
      <c r="G43" s="166"/>
      <c r="H43" s="37"/>
      <c r="I43" s="166"/>
      <c r="J43" s="37"/>
    </row>
    <row r="44" spans="1:10" s="35" customFormat="1" ht="12" customHeight="1">
      <c r="A44" s="42" t="s">
        <v>1</v>
      </c>
      <c r="B44" s="38"/>
      <c r="C44" s="166"/>
      <c r="D44" s="38"/>
      <c r="E44" s="253"/>
      <c r="F44" s="254"/>
      <c r="G44" s="253"/>
      <c r="H44" s="254"/>
      <c r="I44" s="253"/>
      <c r="J44" s="254"/>
    </row>
    <row r="45" spans="1:10" s="2" customFormat="1" ht="11.25">
      <c r="A45" s="39" t="s">
        <v>86</v>
      </c>
      <c r="B45" s="142">
        <v>884.59</v>
      </c>
      <c r="C45" s="166">
        <f t="shared" ref="C45:I73" si="8">IF((+B45/D45)&lt;0,"n.m.",IF(B45&lt;0,(+B45/D45-1)*-1,(+B45/D45-1)))</f>
        <v>-0.26714717700178114</v>
      </c>
      <c r="D45" s="142">
        <v>1207.05</v>
      </c>
      <c r="E45" s="253">
        <f t="shared" ref="E45:E61" si="9">IF((+D45/F45)&lt;0,"n.m.",IF(D45&lt;0,(+D45/F45-1)*-1,(+D45/F45-1)))</f>
        <v>-0.17529823314794823</v>
      </c>
      <c r="F45" s="142">
        <v>1463.62</v>
      </c>
      <c r="G45" s="253">
        <f t="shared" ref="G45:G61" si="10">IF((+F45/H45)&lt;0,"n.m.",IF(F45&lt;0,(+F45/H45-1)*-1,(+F45/H45-1)))</f>
        <v>3.1252998505886254E-3</v>
      </c>
      <c r="H45" s="142">
        <v>1459.06</v>
      </c>
      <c r="I45" s="253">
        <f t="shared" ref="I45:I61" si="11">IF((+H45/J45)&lt;0,"n.m.",IF(H45&lt;0,(+H45/J45-1)*-1,(+H45/J45-1)))</f>
        <v>3.3701974509206645E-2</v>
      </c>
      <c r="J45" s="142">
        <v>1411.49</v>
      </c>
    </row>
    <row r="46" spans="1:10" s="2" customFormat="1" ht="11.25">
      <c r="A46" s="39" t="s">
        <v>87</v>
      </c>
      <c r="B46" s="142">
        <v>425.89</v>
      </c>
      <c r="C46" s="166">
        <f t="shared" si="8"/>
        <v>-4.9267791767122038E-2</v>
      </c>
      <c r="D46" s="142">
        <v>447.96</v>
      </c>
      <c r="E46" s="253">
        <f t="shared" si="9"/>
        <v>-0.11503585610146394</v>
      </c>
      <c r="F46" s="142">
        <v>506.19</v>
      </c>
      <c r="G46" s="253">
        <f t="shared" si="10"/>
        <v>7.2230181470869237E-3</v>
      </c>
      <c r="H46" s="142">
        <v>502.56</v>
      </c>
      <c r="I46" s="253">
        <f t="shared" si="11"/>
        <v>0.32510678690080685</v>
      </c>
      <c r="J46" s="142">
        <v>379.26</v>
      </c>
    </row>
    <row r="47" spans="1:10" s="2" customFormat="1" ht="11.25">
      <c r="A47" s="39" t="s">
        <v>88</v>
      </c>
      <c r="B47" s="142">
        <v>79.489999999999995</v>
      </c>
      <c r="C47" s="166">
        <f t="shared" si="8"/>
        <v>-0.33015926518918015</v>
      </c>
      <c r="D47" s="142">
        <v>118.67</v>
      </c>
      <c r="E47" s="253">
        <f t="shared" si="9"/>
        <v>0.60755892712002146</v>
      </c>
      <c r="F47" s="142">
        <v>73.820000000000007</v>
      </c>
      <c r="G47" s="253">
        <f t="shared" si="10"/>
        <v>0.28718395815170017</v>
      </c>
      <c r="H47" s="142">
        <v>57.35</v>
      </c>
      <c r="I47" s="253">
        <f t="shared" si="11"/>
        <v>0.16093117408906887</v>
      </c>
      <c r="J47" s="142">
        <v>49.4</v>
      </c>
    </row>
    <row r="48" spans="1:10" s="2" customFormat="1" ht="11.25">
      <c r="A48" s="39" t="s">
        <v>89</v>
      </c>
      <c r="B48" s="142">
        <v>131.63999999999999</v>
      </c>
      <c r="C48" s="166">
        <f t="shared" si="8"/>
        <v>-6.4392324093816677E-2</v>
      </c>
      <c r="D48" s="142">
        <v>140.69999999999999</v>
      </c>
      <c r="E48" s="253">
        <f t="shared" si="9"/>
        <v>-2.3730224812656187E-2</v>
      </c>
      <c r="F48" s="142">
        <v>144.12</v>
      </c>
      <c r="G48" s="253">
        <f t="shared" si="10"/>
        <v>0.23084806559057136</v>
      </c>
      <c r="H48" s="142">
        <v>117.09</v>
      </c>
      <c r="I48" s="253">
        <f t="shared" si="11"/>
        <v>0.13734822729480323</v>
      </c>
      <c r="J48" s="142">
        <v>102.95</v>
      </c>
    </row>
    <row r="49" spans="1:10" s="5" customFormat="1" ht="11.25">
      <c r="A49" s="39" t="s">
        <v>90</v>
      </c>
      <c r="B49" s="142">
        <v>125.55</v>
      </c>
      <c r="C49" s="166">
        <f t="shared" si="8"/>
        <v>-0.2039185847441507</v>
      </c>
      <c r="D49" s="142">
        <v>157.71</v>
      </c>
      <c r="E49" s="253">
        <f t="shared" si="9"/>
        <v>-3.156278784157196E-2</v>
      </c>
      <c r="F49" s="142">
        <v>162.85</v>
      </c>
      <c r="G49" s="253">
        <f t="shared" si="10"/>
        <v>0.20952168746286404</v>
      </c>
      <c r="H49" s="142">
        <v>134.63999999999999</v>
      </c>
      <c r="I49" s="253">
        <f t="shared" si="11"/>
        <v>0.21868211440984786</v>
      </c>
      <c r="J49" s="142">
        <v>110.48</v>
      </c>
    </row>
    <row r="50" spans="1:10" s="5" customFormat="1" ht="11.25">
      <c r="A50" s="39" t="s">
        <v>129</v>
      </c>
      <c r="B50" s="142">
        <v>1.3</v>
      </c>
      <c r="C50" s="166">
        <f t="shared" si="8"/>
        <v>-0.57654723127035834</v>
      </c>
      <c r="D50" s="142">
        <v>3.07</v>
      </c>
      <c r="E50" s="253">
        <f t="shared" si="9"/>
        <v>-0.49754500818330616</v>
      </c>
      <c r="F50" s="142">
        <v>6.11</v>
      </c>
      <c r="G50" s="253">
        <f t="shared" si="10"/>
        <v>-0.89782608695652177</v>
      </c>
      <c r="H50" s="142">
        <v>59.8</v>
      </c>
      <c r="I50" s="253">
        <f t="shared" si="11"/>
        <v>0.94282001299545137</v>
      </c>
      <c r="J50" s="142">
        <v>30.78</v>
      </c>
    </row>
    <row r="51" spans="1:10" s="5" customFormat="1" ht="11.25">
      <c r="A51" s="39" t="s">
        <v>91</v>
      </c>
      <c r="B51" s="142">
        <v>40.98</v>
      </c>
      <c r="C51" s="166">
        <f t="shared" si="8"/>
        <v>-0.12379730596536254</v>
      </c>
      <c r="D51" s="142">
        <v>46.77</v>
      </c>
      <c r="E51" s="253">
        <f t="shared" si="9"/>
        <v>-0.10264773599386023</v>
      </c>
      <c r="F51" s="142">
        <v>52.12</v>
      </c>
      <c r="G51" s="253">
        <f t="shared" si="10"/>
        <v>-0.12726054922973884</v>
      </c>
      <c r="H51" s="142">
        <v>59.72</v>
      </c>
      <c r="I51" s="253">
        <f t="shared" si="11"/>
        <v>0.53364149974319464</v>
      </c>
      <c r="J51" s="142">
        <v>38.94</v>
      </c>
    </row>
    <row r="52" spans="1:10" s="5" customFormat="1" ht="11.25">
      <c r="A52" s="39" t="s">
        <v>92</v>
      </c>
      <c r="B52" s="142">
        <v>35.65</v>
      </c>
      <c r="C52" s="166">
        <f t="shared" si="8"/>
        <v>0.21506475800954328</v>
      </c>
      <c r="D52" s="142">
        <v>29.34</v>
      </c>
      <c r="E52" s="253">
        <f t="shared" si="9"/>
        <v>7.5907590759075827E-2</v>
      </c>
      <c r="F52" s="142">
        <v>27.27</v>
      </c>
      <c r="G52" s="253">
        <f t="shared" si="10"/>
        <v>0.11716509627201965</v>
      </c>
      <c r="H52" s="142">
        <v>24.41</v>
      </c>
      <c r="I52" s="253">
        <f t="shared" si="11"/>
        <v>-6.1153846153846114E-2</v>
      </c>
      <c r="J52" s="142">
        <v>26</v>
      </c>
    </row>
    <row r="53" spans="1:10" s="5" customFormat="1" ht="11.25">
      <c r="A53" s="39" t="s">
        <v>93</v>
      </c>
      <c r="B53" s="142">
        <v>11.48</v>
      </c>
      <c r="C53" s="166">
        <f t="shared" si="8"/>
        <v>-0.38478027867095388</v>
      </c>
      <c r="D53" s="142">
        <v>18.66</v>
      </c>
      <c r="E53" s="253">
        <f t="shared" si="9"/>
        <v>0.32246633593196328</v>
      </c>
      <c r="F53" s="142">
        <v>14.11</v>
      </c>
      <c r="G53" s="253">
        <f t="shared" si="10"/>
        <v>0.18871103622577912</v>
      </c>
      <c r="H53" s="142">
        <v>11.870000000000001</v>
      </c>
      <c r="I53" s="253">
        <f t="shared" si="11"/>
        <v>0.14908034849951601</v>
      </c>
      <c r="J53" s="142">
        <v>10.33</v>
      </c>
    </row>
    <row r="54" spans="1:10" s="5" customFormat="1" ht="11.25">
      <c r="A54" s="39" t="s">
        <v>94</v>
      </c>
      <c r="B54" s="142">
        <v>9.1999999999999993</v>
      </c>
      <c r="C54" s="166">
        <f t="shared" si="8"/>
        <v>0.51565074135090594</v>
      </c>
      <c r="D54" s="142">
        <v>6.07</v>
      </c>
      <c r="E54" s="253">
        <f t="shared" si="9"/>
        <v>-0.19389110225763606</v>
      </c>
      <c r="F54" s="142">
        <v>7.53</v>
      </c>
      <c r="G54" s="253">
        <f t="shared" si="10"/>
        <v>4.0000000000000036E-3</v>
      </c>
      <c r="H54" s="142">
        <v>7.5</v>
      </c>
      <c r="I54" s="253">
        <f t="shared" si="11"/>
        <v>-0.4887525562372188</v>
      </c>
      <c r="J54" s="142">
        <v>14.67</v>
      </c>
    </row>
    <row r="55" spans="1:10" s="5" customFormat="1" ht="11.25">
      <c r="A55" s="39" t="s">
        <v>95</v>
      </c>
      <c r="B55" s="142">
        <v>0.85</v>
      </c>
      <c r="C55" s="166">
        <f t="shared" si="8"/>
        <v>-0.16666666666666674</v>
      </c>
      <c r="D55" s="142">
        <v>1.02</v>
      </c>
      <c r="E55" s="253">
        <f t="shared" si="9"/>
        <v>6.25E-2</v>
      </c>
      <c r="F55" s="142">
        <v>0.96</v>
      </c>
      <c r="G55" s="253">
        <f t="shared" si="10"/>
        <v>0.21518987341772133</v>
      </c>
      <c r="H55" s="142">
        <v>0.79</v>
      </c>
      <c r="I55" s="253">
        <f t="shared" si="11"/>
        <v>-0.76900584795321636</v>
      </c>
      <c r="J55" s="142">
        <v>3.42</v>
      </c>
    </row>
    <row r="56" spans="1:10" s="5" customFormat="1" ht="11.25">
      <c r="A56" s="39" t="s">
        <v>96</v>
      </c>
      <c r="B56" s="142">
        <v>6.2700000000000005</v>
      </c>
      <c r="C56" s="166">
        <f t="shared" si="8"/>
        <v>0.29012345679012341</v>
      </c>
      <c r="D56" s="142">
        <v>4.8600000000000003</v>
      </c>
      <c r="E56" s="253">
        <f t="shared" si="9"/>
        <v>0.11981566820276512</v>
      </c>
      <c r="F56" s="142">
        <v>4.34</v>
      </c>
      <c r="G56" s="253">
        <f t="shared" si="10"/>
        <v>0.25797101449275361</v>
      </c>
      <c r="H56" s="142">
        <v>3.4499999999999997</v>
      </c>
      <c r="I56" s="253">
        <f t="shared" si="11"/>
        <v>0.37450199203187262</v>
      </c>
      <c r="J56" s="142">
        <v>2.5099999999999998</v>
      </c>
    </row>
    <row r="57" spans="1:10" s="5" customFormat="1" ht="11.25">
      <c r="A57" s="39" t="s">
        <v>97</v>
      </c>
      <c r="B57" s="142">
        <v>1.85</v>
      </c>
      <c r="C57" s="166">
        <f t="shared" si="8"/>
        <v>-0.18141592920353966</v>
      </c>
      <c r="D57" s="142">
        <v>2.2599999999999998</v>
      </c>
      <c r="E57" s="253">
        <f t="shared" si="9"/>
        <v>-0.33918128654970769</v>
      </c>
      <c r="F57" s="142">
        <v>3.42</v>
      </c>
      <c r="G57" s="253">
        <f t="shared" si="10"/>
        <v>-0.75036496350364956</v>
      </c>
      <c r="H57" s="142">
        <v>13.7</v>
      </c>
      <c r="I57" s="253">
        <f t="shared" si="11"/>
        <v>-0.39460892620415378</v>
      </c>
      <c r="J57" s="142">
        <v>22.63</v>
      </c>
    </row>
    <row r="58" spans="1:10" s="5" customFormat="1" ht="11.25">
      <c r="A58" s="39" t="s">
        <v>98</v>
      </c>
      <c r="B58" s="106">
        <v>12.75</v>
      </c>
      <c r="C58" s="166">
        <f t="shared" si="8"/>
        <v>-0.56514324693042295</v>
      </c>
      <c r="D58" s="106">
        <v>29.32</v>
      </c>
      <c r="E58" s="253">
        <f t="shared" si="9"/>
        <v>-0.16822695035460988</v>
      </c>
      <c r="F58" s="257">
        <v>35.25</v>
      </c>
      <c r="G58" s="253">
        <f t="shared" si="10"/>
        <v>1.465034965034965</v>
      </c>
      <c r="H58" s="257">
        <v>14.3</v>
      </c>
      <c r="I58" s="253">
        <f t="shared" si="11"/>
        <v>-0.78450874020494266</v>
      </c>
      <c r="J58" s="257">
        <v>66.36</v>
      </c>
    </row>
    <row r="59" spans="1:10" s="5" customFormat="1" ht="11.25">
      <c r="A59" s="39" t="s">
        <v>99</v>
      </c>
      <c r="B59" s="142">
        <v>23.96</v>
      </c>
      <c r="C59" s="166">
        <f t="shared" si="8"/>
        <v>5.8771542200618754E-2</v>
      </c>
      <c r="D59" s="142">
        <v>22.63</v>
      </c>
      <c r="E59" s="253">
        <f t="shared" si="9"/>
        <v>1.6686320754716979</v>
      </c>
      <c r="F59" s="142">
        <v>8.48</v>
      </c>
      <c r="G59" s="253">
        <f t="shared" si="10"/>
        <v>0.94495412844036686</v>
      </c>
      <c r="H59" s="142">
        <v>4.3600000000000003</v>
      </c>
      <c r="I59" s="253">
        <f t="shared" si="11"/>
        <v>-0.6955307262569832</v>
      </c>
      <c r="J59" s="142">
        <v>14.32</v>
      </c>
    </row>
    <row r="60" spans="1:10" s="2" customFormat="1" ht="11.25">
      <c r="A60" s="39" t="s">
        <v>100</v>
      </c>
      <c r="B60" s="142">
        <v>46.89</v>
      </c>
      <c r="C60" s="166" t="str">
        <f t="shared" si="8"/>
        <v>n.m.</v>
      </c>
      <c r="D60" s="142">
        <v>-11.17</v>
      </c>
      <c r="E60" s="253" t="str">
        <f t="shared" si="9"/>
        <v>n.m.</v>
      </c>
      <c r="F60" s="142">
        <v>63.09</v>
      </c>
      <c r="G60" s="253">
        <f t="shared" si="10"/>
        <v>8.7196277787351395E-2</v>
      </c>
      <c r="H60" s="142">
        <v>58.03</v>
      </c>
      <c r="I60" s="253">
        <f t="shared" si="11"/>
        <v>-0.22263898191560616</v>
      </c>
      <c r="J60" s="142">
        <v>74.650000000000006</v>
      </c>
    </row>
    <row r="61" spans="1:10" s="5" customFormat="1" ht="11.25">
      <c r="A61" s="39" t="s">
        <v>101</v>
      </c>
      <c r="B61" s="142">
        <v>4.09</v>
      </c>
      <c r="C61" s="166">
        <f t="shared" si="8"/>
        <v>0.48188405797101463</v>
      </c>
      <c r="D61" s="142">
        <v>2.76</v>
      </c>
      <c r="E61" s="253">
        <f t="shared" si="9"/>
        <v>-0.33812949640287771</v>
      </c>
      <c r="F61" s="142">
        <v>4.17</v>
      </c>
      <c r="G61" s="253">
        <f t="shared" si="10"/>
        <v>-0.43032786885245899</v>
      </c>
      <c r="H61" s="142">
        <v>7.32</v>
      </c>
      <c r="I61" s="253">
        <f t="shared" si="11"/>
        <v>-8.8418430884184218E-2</v>
      </c>
      <c r="J61" s="142">
        <v>8.0299999999999994</v>
      </c>
    </row>
    <row r="62" spans="1:10" s="207" customFormat="1" ht="11.25">
      <c r="A62" s="39" t="s">
        <v>158</v>
      </c>
      <c r="B62" s="142">
        <v>222.27</v>
      </c>
      <c r="C62" s="166">
        <f t="shared" si="8"/>
        <v>0.7804389618711951</v>
      </c>
      <c r="D62" s="142">
        <v>124.84</v>
      </c>
      <c r="E62" s="40"/>
      <c r="F62" s="40"/>
      <c r="G62" s="40"/>
      <c r="H62" s="40"/>
      <c r="I62" s="40"/>
      <c r="J62" s="40"/>
    </row>
    <row r="63" spans="1:10" s="5" customFormat="1" ht="11.25">
      <c r="A63" s="39" t="s">
        <v>102</v>
      </c>
      <c r="B63" s="142">
        <v>5.88</v>
      </c>
      <c r="C63" s="166">
        <f t="shared" si="8"/>
        <v>-0.89127218934911245</v>
      </c>
      <c r="D63" s="142">
        <v>54.08</v>
      </c>
      <c r="E63" s="253"/>
      <c r="F63" s="142">
        <v>116.99000000000001</v>
      </c>
      <c r="G63" s="253">
        <f t="shared" ref="G63:G67" si="12">IF((+F63/H63)&lt;0,"n.m.",IF(F63&lt;0,(+F63/H63-1)*-1,(+F63/H63-1)))</f>
        <v>0.79377491567003999</v>
      </c>
      <c r="H63" s="142">
        <v>65.22</v>
      </c>
      <c r="I63" s="253">
        <f t="shared" ref="I63:I67" si="13">IF((+H63/J63)&lt;0,"n.m.",IF(H63&lt;0,(+H63/J63-1)*-1,(+H63/J63-1)))</f>
        <v>1.1624668435013263</v>
      </c>
      <c r="J63" s="142">
        <v>30.16</v>
      </c>
    </row>
    <row r="64" spans="1:10" s="5" customFormat="1" ht="11.25">
      <c r="A64" s="39" t="s">
        <v>103</v>
      </c>
      <c r="B64" s="142">
        <v>112.5</v>
      </c>
      <c r="C64" s="166">
        <f t="shared" si="8"/>
        <v>-0.2060131272496295</v>
      </c>
      <c r="D64" s="142">
        <v>141.69</v>
      </c>
      <c r="E64" s="253">
        <f t="shared" ref="E64:E67" si="14">IF((+D64/F64)&lt;0,"n.m.",IF(D64&lt;0,(+D64/F64-1)*-1,(+D64/F64-1)))</f>
        <v>-0.28399615948254076</v>
      </c>
      <c r="F64" s="142">
        <v>197.89</v>
      </c>
      <c r="G64" s="253">
        <f t="shared" si="12"/>
        <v>-0.32036267472610513</v>
      </c>
      <c r="H64" s="142">
        <v>291.17</v>
      </c>
      <c r="I64" s="253">
        <f t="shared" si="13"/>
        <v>0.17568440604053959</v>
      </c>
      <c r="J64" s="142">
        <v>247.66</v>
      </c>
    </row>
    <row r="65" spans="1:10" s="5" customFormat="1" ht="11.25">
      <c r="A65" s="39" t="s">
        <v>104</v>
      </c>
      <c r="B65" s="142">
        <v>470.23</v>
      </c>
      <c r="C65" s="166">
        <f t="shared" si="8"/>
        <v>-0.30647611462619639</v>
      </c>
      <c r="D65" s="142">
        <v>678.03</v>
      </c>
      <c r="E65" s="253">
        <f t="shared" si="14"/>
        <v>4.029028645074173E-2</v>
      </c>
      <c r="F65" s="142">
        <v>651.77</v>
      </c>
      <c r="G65" s="253">
        <f t="shared" si="12"/>
        <v>0.73048534409515709</v>
      </c>
      <c r="H65" s="142">
        <v>376.64</v>
      </c>
      <c r="I65" s="253">
        <f t="shared" si="13"/>
        <v>0.10962495949091111</v>
      </c>
      <c r="J65" s="142">
        <v>339.43</v>
      </c>
    </row>
    <row r="66" spans="1:10" s="5" customFormat="1" ht="11.25">
      <c r="A66" s="39" t="s">
        <v>105</v>
      </c>
      <c r="B66" s="143">
        <v>43.6</v>
      </c>
      <c r="C66" s="166">
        <f t="shared" si="8"/>
        <v>-0.30083386786401534</v>
      </c>
      <c r="D66" s="143">
        <v>62.36</v>
      </c>
      <c r="E66" s="253">
        <f t="shared" si="14"/>
        <v>0.25751159507965315</v>
      </c>
      <c r="F66" s="258">
        <v>49.59</v>
      </c>
      <c r="G66" s="253">
        <f t="shared" si="12"/>
        <v>0.16709814073899754</v>
      </c>
      <c r="H66" s="258">
        <v>42.49</v>
      </c>
      <c r="I66" s="253">
        <f t="shared" si="13"/>
        <v>-0.10150137449777963</v>
      </c>
      <c r="J66" s="258">
        <v>47.29</v>
      </c>
    </row>
    <row r="67" spans="1:10" s="5" customFormat="1" ht="11.25">
      <c r="A67" s="39" t="s">
        <v>106</v>
      </c>
      <c r="B67" s="143">
        <v>114.95</v>
      </c>
      <c r="C67" s="166">
        <f t="shared" si="8"/>
        <v>-0.28994996602631418</v>
      </c>
      <c r="D67" s="143">
        <v>161.89000000000001</v>
      </c>
      <c r="E67" s="253">
        <f t="shared" si="14"/>
        <v>0.10422208580587955</v>
      </c>
      <c r="F67" s="258">
        <v>146.61000000000001</v>
      </c>
      <c r="G67" s="253">
        <f t="shared" si="12"/>
        <v>0.59254833804040863</v>
      </c>
      <c r="H67" s="258">
        <v>92.06</v>
      </c>
      <c r="I67" s="253">
        <f t="shared" si="13"/>
        <v>-0.25835817288326746</v>
      </c>
      <c r="J67" s="258">
        <v>124.13</v>
      </c>
    </row>
    <row r="68" spans="1:10" s="5" customFormat="1" ht="11.25">
      <c r="A68" s="40" t="s">
        <v>86</v>
      </c>
      <c r="B68" s="107">
        <f>B45</f>
        <v>884.59</v>
      </c>
      <c r="C68" s="166">
        <f t="shared" si="8"/>
        <v>-0.26714717700178114</v>
      </c>
      <c r="D68" s="107">
        <f>D45</f>
        <v>1207.05</v>
      </c>
      <c r="E68" s="166">
        <f t="shared" si="8"/>
        <v>-0.17529823314794823</v>
      </c>
      <c r="F68" s="107">
        <f>F45</f>
        <v>1463.62</v>
      </c>
      <c r="G68" s="166">
        <f t="shared" si="8"/>
        <v>3.1252998505886254E-3</v>
      </c>
      <c r="H68" s="107">
        <f>H45</f>
        <v>1459.06</v>
      </c>
      <c r="I68" s="166">
        <f t="shared" si="8"/>
        <v>3.3701974509206645E-2</v>
      </c>
      <c r="J68" s="107">
        <f>J45</f>
        <v>1411.49</v>
      </c>
    </row>
    <row r="69" spans="1:10" s="5" customFormat="1" ht="11.25">
      <c r="A69" s="40" t="s">
        <v>87</v>
      </c>
      <c r="B69" s="107">
        <f>B46</f>
        <v>425.89</v>
      </c>
      <c r="C69" s="166">
        <f t="shared" si="8"/>
        <v>-4.9267791767122038E-2</v>
      </c>
      <c r="D69" s="107">
        <f>D46</f>
        <v>447.96</v>
      </c>
      <c r="E69" s="166">
        <f t="shared" si="8"/>
        <v>-0.11503585610146394</v>
      </c>
      <c r="F69" s="107">
        <f>F46</f>
        <v>506.19</v>
      </c>
      <c r="G69" s="166">
        <f t="shared" si="8"/>
        <v>7.2230181470869237E-3</v>
      </c>
      <c r="H69" s="107">
        <f>H46</f>
        <v>502.56</v>
      </c>
      <c r="I69" s="166">
        <f t="shared" si="8"/>
        <v>0.32510678690080685</v>
      </c>
      <c r="J69" s="107">
        <f>J46</f>
        <v>379.26</v>
      </c>
    </row>
    <row r="70" spans="1:10" s="2" customFormat="1" ht="11.25">
      <c r="A70" s="40" t="s">
        <v>107</v>
      </c>
      <c r="B70" s="106">
        <f>B47+B48+B49+B50+B51+B52+B53+B54+B55+B56</f>
        <v>442.41</v>
      </c>
      <c r="C70" s="166">
        <f t="shared" si="8"/>
        <v>-0.16030519862584691</v>
      </c>
      <c r="D70" s="106">
        <f>D47+D48+D49+D50+D51+D52+D53+D54+D55+D56</f>
        <v>526.87</v>
      </c>
      <c r="E70" s="166">
        <f t="shared" si="8"/>
        <v>6.8203475052207141E-2</v>
      </c>
      <c r="F70" s="106">
        <f>F47+F48+F49+F50+F51+F52+F53+F54+F55+F56</f>
        <v>493.2299999999999</v>
      </c>
      <c r="G70" s="166">
        <f t="shared" si="8"/>
        <v>3.4849565691745799E-2</v>
      </c>
      <c r="H70" s="106">
        <f>H47+H48+H49+H50+H51+H52+H53+H54+H55+H56</f>
        <v>476.62000000000006</v>
      </c>
      <c r="I70" s="166">
        <f t="shared" si="8"/>
        <v>0.22373420971551816</v>
      </c>
      <c r="J70" s="106">
        <f>J47+J48+J49+J50+J51+J52+J53+J54+J55+J56</f>
        <v>389.48</v>
      </c>
    </row>
    <row r="71" spans="1:10" s="2" customFormat="1" ht="11.25">
      <c r="A71" s="40" t="s">
        <v>108</v>
      </c>
      <c r="B71" s="106">
        <f>B57+B58+B59+B60+B61+B63+B62</f>
        <v>317.69</v>
      </c>
      <c r="C71" s="166">
        <f t="shared" si="8"/>
        <v>0.4137148451406194</v>
      </c>
      <c r="D71" s="106">
        <f>D57+D58+D59+D60+D61+D63+D62</f>
        <v>224.72</v>
      </c>
      <c r="E71" s="166">
        <f t="shared" si="8"/>
        <v>-2.8867761452031293E-2</v>
      </c>
      <c r="F71" s="106">
        <f>F57+F58+F59+F60+F61+F63+F62</f>
        <v>231.40000000000003</v>
      </c>
      <c r="G71" s="166">
        <f t="shared" si="8"/>
        <v>0.42024182164119583</v>
      </c>
      <c r="H71" s="106">
        <f>H57+H58+H59+H60+H61+H63+H62</f>
        <v>162.93</v>
      </c>
      <c r="I71" s="166">
        <f t="shared" si="8"/>
        <v>-0.24621790423317136</v>
      </c>
      <c r="J71" s="106">
        <f>J57+J58+J59+J60+J61+J63+J62</f>
        <v>216.15</v>
      </c>
    </row>
    <row r="72" spans="1:10" s="5" customFormat="1" ht="11.25">
      <c r="A72" s="40" t="s">
        <v>109</v>
      </c>
      <c r="B72" s="106">
        <f>B64+B65+B66+B67</f>
        <v>741.28000000000009</v>
      </c>
      <c r="C72" s="166">
        <f t="shared" si="8"/>
        <v>-0.2899412818376006</v>
      </c>
      <c r="D72" s="106">
        <f>D64+D65+D66+D67</f>
        <v>1043.97</v>
      </c>
      <c r="E72" s="166">
        <f t="shared" si="8"/>
        <v>-1.8071252366474999E-3</v>
      </c>
      <c r="F72" s="106">
        <f>F64+F65+F66+F67</f>
        <v>1045.8600000000001</v>
      </c>
      <c r="G72" s="166">
        <f t="shared" si="8"/>
        <v>0.30347973478239232</v>
      </c>
      <c r="H72" s="106">
        <f>H64+H65+H66+H67</f>
        <v>802.3599999999999</v>
      </c>
      <c r="I72" s="166">
        <f t="shared" si="8"/>
        <v>5.7810707835097563E-2</v>
      </c>
      <c r="J72" s="106">
        <f>J64+J65+J66+J67</f>
        <v>758.51</v>
      </c>
    </row>
    <row r="73" spans="1:10" s="35" customFormat="1" ht="10.35" customHeight="1">
      <c r="A73" s="42" t="s">
        <v>113</v>
      </c>
      <c r="B73" s="141">
        <f>SUM(B68:B72)</f>
        <v>2811.86</v>
      </c>
      <c r="C73" s="165">
        <f t="shared" si="8"/>
        <v>-0.18510275113966668</v>
      </c>
      <c r="D73" s="141">
        <f>SUM(D68:D72)</f>
        <v>3450.5699999999997</v>
      </c>
      <c r="E73" s="165">
        <f t="shared" si="8"/>
        <v>-7.7461700933080357E-2</v>
      </c>
      <c r="F73" s="141">
        <f>SUM(F68:F72)</f>
        <v>3740.3</v>
      </c>
      <c r="G73" s="165">
        <f t="shared" si="8"/>
        <v>9.8947269452597908E-2</v>
      </c>
      <c r="H73" s="141">
        <f>SUM(H68:H72)</f>
        <v>3403.5299999999997</v>
      </c>
      <c r="I73" s="165">
        <f t="shared" si="8"/>
        <v>7.8810988655705794E-2</v>
      </c>
      <c r="J73" s="141">
        <f>SUM(J68:J72)</f>
        <v>3154.8900000000003</v>
      </c>
    </row>
    <row r="74" spans="1:10" ht="10.35" customHeight="1">
      <c r="A74" s="39"/>
      <c r="B74" s="40"/>
      <c r="C74" s="166"/>
      <c r="D74" s="40"/>
      <c r="E74" s="166"/>
      <c r="F74" s="40"/>
      <c r="G74" s="166"/>
      <c r="H74" s="40"/>
      <c r="I74" s="166"/>
      <c r="J74" s="40"/>
    </row>
    <row r="75" spans="1:10" ht="10.35" customHeight="1">
      <c r="A75" s="48" t="s">
        <v>2</v>
      </c>
      <c r="B75" s="142"/>
      <c r="C75" s="166"/>
      <c r="D75" s="142"/>
      <c r="E75" s="253"/>
      <c r="F75" s="259"/>
      <c r="G75" s="253"/>
      <c r="H75" s="259"/>
      <c r="I75" s="253"/>
      <c r="J75" s="259"/>
    </row>
    <row r="76" spans="1:10" s="2" customFormat="1" ht="11.25">
      <c r="A76" s="39" t="s">
        <v>86</v>
      </c>
      <c r="B76" s="142">
        <v>852.72</v>
      </c>
      <c r="C76" s="166">
        <f t="shared" ref="C76:C80" si="15">IF((+B76/D76)&lt;0,"n.m.",IF(B76&lt;0,(+B76/D76-1)*-1,(+B76/D76-1)))</f>
        <v>1.6209739939390122E-3</v>
      </c>
      <c r="D76" s="142">
        <v>851.34</v>
      </c>
      <c r="E76" s="253">
        <f t="shared" ref="E76:E92" si="16">IF((+D76/F76)&lt;0,"n.m.",IF(D76&lt;0,(+D76/F76-1)*-1,(+D76/F76-1)))</f>
        <v>-0.17490623273664718</v>
      </c>
      <c r="F76" s="142">
        <v>1031.81</v>
      </c>
      <c r="G76" s="253">
        <f t="shared" ref="G76:G92" si="17">IF((+F76/H76)&lt;0,"n.m.",IF(F76&lt;0,(+F76/H76-1)*-1,(+F76/H76-1)))</f>
        <v>-1.4074951745752684E-2</v>
      </c>
      <c r="H76" s="142">
        <v>1046.54</v>
      </c>
      <c r="I76" s="253">
        <f t="shared" ref="I76:I92" si="18">IF((+H76/J76)&lt;0,"n.m.",IF(H76&lt;0,(+H76/J76-1)*-1,(+H76/J76-1)))</f>
        <v>-0.14901610017889089</v>
      </c>
      <c r="J76" s="142">
        <v>1229.8</v>
      </c>
    </row>
    <row r="77" spans="1:10" s="2" customFormat="1" ht="11.25">
      <c r="A77" s="39" t="s">
        <v>87</v>
      </c>
      <c r="B77" s="142">
        <v>246.67</v>
      </c>
      <c r="C77" s="166">
        <f t="shared" si="15"/>
        <v>-0.17570593149540525</v>
      </c>
      <c r="D77" s="142">
        <v>299.25</v>
      </c>
      <c r="E77" s="253">
        <f t="shared" si="16"/>
        <v>-0.24883277272955473</v>
      </c>
      <c r="F77" s="142">
        <v>398.38</v>
      </c>
      <c r="G77" s="253">
        <f t="shared" si="17"/>
        <v>-0.36503028371055146</v>
      </c>
      <c r="H77" s="142">
        <v>627.4</v>
      </c>
      <c r="I77" s="253">
        <f t="shared" si="18"/>
        <v>9.0997617681325638E-2</v>
      </c>
      <c r="J77" s="142">
        <v>575.07000000000005</v>
      </c>
    </row>
    <row r="78" spans="1:10" s="2" customFormat="1" ht="11.25">
      <c r="A78" s="39" t="s">
        <v>88</v>
      </c>
      <c r="B78" s="142">
        <v>59.72</v>
      </c>
      <c r="C78" s="166">
        <f t="shared" si="15"/>
        <v>0.38980684198277871</v>
      </c>
      <c r="D78" s="142">
        <v>42.97</v>
      </c>
      <c r="E78" s="253">
        <f t="shared" si="16"/>
        <v>1.4852515905147481</v>
      </c>
      <c r="F78" s="142">
        <v>17.290000000000003</v>
      </c>
      <c r="G78" s="253">
        <f t="shared" si="17"/>
        <v>-0.18366383380547668</v>
      </c>
      <c r="H78" s="142">
        <v>21.18</v>
      </c>
      <c r="I78" s="253">
        <f t="shared" si="18"/>
        <v>8.0061193268740505E-2</v>
      </c>
      <c r="J78" s="142">
        <v>19.61</v>
      </c>
    </row>
    <row r="79" spans="1:10" s="2" customFormat="1" ht="11.25">
      <c r="A79" s="39" t="s">
        <v>89</v>
      </c>
      <c r="B79" s="142">
        <v>13.3</v>
      </c>
      <c r="C79" s="166">
        <f t="shared" si="15"/>
        <v>-0.17133956386292837</v>
      </c>
      <c r="D79" s="142">
        <v>16.05</v>
      </c>
      <c r="E79" s="253">
        <f t="shared" si="16"/>
        <v>-6.2266500622654153E-4</v>
      </c>
      <c r="F79" s="142">
        <v>16.059999999999999</v>
      </c>
      <c r="G79" s="253">
        <f t="shared" si="17"/>
        <v>0.29307568438003218</v>
      </c>
      <c r="H79" s="142">
        <v>12.42</v>
      </c>
      <c r="I79" s="253">
        <f t="shared" si="18"/>
        <v>-0.14989733059548249</v>
      </c>
      <c r="J79" s="142">
        <v>14.61</v>
      </c>
    </row>
    <row r="80" spans="1:10" s="5" customFormat="1" ht="11.25">
      <c r="A80" s="39" t="s">
        <v>90</v>
      </c>
      <c r="B80" s="142">
        <v>10.83</v>
      </c>
      <c r="C80" s="166">
        <f t="shared" si="15"/>
        <v>-0.65355086372360849</v>
      </c>
      <c r="D80" s="142">
        <v>31.26</v>
      </c>
      <c r="E80" s="253">
        <f t="shared" si="16"/>
        <v>-9.154315605928498E-2</v>
      </c>
      <c r="F80" s="142">
        <v>34.409999999999997</v>
      </c>
      <c r="G80" s="253">
        <f t="shared" si="17"/>
        <v>-5.5967078189300579E-2</v>
      </c>
      <c r="H80" s="142">
        <v>36.450000000000003</v>
      </c>
      <c r="I80" s="253">
        <f t="shared" si="18"/>
        <v>1.618534482758621</v>
      </c>
      <c r="J80" s="142">
        <v>13.92</v>
      </c>
    </row>
    <row r="81" spans="1:10" s="5" customFormat="1" ht="11.25">
      <c r="A81" s="39" t="s">
        <v>129</v>
      </c>
      <c r="B81" s="142">
        <v>0.4</v>
      </c>
      <c r="C81" s="166"/>
      <c r="D81" s="142">
        <v>0.52</v>
      </c>
      <c r="E81" s="253"/>
      <c r="F81" s="142">
        <v>0</v>
      </c>
      <c r="G81" s="253">
        <f t="shared" si="17"/>
        <v>-1</v>
      </c>
      <c r="H81" s="142">
        <v>15.42</v>
      </c>
      <c r="I81" s="253">
        <f t="shared" si="18"/>
        <v>-0.4233358264771877</v>
      </c>
      <c r="J81" s="142">
        <v>26.74</v>
      </c>
    </row>
    <row r="82" spans="1:10" s="5" customFormat="1" ht="11.25">
      <c r="A82" s="39" t="s">
        <v>91</v>
      </c>
      <c r="B82" s="142">
        <v>11.67</v>
      </c>
      <c r="C82" s="166">
        <f t="shared" ref="C82:C85" si="19">IF((+B82/D82)&lt;0,"n.m.",IF(B82&lt;0,(+B82/D82-1)*-1,(+B82/D82-1)))</f>
        <v>0.32163080407701017</v>
      </c>
      <c r="D82" s="142">
        <v>8.83</v>
      </c>
      <c r="E82" s="253">
        <f t="shared" si="16"/>
        <v>-0.30907668231611884</v>
      </c>
      <c r="F82" s="142">
        <v>12.78</v>
      </c>
      <c r="G82" s="253">
        <f t="shared" si="17"/>
        <v>-0.38646183389342292</v>
      </c>
      <c r="H82" s="142">
        <v>20.83</v>
      </c>
      <c r="I82" s="253">
        <f t="shared" si="18"/>
        <v>0.23840665873959566</v>
      </c>
      <c r="J82" s="142">
        <v>16.82</v>
      </c>
    </row>
    <row r="83" spans="1:10" s="5" customFormat="1" ht="11.25">
      <c r="A83" s="39" t="s">
        <v>92</v>
      </c>
      <c r="B83" s="142">
        <v>4.79</v>
      </c>
      <c r="C83" s="166">
        <f t="shared" si="19"/>
        <v>-0.28293413173652693</v>
      </c>
      <c r="D83" s="142">
        <v>6.68</v>
      </c>
      <c r="E83" s="253">
        <f t="shared" si="16"/>
        <v>0.44902386117136639</v>
      </c>
      <c r="F83" s="142">
        <v>4.6100000000000003</v>
      </c>
      <c r="G83" s="253">
        <f t="shared" si="17"/>
        <v>-0.45764705882352941</v>
      </c>
      <c r="H83" s="142">
        <v>8.5</v>
      </c>
      <c r="I83" s="253">
        <f t="shared" si="18"/>
        <v>-7.2052401746724892E-2</v>
      </c>
      <c r="J83" s="142">
        <v>9.16</v>
      </c>
    </row>
    <row r="84" spans="1:10" s="5" customFormat="1" ht="11.25">
      <c r="A84" s="39" t="s">
        <v>93</v>
      </c>
      <c r="B84" s="142">
        <v>1.56</v>
      </c>
      <c r="C84" s="166">
        <f t="shared" si="19"/>
        <v>-0.41791044776119401</v>
      </c>
      <c r="D84" s="142">
        <v>2.68</v>
      </c>
      <c r="E84" s="253">
        <f t="shared" si="16"/>
        <v>-0.49718574108818014</v>
      </c>
      <c r="F84" s="142">
        <v>5.33</v>
      </c>
      <c r="G84" s="253">
        <f t="shared" si="17"/>
        <v>2.4836601307189543</v>
      </c>
      <c r="H84" s="142">
        <v>1.53</v>
      </c>
      <c r="I84" s="253">
        <f t="shared" si="18"/>
        <v>-0.16393442622950827</v>
      </c>
      <c r="J84" s="142">
        <v>1.83</v>
      </c>
    </row>
    <row r="85" spans="1:10" s="5" customFormat="1" ht="11.25">
      <c r="A85" s="39" t="s">
        <v>94</v>
      </c>
      <c r="B85" s="142">
        <v>11.92</v>
      </c>
      <c r="C85" s="166">
        <f t="shared" si="19"/>
        <v>237.39999999999998</v>
      </c>
      <c r="D85" s="142">
        <v>0.05</v>
      </c>
      <c r="E85" s="253">
        <f t="shared" si="16"/>
        <v>0</v>
      </c>
      <c r="F85" s="142">
        <v>0.05</v>
      </c>
      <c r="G85" s="253">
        <f t="shared" si="17"/>
        <v>-0.8529411764705882</v>
      </c>
      <c r="H85" s="142">
        <v>0.34</v>
      </c>
      <c r="I85" s="253">
        <f t="shared" si="18"/>
        <v>2.4</v>
      </c>
      <c r="J85" s="142">
        <v>0.1</v>
      </c>
    </row>
    <row r="86" spans="1:10" s="5" customFormat="1" ht="11.25">
      <c r="A86" s="39" t="s">
        <v>95</v>
      </c>
      <c r="B86" s="142">
        <v>0</v>
      </c>
      <c r="C86" s="166"/>
      <c r="D86" s="142">
        <v>0</v>
      </c>
      <c r="E86" s="253"/>
      <c r="F86" s="142">
        <v>0</v>
      </c>
      <c r="G86" s="253"/>
      <c r="H86" s="142">
        <v>0</v>
      </c>
      <c r="I86" s="253">
        <f t="shared" si="18"/>
        <v>-1</v>
      </c>
      <c r="J86" s="142">
        <v>1.9</v>
      </c>
    </row>
    <row r="87" spans="1:10" s="5" customFormat="1" ht="11.25">
      <c r="A87" s="39" t="s">
        <v>96</v>
      </c>
      <c r="B87" s="142">
        <v>56.41</v>
      </c>
      <c r="C87" s="166"/>
      <c r="D87" s="142">
        <v>0</v>
      </c>
      <c r="E87" s="253"/>
      <c r="F87" s="142">
        <v>0</v>
      </c>
      <c r="G87" s="253">
        <f t="shared" si="17"/>
        <v>-1</v>
      </c>
      <c r="H87" s="142">
        <v>0.14000000000000001</v>
      </c>
      <c r="I87" s="253"/>
      <c r="J87" s="142">
        <v>0</v>
      </c>
    </row>
    <row r="88" spans="1:10" s="5" customFormat="1" ht="11.25">
      <c r="A88" s="39" t="s">
        <v>97</v>
      </c>
      <c r="B88" s="142">
        <v>0.62</v>
      </c>
      <c r="C88" s="166">
        <f t="shared" ref="C88:I104" si="20">IF((+B88/D88)&lt;0,"n.m.",IF(B88&lt;0,(+B88/D88-1)*-1,(+B88/D88-1)))</f>
        <v>-0.61250000000000004</v>
      </c>
      <c r="D88" s="142">
        <v>1.6</v>
      </c>
      <c r="E88" s="253">
        <f t="shared" si="16"/>
        <v>0.22137404580152675</v>
      </c>
      <c r="F88" s="142">
        <v>1.31</v>
      </c>
      <c r="G88" s="253">
        <f t="shared" si="17"/>
        <v>-0.71459694989106759</v>
      </c>
      <c r="H88" s="142">
        <v>4.59</v>
      </c>
      <c r="I88" s="253">
        <f t="shared" si="18"/>
        <v>-0.45872641509433965</v>
      </c>
      <c r="J88" s="142">
        <v>8.48</v>
      </c>
    </row>
    <row r="89" spans="1:10" s="5" customFormat="1" ht="11.25">
      <c r="A89" s="39" t="s">
        <v>98</v>
      </c>
      <c r="B89" s="142">
        <v>13.78</v>
      </c>
      <c r="C89" s="166">
        <f t="shared" si="20"/>
        <v>-2.0611229566453559E-2</v>
      </c>
      <c r="D89" s="142">
        <v>14.07</v>
      </c>
      <c r="E89" s="253">
        <f t="shared" si="16"/>
        <v>2.0193133047210301</v>
      </c>
      <c r="F89" s="257">
        <v>4.66</v>
      </c>
      <c r="G89" s="253">
        <f t="shared" si="17"/>
        <v>-0.34087694483734088</v>
      </c>
      <c r="H89" s="257">
        <v>7.07</v>
      </c>
      <c r="I89" s="253">
        <f t="shared" si="18"/>
        <v>-0.19107551487414187</v>
      </c>
      <c r="J89" s="257">
        <v>8.74</v>
      </c>
    </row>
    <row r="90" spans="1:10" s="5" customFormat="1" ht="11.25">
      <c r="A90" s="39" t="s">
        <v>99</v>
      </c>
      <c r="B90" s="142">
        <v>19.649999999999999</v>
      </c>
      <c r="C90" s="166">
        <f t="shared" si="20"/>
        <v>-0.45971954907891122</v>
      </c>
      <c r="D90" s="142">
        <v>36.369999999999997</v>
      </c>
      <c r="E90" s="253">
        <f t="shared" si="16"/>
        <v>-0.33278297560080716</v>
      </c>
      <c r="F90" s="142">
        <v>54.51</v>
      </c>
      <c r="G90" s="253">
        <f t="shared" si="17"/>
        <v>-6.0010346611484855E-2</v>
      </c>
      <c r="H90" s="142">
        <v>57.99</v>
      </c>
      <c r="I90" s="253">
        <f t="shared" si="18"/>
        <v>2.3991793669402113</v>
      </c>
      <c r="J90" s="142">
        <v>17.059999999999999</v>
      </c>
    </row>
    <row r="91" spans="1:10" s="2" customFormat="1" ht="11.25">
      <c r="A91" s="39" t="s">
        <v>100</v>
      </c>
      <c r="B91" s="142">
        <v>64.17</v>
      </c>
      <c r="C91" s="166">
        <f t="shared" si="20"/>
        <v>-0.41003953295945572</v>
      </c>
      <c r="D91" s="142">
        <v>108.77</v>
      </c>
      <c r="E91" s="253">
        <f t="shared" si="16"/>
        <v>1.8064395357543894E-2</v>
      </c>
      <c r="F91" s="142">
        <v>106.84</v>
      </c>
      <c r="G91" s="253">
        <f t="shared" si="17"/>
        <v>-0.59101175209585421</v>
      </c>
      <c r="H91" s="142">
        <v>261.23</v>
      </c>
      <c r="I91" s="253">
        <f t="shared" si="18"/>
        <v>-0.72839750054584584</v>
      </c>
      <c r="J91" s="142">
        <v>961.81</v>
      </c>
    </row>
    <row r="92" spans="1:10" s="5" customFormat="1" ht="11.25">
      <c r="A92" s="39" t="s">
        <v>101</v>
      </c>
      <c r="B92" s="142">
        <v>20.49</v>
      </c>
      <c r="C92" s="166">
        <f t="shared" si="20"/>
        <v>67.3</v>
      </c>
      <c r="D92" s="142">
        <v>0.3</v>
      </c>
      <c r="E92" s="253">
        <f t="shared" si="16"/>
        <v>-0.8936170212765957</v>
      </c>
      <c r="F92" s="142">
        <v>2.82</v>
      </c>
      <c r="G92" s="253">
        <f t="shared" si="17"/>
        <v>-0.57207890743550838</v>
      </c>
      <c r="H92" s="142">
        <v>6.59</v>
      </c>
      <c r="I92" s="253">
        <f t="shared" si="18"/>
        <v>-0.41989436619718312</v>
      </c>
      <c r="J92" s="142">
        <v>11.36</v>
      </c>
    </row>
    <row r="93" spans="1:10" s="207" customFormat="1" ht="11.25">
      <c r="A93" s="39" t="s">
        <v>158</v>
      </c>
      <c r="B93" s="142">
        <v>2051.1999999999998</v>
      </c>
      <c r="C93" s="166">
        <f t="shared" si="20"/>
        <v>1.3317570025463805</v>
      </c>
      <c r="D93" s="142">
        <v>879.68</v>
      </c>
      <c r="E93" s="253"/>
      <c r="F93" s="253"/>
      <c r="G93" s="253"/>
      <c r="H93" s="253"/>
      <c r="I93" s="253"/>
      <c r="J93" s="253"/>
    </row>
    <row r="94" spans="1:10" s="5" customFormat="1" ht="11.25">
      <c r="A94" s="39" t="s">
        <v>102</v>
      </c>
      <c r="B94" s="142">
        <v>4.1500000000000004</v>
      </c>
      <c r="C94" s="166">
        <f t="shared" si="20"/>
        <v>6.9587628865979578E-2</v>
      </c>
      <c r="D94" s="142">
        <v>3.88</v>
      </c>
      <c r="E94" s="253"/>
      <c r="F94" s="142">
        <v>294.16000000000003</v>
      </c>
      <c r="G94" s="253">
        <f>IF((+F94/H94)&lt;0,"n.m.",IF(F94&lt;0,(+F94/H94-1)*-1,(+F94/H94-1)))</f>
        <v>3.7652681030293218</v>
      </c>
      <c r="H94" s="142">
        <v>61.73</v>
      </c>
      <c r="I94" s="253">
        <f t="shared" ref="I94:I98" si="21">IF((+H94/J94)&lt;0,"n.m.",IF(H94&lt;0,(+H94/J94-1)*-1,(+H94/J94-1)))</f>
        <v>-0.25428847547716849</v>
      </c>
      <c r="J94" s="142">
        <v>82.78</v>
      </c>
    </row>
    <row r="95" spans="1:10" s="5" customFormat="1" ht="11.25">
      <c r="A95" s="39" t="s">
        <v>103</v>
      </c>
      <c r="B95" s="142">
        <v>378.76</v>
      </c>
      <c r="C95" s="166">
        <f t="shared" si="20"/>
        <v>0.37236856407840846</v>
      </c>
      <c r="D95" s="142">
        <v>275.99</v>
      </c>
      <c r="E95" s="253">
        <f>IF((+D95/F95)&lt;0,"n.m.",IF(D95&lt;0,(+D95/F95-1)*-1,(+D95/F95-1)))</f>
        <v>0.61133815973843997</v>
      </c>
      <c r="F95" s="142">
        <v>171.28</v>
      </c>
      <c r="G95" s="253">
        <f t="shared" ref="G95:G98" si="22">IF((+F95/H95)&lt;0,"n.m.",IF(F95&lt;0,(+F95/H95-1)*-1,(+F95/H95-1)))</f>
        <v>-0.46858614377462693</v>
      </c>
      <c r="H95" s="142">
        <v>322.31</v>
      </c>
      <c r="I95" s="253">
        <f t="shared" si="21"/>
        <v>-0.18889196466769009</v>
      </c>
      <c r="J95" s="142">
        <v>397.37</v>
      </c>
    </row>
    <row r="96" spans="1:10" s="5" customFormat="1" ht="11.25">
      <c r="A96" s="39" t="s">
        <v>104</v>
      </c>
      <c r="B96" s="142">
        <v>597.75</v>
      </c>
      <c r="C96" s="166">
        <f t="shared" si="20"/>
        <v>-0.43386844722261675</v>
      </c>
      <c r="D96" s="142">
        <v>1055.8499999999999</v>
      </c>
      <c r="E96" s="253">
        <f t="shared" ref="E96:E98" si="23">IF((+D96/F96)&lt;0,"n.m.",IF(D96&lt;0,(+D96/F96-1)*-1,(+D96/F96-1)))</f>
        <v>-5.6341552788924942E-2</v>
      </c>
      <c r="F96" s="142">
        <v>1118.8900000000001</v>
      </c>
      <c r="G96" s="253">
        <f t="shared" si="22"/>
        <v>0.42748335076930921</v>
      </c>
      <c r="H96" s="142">
        <v>783.82</v>
      </c>
      <c r="I96" s="253">
        <f t="shared" si="21"/>
        <v>0.14286130876006076</v>
      </c>
      <c r="J96" s="142">
        <v>685.84</v>
      </c>
    </row>
    <row r="97" spans="1:10" s="5" customFormat="1" ht="11.25">
      <c r="A97" s="39" t="s">
        <v>105</v>
      </c>
      <c r="B97" s="142">
        <v>65.69</v>
      </c>
      <c r="C97" s="166">
        <f t="shared" si="20"/>
        <v>-5.2229115567739237E-2</v>
      </c>
      <c r="D97" s="142">
        <v>69.31</v>
      </c>
      <c r="E97" s="253">
        <f t="shared" si="23"/>
        <v>-0.44230769230769229</v>
      </c>
      <c r="F97" s="258">
        <v>124.28</v>
      </c>
      <c r="G97" s="253">
        <f t="shared" si="22"/>
        <v>-0.14395922303347575</v>
      </c>
      <c r="H97" s="258">
        <v>145.18</v>
      </c>
      <c r="I97" s="253">
        <f t="shared" si="21"/>
        <v>2.3382386755575992</v>
      </c>
      <c r="J97" s="258">
        <v>43.49</v>
      </c>
    </row>
    <row r="98" spans="1:10" s="5" customFormat="1" ht="11.25">
      <c r="A98" s="39" t="s">
        <v>106</v>
      </c>
      <c r="B98" s="142">
        <v>277.01</v>
      </c>
      <c r="C98" s="166">
        <f t="shared" si="20"/>
        <v>-0.31656468962794826</v>
      </c>
      <c r="D98" s="142">
        <v>405.32</v>
      </c>
      <c r="E98" s="253">
        <f t="shared" si="23"/>
        <v>5.8442575860448098E-2</v>
      </c>
      <c r="F98" s="258">
        <v>382.94</v>
      </c>
      <c r="G98" s="253">
        <f t="shared" si="22"/>
        <v>-0.23788484884669725</v>
      </c>
      <c r="H98" s="258">
        <v>502.46999999999997</v>
      </c>
      <c r="I98" s="253">
        <f t="shared" si="21"/>
        <v>1.9823717948717947</v>
      </c>
      <c r="J98" s="258">
        <v>168.48</v>
      </c>
    </row>
    <row r="99" spans="1:10" s="5" customFormat="1" ht="11.25">
      <c r="A99" s="40" t="s">
        <v>86</v>
      </c>
      <c r="B99" s="142">
        <f>B76</f>
        <v>852.72</v>
      </c>
      <c r="C99" s="166">
        <f t="shared" si="20"/>
        <v>1.6209739939390122E-3</v>
      </c>
      <c r="D99" s="142">
        <f>D76</f>
        <v>851.34</v>
      </c>
      <c r="E99" s="166">
        <f t="shared" si="20"/>
        <v>-0.17490623273664718</v>
      </c>
      <c r="F99" s="142">
        <f>F76</f>
        <v>1031.81</v>
      </c>
      <c r="G99" s="166">
        <f t="shared" si="20"/>
        <v>-1.4074951745752684E-2</v>
      </c>
      <c r="H99" s="142">
        <f>H76</f>
        <v>1046.54</v>
      </c>
      <c r="I99" s="166">
        <f t="shared" si="20"/>
        <v>-0.14901610017889089</v>
      </c>
      <c r="J99" s="142">
        <f>J76</f>
        <v>1229.8</v>
      </c>
    </row>
    <row r="100" spans="1:10" s="5" customFormat="1" ht="11.25">
      <c r="A100" s="40" t="s">
        <v>87</v>
      </c>
      <c r="B100" s="142">
        <f>B77</f>
        <v>246.67</v>
      </c>
      <c r="C100" s="166">
        <f t="shared" si="20"/>
        <v>-0.17570593149540525</v>
      </c>
      <c r="D100" s="142">
        <f>D77</f>
        <v>299.25</v>
      </c>
      <c r="E100" s="166">
        <f t="shared" si="20"/>
        <v>-0.24883277272955473</v>
      </c>
      <c r="F100" s="142">
        <f>F77</f>
        <v>398.38</v>
      </c>
      <c r="G100" s="166">
        <f t="shared" si="20"/>
        <v>-0.36503028371055146</v>
      </c>
      <c r="H100" s="142">
        <f>H77</f>
        <v>627.4</v>
      </c>
      <c r="I100" s="166">
        <f t="shared" si="20"/>
        <v>9.0997617681325638E-2</v>
      </c>
      <c r="J100" s="142">
        <f>J77</f>
        <v>575.07000000000005</v>
      </c>
    </row>
    <row r="101" spans="1:10" s="2" customFormat="1" ht="11.25">
      <c r="A101" s="40" t="s">
        <v>107</v>
      </c>
      <c r="B101" s="142">
        <f>B78+B79+B80+B81+B82+B83+B84+B85+B86+B87</f>
        <v>170.60000000000002</v>
      </c>
      <c r="C101" s="166">
        <f t="shared" si="20"/>
        <v>0.56456346294937654</v>
      </c>
      <c r="D101" s="142">
        <f>D78+D79+D80+D81+D82+D83+D84+D85+D86+D87</f>
        <v>109.04</v>
      </c>
      <c r="E101" s="166">
        <f t="shared" si="20"/>
        <v>0.20446260907986336</v>
      </c>
      <c r="F101" s="142">
        <f>F78+F79+F80+F81+F82+F83+F84+F85+F86+F87</f>
        <v>90.529999999999987</v>
      </c>
      <c r="G101" s="166">
        <f t="shared" si="20"/>
        <v>-0.22498073795051821</v>
      </c>
      <c r="H101" s="142">
        <f>H78+H79+H80+H81+H82+H83+H84+H85+H86+H87</f>
        <v>116.81000000000002</v>
      </c>
      <c r="I101" s="166">
        <f t="shared" si="20"/>
        <v>0.11577036966281429</v>
      </c>
      <c r="J101" s="142">
        <f>J78+J79+J80+J81+J82+J83+J84+J85+J86+J87</f>
        <v>104.68999999999998</v>
      </c>
    </row>
    <row r="102" spans="1:10" s="2" customFormat="1" ht="11.25">
      <c r="A102" s="40" t="s">
        <v>108</v>
      </c>
      <c r="B102" s="106">
        <f>B88+B89+B90+B91+B92+B94+B93</f>
        <v>2174.06</v>
      </c>
      <c r="C102" s="166">
        <f t="shared" si="20"/>
        <v>1.0810973800338859</v>
      </c>
      <c r="D102" s="106">
        <f>D88+D89+D90+D91+D92+D94+D93</f>
        <v>1044.67</v>
      </c>
      <c r="E102" s="166">
        <f t="shared" si="20"/>
        <v>1.2499892311005816</v>
      </c>
      <c r="F102" s="106">
        <f>F88+F89+F90+F91+F92+F94+F93</f>
        <v>464.3</v>
      </c>
      <c r="G102" s="166">
        <f t="shared" si="20"/>
        <v>0.16307615230460937</v>
      </c>
      <c r="H102" s="106">
        <f>H88+H89+H90+H91+H92+H94+H93</f>
        <v>399.2</v>
      </c>
      <c r="I102" s="166">
        <f t="shared" si="20"/>
        <v>-0.6338387312768865</v>
      </c>
      <c r="J102" s="106">
        <f>J88+J89+J90+J91+J92+J94+J93</f>
        <v>1090.23</v>
      </c>
    </row>
    <row r="103" spans="1:10" s="5" customFormat="1" ht="11.25">
      <c r="A103" s="40" t="s">
        <v>109</v>
      </c>
      <c r="B103" s="80">
        <f>B95+B96+B97+B98</f>
        <v>1319.21</v>
      </c>
      <c r="C103" s="166">
        <f t="shared" si="20"/>
        <v>-0.26973046881487084</v>
      </c>
      <c r="D103" s="80">
        <f>D95+D96+D97+D98</f>
        <v>1806.4699999999998</v>
      </c>
      <c r="E103" s="166">
        <f t="shared" si="20"/>
        <v>5.0517695102341165E-3</v>
      </c>
      <c r="F103" s="80">
        <f>F95+F96+F97+F98</f>
        <v>1797.39</v>
      </c>
      <c r="G103" s="166">
        <f t="shared" si="20"/>
        <v>2.4866288816157045E-2</v>
      </c>
      <c r="H103" s="80">
        <f>H95+H96+H97+H98</f>
        <v>1753.7800000000002</v>
      </c>
      <c r="I103" s="166">
        <f t="shared" si="20"/>
        <v>0.35408205809231164</v>
      </c>
      <c r="J103" s="80">
        <f>J95+J96+J97+J98</f>
        <v>1295.18</v>
      </c>
    </row>
    <row r="104" spans="1:10" s="35" customFormat="1" ht="10.35" customHeight="1">
      <c r="A104" s="34" t="s">
        <v>114</v>
      </c>
      <c r="B104" s="148">
        <f>SUM(B99:B103)</f>
        <v>4763.26</v>
      </c>
      <c r="C104" s="165">
        <f t="shared" si="20"/>
        <v>0.15872695383103408</v>
      </c>
      <c r="D104" s="148">
        <f>SUM(D99:D103)</f>
        <v>4110.7700000000004</v>
      </c>
      <c r="E104" s="165">
        <f t="shared" si="20"/>
        <v>8.6812376236315103E-2</v>
      </c>
      <c r="F104" s="148">
        <f>SUM(F99:F103)</f>
        <v>3782.41</v>
      </c>
      <c r="G104" s="165">
        <f t="shared" si="20"/>
        <v>-4.0905437238350495E-2</v>
      </c>
      <c r="H104" s="148">
        <f>SUM(H99:H103)</f>
        <v>3943.73</v>
      </c>
      <c r="I104" s="165">
        <f t="shared" si="20"/>
        <v>-8.1779383790806515E-2</v>
      </c>
      <c r="J104" s="148">
        <f>SUM(J99:J103)</f>
        <v>4294.97</v>
      </c>
    </row>
    <row r="105" spans="1:10" ht="16.5" customHeight="1">
      <c r="A105" s="380" t="s">
        <v>159</v>
      </c>
      <c r="B105" s="381"/>
      <c r="C105" s="381"/>
      <c r="D105" s="381"/>
      <c r="E105" s="381"/>
      <c r="F105" s="381"/>
      <c r="G105" s="381"/>
      <c r="H105" s="381"/>
      <c r="I105" s="381"/>
      <c r="J105" s="382"/>
    </row>
  </sheetData>
  <mergeCells count="1">
    <mergeCell ref="A105:J105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3" max="16383" man="1"/>
    <brk id="7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5"/>
  <sheetViews>
    <sheetView view="pageBreakPreview" zoomScale="115" zoomScaleNormal="100" zoomScaleSheetLayoutView="115" workbookViewId="0">
      <pane xSplit="1" ySplit="1" topLeftCell="B2" activePane="bottomRight" state="frozen"/>
      <selection activeCell="B72" sqref="B72"/>
      <selection pane="topRight" activeCell="B72" sqref="B72"/>
      <selection pane="bottomLeft" activeCell="B72" sqref="B72"/>
      <selection pane="bottomRight" activeCell="D18" sqref="D18"/>
    </sheetView>
  </sheetViews>
  <sheetFormatPr baseColWidth="10" defaultColWidth="20.5703125" defaultRowHeight="12" customHeight="1" outlineLevelRow="1"/>
  <cols>
    <col min="1" max="1" width="20.5703125" style="33" customWidth="1"/>
    <col min="2" max="4" width="11.28515625" style="49" customWidth="1"/>
    <col min="5" max="10" width="11.28515625" style="33" customWidth="1"/>
    <col min="11" max="16384" width="20.5703125" style="33"/>
  </cols>
  <sheetData>
    <row r="1" spans="1:18" s="32" customFormat="1" ht="24" customHeight="1">
      <c r="A1" s="50" t="s">
        <v>123</v>
      </c>
      <c r="B1" s="83">
        <v>2020</v>
      </c>
      <c r="C1" s="83" t="s">
        <v>148</v>
      </c>
      <c r="D1" s="83">
        <v>2019</v>
      </c>
      <c r="E1" s="239" t="s">
        <v>150</v>
      </c>
      <c r="F1" s="239">
        <v>2018</v>
      </c>
      <c r="G1" s="239" t="s">
        <v>151</v>
      </c>
      <c r="H1" s="239">
        <v>2017</v>
      </c>
      <c r="I1" s="240" t="s">
        <v>152</v>
      </c>
      <c r="J1" s="239">
        <v>2016</v>
      </c>
    </row>
    <row r="2" spans="1:18" ht="9.75" hidden="1" customHeight="1" outlineLevel="1">
      <c r="A2" s="65"/>
      <c r="B2" s="66"/>
      <c r="C2" s="66"/>
      <c r="D2" s="66"/>
    </row>
    <row r="3" spans="1:18" s="35" customFormat="1" ht="10.35" customHeight="1" collapsed="1">
      <c r="A3" s="67" t="s">
        <v>1</v>
      </c>
      <c r="B3" s="146">
        <f>B73</f>
        <v>139.5</v>
      </c>
      <c r="C3" s="167">
        <f>IF((+B3/D3)&lt;0,"n.m.",IF(B3&lt;0,(+B3/D3-1)*-1,(+B3/D3-1)))</f>
        <v>-3.5803151783246001E-2</v>
      </c>
      <c r="D3" s="146">
        <f>D73</f>
        <v>144.68000000000004</v>
      </c>
      <c r="E3" s="167">
        <f>IF((+D3/F3)&lt;0,"n.m.",IF(D3&lt;0,(+D3/F3-1)*-1,(+D3/F3-1)))</f>
        <v>0.24896408839779016</v>
      </c>
      <c r="F3" s="146">
        <f>F73</f>
        <v>115.84000000000002</v>
      </c>
      <c r="G3" s="167">
        <f>IF((+F3/H3)&lt;0,"n.m.",IF(F3&lt;0,(+F3/H3-1)*-1,(+F3/H3-1)))</f>
        <v>-0.12507552870090621</v>
      </c>
      <c r="H3" s="146">
        <f>H73</f>
        <v>132.4</v>
      </c>
      <c r="I3" s="167">
        <f>IF((+H3/J3)&lt;0,"n.m.",IF(H3&lt;0,(+H3/J3-1)*-1,(+H3/J3-1)))</f>
        <v>-0.17379095163806546</v>
      </c>
      <c r="J3" s="146">
        <f>J73</f>
        <v>160.25</v>
      </c>
    </row>
    <row r="4" spans="1:18" s="35" customFormat="1" ht="10.35" customHeight="1">
      <c r="A4" s="67" t="s">
        <v>2</v>
      </c>
      <c r="B4" s="146">
        <f>B104</f>
        <v>6.4399999999999995</v>
      </c>
      <c r="C4" s="156">
        <f t="shared" ref="C4:I7" si="0">IF((+B4/D4)&lt;0,"n.m.",IF(B4&lt;0,(+B4/D4-1)*-1,(+B4/D4-1)))</f>
        <v>0.74999999999999978</v>
      </c>
      <c r="D4" s="146">
        <f>D104</f>
        <v>3.68</v>
      </c>
      <c r="E4" s="156">
        <f t="shared" si="0"/>
        <v>0.71162790697674394</v>
      </c>
      <c r="F4" s="146">
        <f>F104</f>
        <v>2.1500000000000004</v>
      </c>
      <c r="G4" s="156">
        <f t="shared" si="0"/>
        <v>-0.59662288930581608</v>
      </c>
      <c r="H4" s="146">
        <f>H104</f>
        <v>5.3299999999999992</v>
      </c>
      <c r="I4" s="156">
        <f t="shared" si="0"/>
        <v>-0.31666666666666687</v>
      </c>
      <c r="J4" s="146">
        <f>J104</f>
        <v>7.8000000000000007</v>
      </c>
    </row>
    <row r="5" spans="1:18" s="35" customFormat="1" ht="10.35" customHeight="1">
      <c r="A5" s="67" t="s">
        <v>3</v>
      </c>
      <c r="B5" s="146">
        <v>14.829999999999927</v>
      </c>
      <c r="C5" s="167">
        <f t="shared" si="0"/>
        <v>-0.1093093093093136</v>
      </c>
      <c r="D5" s="146">
        <v>16.649999999999999</v>
      </c>
      <c r="E5" s="167">
        <f t="shared" si="0"/>
        <v>-0.15836829601172742</v>
      </c>
      <c r="F5" s="251">
        <v>19.783000000000001</v>
      </c>
      <c r="G5" s="167">
        <f t="shared" si="0"/>
        <v>-0.29747869318181819</v>
      </c>
      <c r="H5" s="248">
        <v>28.16</v>
      </c>
      <c r="I5" s="167">
        <f t="shared" si="0"/>
        <v>-1.1235955056179803E-2</v>
      </c>
      <c r="J5" s="248">
        <v>28.48</v>
      </c>
    </row>
    <row r="6" spans="1:18" s="35" customFormat="1" ht="10.35" customHeight="1">
      <c r="A6" s="67" t="s">
        <v>124</v>
      </c>
      <c r="B6" s="146">
        <v>0.9</v>
      </c>
      <c r="C6" s="167">
        <f t="shared" si="0"/>
        <v>3.4482758620689724E-2</v>
      </c>
      <c r="D6" s="146">
        <v>0.87</v>
      </c>
      <c r="E6" s="167">
        <f t="shared" si="0"/>
        <v>1.1627906976744207E-2</v>
      </c>
      <c r="F6" s="251">
        <v>0.86</v>
      </c>
      <c r="G6" s="167">
        <f t="shared" si="0"/>
        <v>0.28358208955223874</v>
      </c>
      <c r="H6" s="248">
        <v>0.67</v>
      </c>
      <c r="I6" s="167">
        <f t="shared" si="0"/>
        <v>0.42553191489361719</v>
      </c>
      <c r="J6" s="248">
        <v>0.47</v>
      </c>
    </row>
    <row r="7" spans="1:18" s="35" customFormat="1" ht="10.35" customHeight="1">
      <c r="A7" s="67" t="s">
        <v>125</v>
      </c>
      <c r="B7" s="146">
        <v>-19.7</v>
      </c>
      <c r="C7" s="167">
        <f t="shared" si="0"/>
        <v>0.19493257049448298</v>
      </c>
      <c r="D7" s="146">
        <v>-24.47</v>
      </c>
      <c r="E7" s="167">
        <f t="shared" si="0"/>
        <v>7.9140480939299374E-2</v>
      </c>
      <c r="F7" s="251">
        <v>-26.573</v>
      </c>
      <c r="G7" s="167">
        <f t="shared" si="0"/>
        <v>-3.891197582168493E-3</v>
      </c>
      <c r="H7" s="248">
        <v>-26.47</v>
      </c>
      <c r="I7" s="167">
        <f t="shared" si="0"/>
        <v>-6.9969788519637461</v>
      </c>
      <c r="J7" s="248">
        <v>-3.31</v>
      </c>
    </row>
    <row r="8" spans="1:18" ht="10.35" customHeight="1">
      <c r="A8" s="68" t="s">
        <v>117</v>
      </c>
      <c r="B8" s="144">
        <f>B6/B5</f>
        <v>6.0687795010114932E-2</v>
      </c>
      <c r="C8" s="167"/>
      <c r="D8" s="144">
        <f>D6/D5</f>
        <v>5.225225225225226E-2</v>
      </c>
      <c r="E8" s="252"/>
      <c r="F8" s="249">
        <f>F6/F5</f>
        <v>4.3471667593388261E-2</v>
      </c>
      <c r="G8" s="252"/>
      <c r="H8" s="249">
        <f>H6/H5</f>
        <v>2.3792613636363636E-2</v>
      </c>
      <c r="I8" s="155"/>
      <c r="J8" s="249">
        <f>J6/J5</f>
        <v>1.6502808988764044E-2</v>
      </c>
    </row>
    <row r="9" spans="1:18" s="69" customFormat="1" ht="10.35" customHeight="1">
      <c r="A9" s="383" t="s">
        <v>127</v>
      </c>
      <c r="B9" s="145">
        <v>-7.07</v>
      </c>
      <c r="C9" s="145">
        <f>IF((+B9/D9)&lt;0,"n.m.",IF(B9&lt;0,(+B9/D9-1)*-1,(+B9/D9-1)))</f>
        <v>0.51004851004851004</v>
      </c>
      <c r="D9" s="145">
        <f>-12.94-1.49</f>
        <v>-14.43</v>
      </c>
      <c r="E9" s="250" t="str">
        <f>IF((+D9/F9)&lt;0,"n.m.",IF(D9&lt;0,(+D9/F9-1)*-1,(+D9/F9-1)))</f>
        <v>n.m.</v>
      </c>
      <c r="F9" s="250">
        <v>55.24</v>
      </c>
      <c r="G9" s="250" t="str">
        <f t="shared" ref="G9" si="1">IF((+F9/H9)&lt;0,"n.m.",IF(F9&lt;0,(+F9/H9-1)*-1,(+F9/H9-1)))</f>
        <v>n.m.</v>
      </c>
      <c r="H9" s="250">
        <f>-14.32-4.25</f>
        <v>-18.57</v>
      </c>
      <c r="I9" s="250" t="str">
        <f>IF((+H9/J9)&lt;0,"n.m.",IF(H9&lt;0,(+H9/J9-1)*-1,(+H9/J9-1)))</f>
        <v>n.m.</v>
      </c>
      <c r="J9" s="250">
        <v>17.68</v>
      </c>
    </row>
    <row r="10" spans="1:18" ht="37.5" customHeight="1">
      <c r="A10" s="384"/>
      <c r="B10" s="150"/>
      <c r="C10" s="155"/>
      <c r="D10" s="150"/>
      <c r="E10" s="150"/>
      <c r="F10" s="150"/>
      <c r="G10" s="150"/>
      <c r="H10" s="150"/>
      <c r="I10" s="150"/>
      <c r="J10" s="150"/>
    </row>
    <row r="11" spans="1:18" ht="10.35" customHeight="1">
      <c r="A11" s="68"/>
      <c r="B11" s="150"/>
      <c r="C11" s="155"/>
      <c r="D11" s="150"/>
      <c r="E11" s="150"/>
      <c r="F11" s="150"/>
      <c r="G11" s="150"/>
      <c r="H11" s="150"/>
      <c r="I11" s="150"/>
      <c r="J11" s="150"/>
    </row>
    <row r="12" spans="1:18" s="35" customFormat="1" ht="10.35" customHeight="1">
      <c r="A12" s="67" t="s">
        <v>85</v>
      </c>
      <c r="B12" s="71"/>
      <c r="C12" s="155"/>
      <c r="D12" s="71"/>
      <c r="E12" s="155"/>
      <c r="F12" s="241"/>
      <c r="G12" s="155"/>
      <c r="H12" s="241"/>
      <c r="I12" s="155"/>
      <c r="J12" s="241"/>
    </row>
    <row r="13" spans="1:18" s="2" customFormat="1" ht="11.25">
      <c r="A13" s="72" t="s">
        <v>86</v>
      </c>
      <c r="B13" s="151">
        <v>2731</v>
      </c>
      <c r="C13" s="168">
        <f t="shared" ref="C13:C31" si="2">IF((+B13/D13)&lt;0,"n.m.",IF(B13&lt;0,(+B13/D13-1)*-1,(+B13/D13-1)))</f>
        <v>4.3960244648318048E-2</v>
      </c>
      <c r="D13" s="151">
        <v>2616</v>
      </c>
      <c r="E13" s="242">
        <f t="shared" ref="E13:E29" si="3">IF((+D13/F13)&lt;0,"n.m.",IF(D13&lt;0,(+D13/F13-1)*-1,(+D13/F13-1)))</f>
        <v>2.1475985942990938E-2</v>
      </c>
      <c r="F13" s="151">
        <v>2561</v>
      </c>
      <c r="G13" s="242">
        <f t="shared" ref="G13:G28" si="4">IF((+F13/H13)&lt;0,"n.m.",IF(F13&lt;0,(+F13/H13-1)*-1,(+F13/H13-1)))</f>
        <v>3.1829170024173958E-2</v>
      </c>
      <c r="H13" s="151">
        <v>2482</v>
      </c>
      <c r="I13" s="242">
        <f t="shared" ref="I13:I28" si="5">IF((+H13/J13)&lt;0,"n.m.",IF(H13&lt;0,(+H13/J13-1)*-1,(+H13/J13-1)))</f>
        <v>3.9798910766652762E-2</v>
      </c>
      <c r="J13" s="151">
        <v>2387</v>
      </c>
      <c r="K13" s="3"/>
      <c r="L13" s="3"/>
      <c r="M13" s="3"/>
      <c r="N13" s="3"/>
      <c r="O13" s="3"/>
      <c r="P13" s="3"/>
      <c r="Q13" s="3"/>
      <c r="R13" s="3"/>
    </row>
    <row r="14" spans="1:18" s="2" customFormat="1" ht="11.25">
      <c r="A14" s="72" t="s">
        <v>87</v>
      </c>
      <c r="B14" s="151">
        <v>1272</v>
      </c>
      <c r="C14" s="168">
        <f t="shared" si="2"/>
        <v>2.4154589371980784E-2</v>
      </c>
      <c r="D14" s="151">
        <v>1242</v>
      </c>
      <c r="E14" s="242">
        <f t="shared" si="3"/>
        <v>2.2222222222222143E-2</v>
      </c>
      <c r="F14" s="151">
        <v>1215</v>
      </c>
      <c r="G14" s="242">
        <f t="shared" si="4"/>
        <v>3.7574722459436272E-2</v>
      </c>
      <c r="H14" s="151">
        <v>1171</v>
      </c>
      <c r="I14" s="242">
        <f t="shared" si="5"/>
        <v>1.5611448395490113E-2</v>
      </c>
      <c r="J14" s="151">
        <v>1153</v>
      </c>
      <c r="K14" s="3"/>
      <c r="L14" s="3"/>
      <c r="M14" s="3"/>
      <c r="N14" s="3"/>
      <c r="O14" s="3"/>
      <c r="P14" s="3"/>
      <c r="Q14" s="3"/>
      <c r="R14" s="3"/>
    </row>
    <row r="15" spans="1:18" s="2" customFormat="1" ht="11.25">
      <c r="A15" s="72" t="s">
        <v>88</v>
      </c>
      <c r="B15" s="151">
        <v>745</v>
      </c>
      <c r="C15" s="168">
        <f t="shared" si="2"/>
        <v>4.4880785413744739E-2</v>
      </c>
      <c r="D15" s="151">
        <v>713</v>
      </c>
      <c r="E15" s="242">
        <f t="shared" si="3"/>
        <v>0.11059190031152655</v>
      </c>
      <c r="F15" s="151">
        <v>642</v>
      </c>
      <c r="G15" s="242">
        <f t="shared" si="4"/>
        <v>3.7156704361873905E-2</v>
      </c>
      <c r="H15" s="151">
        <v>619</v>
      </c>
      <c r="I15" s="242">
        <f t="shared" si="5"/>
        <v>4.2087542087542174E-2</v>
      </c>
      <c r="J15" s="151">
        <v>594</v>
      </c>
      <c r="K15" s="3"/>
      <c r="L15" s="3"/>
      <c r="M15" s="3"/>
      <c r="N15" s="3"/>
      <c r="O15" s="3"/>
      <c r="P15" s="3"/>
      <c r="Q15" s="3"/>
      <c r="R15" s="3"/>
    </row>
    <row r="16" spans="1:18" s="2" customFormat="1" ht="11.25">
      <c r="A16" s="72" t="s">
        <v>89</v>
      </c>
      <c r="B16" s="151">
        <v>413</v>
      </c>
      <c r="C16" s="168">
        <f t="shared" si="2"/>
        <v>3.5087719298245723E-2</v>
      </c>
      <c r="D16" s="151">
        <v>399</v>
      </c>
      <c r="E16" s="242">
        <f t="shared" si="3"/>
        <v>3.90625E-2</v>
      </c>
      <c r="F16" s="151">
        <v>384</v>
      </c>
      <c r="G16" s="242">
        <f t="shared" si="4"/>
        <v>2.9490616621983934E-2</v>
      </c>
      <c r="H16" s="151">
        <v>373</v>
      </c>
      <c r="I16" s="242">
        <f t="shared" si="5"/>
        <v>2.1917808219177992E-2</v>
      </c>
      <c r="J16" s="151">
        <v>365</v>
      </c>
      <c r="K16" s="3"/>
      <c r="L16" s="3"/>
      <c r="M16" s="3"/>
      <c r="N16" s="3"/>
      <c r="O16" s="3"/>
      <c r="P16" s="3"/>
      <c r="Q16" s="3"/>
      <c r="R16" s="3"/>
    </row>
    <row r="17" spans="1:18" s="5" customFormat="1" ht="11.25">
      <c r="A17" s="72" t="s">
        <v>90</v>
      </c>
      <c r="B17" s="151">
        <v>366</v>
      </c>
      <c r="C17" s="168">
        <f t="shared" si="2"/>
        <v>1.3850415512465464E-2</v>
      </c>
      <c r="D17" s="151">
        <v>361</v>
      </c>
      <c r="E17" s="242">
        <f t="shared" si="3"/>
        <v>0.1645161290322581</v>
      </c>
      <c r="F17" s="151">
        <v>310</v>
      </c>
      <c r="G17" s="242">
        <f t="shared" si="4"/>
        <v>8.7719298245614086E-2</v>
      </c>
      <c r="H17" s="151">
        <v>285</v>
      </c>
      <c r="I17" s="242">
        <f t="shared" si="5"/>
        <v>4.3956043956044022E-2</v>
      </c>
      <c r="J17" s="151">
        <v>273</v>
      </c>
      <c r="K17" s="6"/>
      <c r="L17" s="6"/>
      <c r="M17" s="6"/>
      <c r="N17" s="6"/>
      <c r="O17" s="6"/>
      <c r="P17" s="6"/>
      <c r="Q17" s="6"/>
      <c r="R17" s="6"/>
    </row>
    <row r="18" spans="1:18" s="5" customFormat="1" ht="11.25">
      <c r="A18" s="72" t="s">
        <v>129</v>
      </c>
      <c r="B18" s="151">
        <v>94</v>
      </c>
      <c r="C18" s="168">
        <f t="shared" si="2"/>
        <v>-5.0505050505050497E-2</v>
      </c>
      <c r="D18" s="151">
        <v>99</v>
      </c>
      <c r="E18" s="242">
        <f t="shared" si="3"/>
        <v>-6.6037735849056589E-2</v>
      </c>
      <c r="F18" s="151">
        <v>106</v>
      </c>
      <c r="G18" s="242">
        <f t="shared" si="4"/>
        <v>-2.752293577981646E-2</v>
      </c>
      <c r="H18" s="151">
        <v>109</v>
      </c>
      <c r="I18" s="242">
        <f t="shared" si="5"/>
        <v>-6.0344827586206851E-2</v>
      </c>
      <c r="J18" s="151">
        <v>116</v>
      </c>
      <c r="K18" s="6"/>
      <c r="L18" s="6"/>
      <c r="M18" s="6"/>
      <c r="N18" s="6"/>
      <c r="O18" s="6"/>
      <c r="P18" s="6"/>
      <c r="Q18" s="6"/>
      <c r="R18" s="6"/>
    </row>
    <row r="19" spans="1:18" s="5" customFormat="1" ht="11.25">
      <c r="A19" s="72" t="s">
        <v>91</v>
      </c>
      <c r="B19" s="151">
        <v>210</v>
      </c>
      <c r="C19" s="168">
        <f t="shared" si="2"/>
        <v>-2.777777777777779E-2</v>
      </c>
      <c r="D19" s="151">
        <v>216</v>
      </c>
      <c r="E19" s="242">
        <f t="shared" si="3"/>
        <v>-4.6082949308755561E-3</v>
      </c>
      <c r="F19" s="151">
        <v>217</v>
      </c>
      <c r="G19" s="242">
        <f t="shared" si="4"/>
        <v>0</v>
      </c>
      <c r="H19" s="151">
        <v>217</v>
      </c>
      <c r="I19" s="242">
        <f t="shared" si="5"/>
        <v>3.8277511961722466E-2</v>
      </c>
      <c r="J19" s="151">
        <v>209</v>
      </c>
      <c r="K19" s="6"/>
      <c r="L19" s="6"/>
      <c r="M19" s="6"/>
      <c r="N19" s="6"/>
      <c r="O19" s="6"/>
      <c r="P19" s="6"/>
      <c r="Q19" s="6"/>
      <c r="R19" s="6"/>
    </row>
    <row r="20" spans="1:18" s="5" customFormat="1" ht="11.25">
      <c r="A20" s="72" t="s">
        <v>92</v>
      </c>
      <c r="B20" s="151">
        <v>197</v>
      </c>
      <c r="C20" s="168">
        <f t="shared" si="2"/>
        <v>7.0652173913043459E-2</v>
      </c>
      <c r="D20" s="151">
        <v>184</v>
      </c>
      <c r="E20" s="242">
        <f t="shared" si="3"/>
        <v>-1.0752688172043001E-2</v>
      </c>
      <c r="F20" s="151">
        <v>186</v>
      </c>
      <c r="G20" s="242">
        <f t="shared" si="4"/>
        <v>6.2857142857142945E-2</v>
      </c>
      <c r="H20" s="151">
        <v>175</v>
      </c>
      <c r="I20" s="242">
        <f t="shared" si="5"/>
        <v>2.3391812865497075E-2</v>
      </c>
      <c r="J20" s="151">
        <v>171</v>
      </c>
      <c r="K20" s="6"/>
      <c r="L20" s="6"/>
      <c r="M20" s="6"/>
      <c r="N20" s="6"/>
      <c r="O20" s="6"/>
      <c r="P20" s="6"/>
      <c r="Q20" s="6"/>
      <c r="R20" s="6"/>
    </row>
    <row r="21" spans="1:18" s="5" customFormat="1" ht="11.25">
      <c r="A21" s="72" t="s">
        <v>93</v>
      </c>
      <c r="B21" s="151">
        <v>157</v>
      </c>
      <c r="C21" s="168">
        <f t="shared" si="2"/>
        <v>0.14598540145985406</v>
      </c>
      <c r="D21" s="151">
        <v>137</v>
      </c>
      <c r="E21" s="242">
        <f t="shared" si="3"/>
        <v>0.14166666666666661</v>
      </c>
      <c r="F21" s="151">
        <v>120</v>
      </c>
      <c r="G21" s="242">
        <f t="shared" si="4"/>
        <v>8.1081081081081141E-2</v>
      </c>
      <c r="H21" s="151">
        <v>111</v>
      </c>
      <c r="I21" s="242">
        <f t="shared" si="5"/>
        <v>0.1212121212121211</v>
      </c>
      <c r="J21" s="151">
        <v>99</v>
      </c>
      <c r="K21" s="6"/>
      <c r="L21" s="6"/>
      <c r="M21" s="6"/>
      <c r="N21" s="6"/>
      <c r="O21" s="6"/>
      <c r="P21" s="6"/>
      <c r="Q21" s="6"/>
      <c r="R21" s="6"/>
    </row>
    <row r="22" spans="1:18" s="5" customFormat="1" ht="11.25">
      <c r="A22" s="72" t="s">
        <v>94</v>
      </c>
      <c r="B22" s="151">
        <v>19</v>
      </c>
      <c r="C22" s="168">
        <f t="shared" si="2"/>
        <v>5.555555555555558E-2</v>
      </c>
      <c r="D22" s="151">
        <v>18</v>
      </c>
      <c r="E22" s="242">
        <f t="shared" si="3"/>
        <v>0.19999999999999996</v>
      </c>
      <c r="F22" s="151">
        <v>15</v>
      </c>
      <c r="G22" s="242">
        <f t="shared" si="4"/>
        <v>7.1428571428571397E-2</v>
      </c>
      <c r="H22" s="151">
        <v>14</v>
      </c>
      <c r="I22" s="242">
        <f t="shared" si="5"/>
        <v>0</v>
      </c>
      <c r="J22" s="151">
        <v>14</v>
      </c>
      <c r="K22" s="6"/>
      <c r="L22" s="6"/>
      <c r="M22" s="6"/>
      <c r="N22" s="6"/>
      <c r="O22" s="6"/>
      <c r="P22" s="6"/>
      <c r="Q22" s="6"/>
      <c r="R22" s="6"/>
    </row>
    <row r="23" spans="1:18" s="5" customFormat="1" ht="11.25">
      <c r="A23" s="72" t="s">
        <v>95</v>
      </c>
      <c r="B23" s="151">
        <v>184</v>
      </c>
      <c r="C23" s="168">
        <f t="shared" si="2"/>
        <v>0.12883435582822078</v>
      </c>
      <c r="D23" s="151">
        <v>163</v>
      </c>
      <c r="E23" s="242">
        <f t="shared" si="3"/>
        <v>6.5359477124182996E-2</v>
      </c>
      <c r="F23" s="151">
        <v>153</v>
      </c>
      <c r="G23" s="242">
        <f t="shared" si="4"/>
        <v>0.16793893129770998</v>
      </c>
      <c r="H23" s="151">
        <v>131</v>
      </c>
      <c r="I23" s="242">
        <f t="shared" si="5"/>
        <v>0.19090909090909092</v>
      </c>
      <c r="J23" s="151">
        <v>110</v>
      </c>
      <c r="K23" s="6"/>
      <c r="L23" s="6"/>
      <c r="M23" s="6"/>
      <c r="N23" s="6"/>
      <c r="O23" s="6"/>
      <c r="P23" s="6"/>
      <c r="Q23" s="6"/>
      <c r="R23" s="6"/>
    </row>
    <row r="24" spans="1:18" s="5" customFormat="1" ht="11.25">
      <c r="A24" s="72" t="s">
        <v>96</v>
      </c>
      <c r="B24" s="151">
        <v>64</v>
      </c>
      <c r="C24" s="168">
        <f t="shared" si="2"/>
        <v>3.2258064516129004E-2</v>
      </c>
      <c r="D24" s="151">
        <v>62</v>
      </c>
      <c r="E24" s="242">
        <f t="shared" si="3"/>
        <v>3.3333333333333437E-2</v>
      </c>
      <c r="F24" s="151">
        <v>60</v>
      </c>
      <c r="G24" s="242">
        <f t="shared" si="4"/>
        <v>-1.6393442622950838E-2</v>
      </c>
      <c r="H24" s="151">
        <v>61</v>
      </c>
      <c r="I24" s="242">
        <f t="shared" si="5"/>
        <v>3.3898305084745672E-2</v>
      </c>
      <c r="J24" s="151">
        <v>59</v>
      </c>
      <c r="K24" s="6"/>
      <c r="L24" s="6"/>
      <c r="M24" s="6"/>
      <c r="N24" s="6"/>
      <c r="O24" s="6"/>
      <c r="P24" s="6"/>
      <c r="Q24" s="6"/>
      <c r="R24" s="6"/>
    </row>
    <row r="25" spans="1:18" s="5" customFormat="1" ht="11.25">
      <c r="A25" s="72" t="s">
        <v>97</v>
      </c>
      <c r="B25" s="151">
        <v>98</v>
      </c>
      <c r="C25" s="168">
        <f t="shared" si="2"/>
        <v>-6.6666666666666652E-2</v>
      </c>
      <c r="D25" s="151">
        <v>105</v>
      </c>
      <c r="E25" s="242">
        <f t="shared" si="3"/>
        <v>-9.4827586206896575E-2</v>
      </c>
      <c r="F25" s="151">
        <v>116</v>
      </c>
      <c r="G25" s="242">
        <f t="shared" si="4"/>
        <v>-8.6614173228346414E-2</v>
      </c>
      <c r="H25" s="151">
        <v>127</v>
      </c>
      <c r="I25" s="242">
        <f t="shared" si="5"/>
        <v>-8.633093525179858E-2</v>
      </c>
      <c r="J25" s="151">
        <v>139</v>
      </c>
      <c r="K25" s="6"/>
      <c r="L25" s="6"/>
      <c r="M25" s="6"/>
      <c r="N25" s="6"/>
      <c r="O25" s="6"/>
      <c r="P25" s="6"/>
      <c r="Q25" s="6"/>
      <c r="R25" s="6"/>
    </row>
    <row r="26" spans="1:18" s="5" customFormat="1" ht="11.25">
      <c r="A26" s="72" t="s">
        <v>98</v>
      </c>
      <c r="B26" s="108">
        <v>52</v>
      </c>
      <c r="C26" s="168">
        <f t="shared" si="2"/>
        <v>-7.1428571428571397E-2</v>
      </c>
      <c r="D26" s="108">
        <v>56</v>
      </c>
      <c r="E26" s="242">
        <f t="shared" si="3"/>
        <v>0</v>
      </c>
      <c r="F26" s="243">
        <v>56</v>
      </c>
      <c r="G26" s="242">
        <f t="shared" si="4"/>
        <v>0</v>
      </c>
      <c r="H26" s="243">
        <v>56</v>
      </c>
      <c r="I26" s="242">
        <f t="shared" si="5"/>
        <v>-1.7543859649122862E-2</v>
      </c>
      <c r="J26" s="243">
        <v>57</v>
      </c>
      <c r="K26" s="6"/>
      <c r="L26" s="6"/>
      <c r="M26" s="6"/>
      <c r="N26" s="6"/>
      <c r="O26" s="6"/>
      <c r="P26" s="6"/>
      <c r="Q26" s="6"/>
      <c r="R26" s="6"/>
    </row>
    <row r="27" spans="1:18" s="5" customFormat="1" ht="11.25">
      <c r="A27" s="72" t="s">
        <v>99</v>
      </c>
      <c r="B27" s="151">
        <v>14</v>
      </c>
      <c r="C27" s="168">
        <f t="shared" si="2"/>
        <v>-0.51724137931034475</v>
      </c>
      <c r="D27" s="151">
        <v>29</v>
      </c>
      <c r="E27" s="242">
        <f t="shared" si="3"/>
        <v>-0.1470588235294118</v>
      </c>
      <c r="F27" s="151">
        <v>34</v>
      </c>
      <c r="G27" s="242">
        <f t="shared" si="4"/>
        <v>0.2592592592592593</v>
      </c>
      <c r="H27" s="151">
        <v>27</v>
      </c>
      <c r="I27" s="242">
        <f t="shared" si="5"/>
        <v>-9.9999999999999978E-2</v>
      </c>
      <c r="J27" s="151">
        <v>30</v>
      </c>
      <c r="K27" s="6"/>
      <c r="L27" s="6"/>
      <c r="M27" s="6"/>
      <c r="N27" s="6"/>
      <c r="O27" s="6"/>
      <c r="P27" s="6"/>
      <c r="Q27" s="6"/>
      <c r="R27" s="6"/>
    </row>
    <row r="28" spans="1:18" s="2" customFormat="1" ht="11.25">
      <c r="A28" s="72" t="s">
        <v>100</v>
      </c>
      <c r="B28" s="151">
        <v>22</v>
      </c>
      <c r="C28" s="168">
        <f t="shared" si="2"/>
        <v>-4.3478260869565188E-2</v>
      </c>
      <c r="D28" s="151">
        <v>23</v>
      </c>
      <c r="E28" s="242">
        <f t="shared" si="3"/>
        <v>0.27777777777777768</v>
      </c>
      <c r="F28" s="151">
        <v>18</v>
      </c>
      <c r="G28" s="242">
        <f t="shared" si="4"/>
        <v>-5.2631578947368474E-2</v>
      </c>
      <c r="H28" s="151">
        <v>19</v>
      </c>
      <c r="I28" s="242">
        <f t="shared" si="5"/>
        <v>-0.17391304347826086</v>
      </c>
      <c r="J28" s="151">
        <v>23</v>
      </c>
      <c r="K28" s="3"/>
      <c r="L28" s="3"/>
      <c r="M28" s="3"/>
      <c r="N28" s="3"/>
      <c r="O28" s="3"/>
      <c r="P28" s="3"/>
      <c r="Q28" s="3"/>
      <c r="R28" s="3"/>
    </row>
    <row r="29" spans="1:18" s="5" customFormat="1" ht="11.25">
      <c r="A29" s="72" t="s">
        <v>101</v>
      </c>
      <c r="B29" s="151">
        <v>16</v>
      </c>
      <c r="C29" s="168">
        <f t="shared" si="2"/>
        <v>0</v>
      </c>
      <c r="D29" s="151">
        <v>16</v>
      </c>
      <c r="E29" s="242">
        <f t="shared" si="3"/>
        <v>0.60000000000000009</v>
      </c>
      <c r="F29" s="151">
        <v>10</v>
      </c>
      <c r="G29" s="242"/>
      <c r="H29" s="151">
        <v>0</v>
      </c>
      <c r="I29" s="242"/>
      <c r="J29" s="151">
        <v>0</v>
      </c>
      <c r="K29" s="6"/>
      <c r="L29" s="6"/>
      <c r="M29" s="6"/>
      <c r="N29" s="6"/>
      <c r="O29" s="6"/>
      <c r="P29" s="6"/>
      <c r="Q29" s="6"/>
      <c r="R29" s="6"/>
    </row>
    <row r="30" spans="1:18" s="207" customFormat="1" ht="11.25">
      <c r="A30" s="72" t="s">
        <v>158</v>
      </c>
      <c r="B30" s="151">
        <v>10</v>
      </c>
      <c r="C30" s="168">
        <f>IF((+B30/D30)&lt;0,"n.m.",IF(B30&lt;0,(+B30/D30-1)*-1,(+B30/D30-1)))</f>
        <v>4</v>
      </c>
      <c r="D30" s="151">
        <v>2</v>
      </c>
      <c r="E30" s="242"/>
      <c r="F30" s="242"/>
      <c r="G30" s="242"/>
      <c r="H30" s="242"/>
      <c r="I30" s="242"/>
      <c r="J30" s="242"/>
      <c r="K30" s="234"/>
      <c r="L30" s="234"/>
      <c r="M30" s="234"/>
      <c r="N30" s="234"/>
      <c r="O30" s="234"/>
      <c r="P30" s="234"/>
      <c r="Q30" s="234"/>
      <c r="R30" s="234"/>
    </row>
    <row r="31" spans="1:18" s="5" customFormat="1" ht="11.25">
      <c r="A31" s="72" t="s">
        <v>102</v>
      </c>
      <c r="B31" s="151">
        <v>18</v>
      </c>
      <c r="C31" s="168">
        <f t="shared" si="2"/>
        <v>-0.18181818181818177</v>
      </c>
      <c r="D31" s="151">
        <v>22</v>
      </c>
      <c r="E31" s="242"/>
      <c r="F31" s="151">
        <v>26</v>
      </c>
      <c r="G31" s="242">
        <f>IF((+F31/H31)&lt;0,"n.m.",IF(F31&lt;0,(+F31/H31-1)*-1,(+F31/H31-1)))</f>
        <v>4.0000000000000036E-2</v>
      </c>
      <c r="H31" s="151">
        <v>25</v>
      </c>
      <c r="I31" s="242">
        <f t="shared" ref="I31:I33" si="6">IF((+H31/J31)&lt;0,"n.m.",IF(H31&lt;0,(+H31/J31-1)*-1,(+H31/J31-1)))</f>
        <v>0.25</v>
      </c>
      <c r="J31" s="151">
        <v>20</v>
      </c>
      <c r="K31" s="6"/>
      <c r="L31" s="6"/>
      <c r="M31" s="6"/>
      <c r="N31" s="6"/>
      <c r="O31" s="6"/>
      <c r="P31" s="6"/>
      <c r="Q31" s="6"/>
      <c r="R31" s="6"/>
    </row>
    <row r="32" spans="1:18" s="5" customFormat="1" ht="11.25">
      <c r="A32" s="72" t="s">
        <v>103</v>
      </c>
      <c r="B32" s="151">
        <v>3</v>
      </c>
      <c r="C32" s="168"/>
      <c r="D32" s="151">
        <v>0</v>
      </c>
      <c r="E32" s="242"/>
      <c r="F32" s="151">
        <v>0</v>
      </c>
      <c r="G32" s="242"/>
      <c r="H32" s="151">
        <v>0</v>
      </c>
      <c r="I32" s="242"/>
      <c r="J32" s="151">
        <v>0</v>
      </c>
      <c r="K32" s="6"/>
      <c r="L32" s="6"/>
      <c r="M32" s="6"/>
      <c r="N32" s="6"/>
      <c r="O32" s="6"/>
      <c r="P32" s="6"/>
      <c r="Q32" s="6"/>
      <c r="R32" s="6"/>
    </row>
    <row r="33" spans="1:18" s="5" customFormat="1" ht="11.25">
      <c r="A33" s="72" t="s">
        <v>104</v>
      </c>
      <c r="B33" s="151">
        <v>3</v>
      </c>
      <c r="C33" s="168">
        <f t="shared" ref="C33" si="7">IF((+B33/D33)&lt;0,"n.m.",IF(B33&lt;0,(+B33/D33-1)*-1,(+B33/D33-1)))</f>
        <v>2</v>
      </c>
      <c r="D33" s="151">
        <v>1</v>
      </c>
      <c r="E33" s="242">
        <f t="shared" ref="E33" si="8">IF((+D33/F33)&lt;0,"n.m.",IF(D33&lt;0,(+D33/F33-1)*-1,(+D33/F33-1)))</f>
        <v>0</v>
      </c>
      <c r="F33" s="151">
        <v>1</v>
      </c>
      <c r="G33" s="242">
        <f t="shared" ref="G33" si="9">IF((+F33/H33)&lt;0,"n.m.",IF(F33&lt;0,(+F33/H33-1)*-1,(+F33/H33-1)))</f>
        <v>-0.5</v>
      </c>
      <c r="H33" s="151">
        <v>2</v>
      </c>
      <c r="I33" s="242">
        <f t="shared" si="6"/>
        <v>0</v>
      </c>
      <c r="J33" s="151">
        <v>2</v>
      </c>
      <c r="K33" s="6"/>
      <c r="L33" s="6"/>
      <c r="M33" s="6"/>
      <c r="N33" s="6"/>
      <c r="O33" s="6"/>
      <c r="P33" s="6"/>
      <c r="Q33" s="6"/>
      <c r="R33" s="6"/>
    </row>
    <row r="34" spans="1:18" s="5" customFormat="1" ht="11.25">
      <c r="A34" s="72" t="s">
        <v>105</v>
      </c>
      <c r="B34" s="152">
        <v>0</v>
      </c>
      <c r="C34" s="168"/>
      <c r="D34" s="152">
        <v>0</v>
      </c>
      <c r="E34" s="242"/>
      <c r="F34" s="244">
        <v>0</v>
      </c>
      <c r="G34" s="242"/>
      <c r="H34" s="244">
        <v>0</v>
      </c>
      <c r="I34" s="242"/>
      <c r="J34" s="244">
        <v>0</v>
      </c>
      <c r="K34" s="6"/>
      <c r="L34" s="6"/>
      <c r="M34" s="6"/>
      <c r="N34" s="6"/>
      <c r="O34" s="6"/>
      <c r="P34" s="6"/>
      <c r="Q34" s="6"/>
      <c r="R34" s="6"/>
    </row>
    <row r="35" spans="1:18" s="5" customFormat="1" ht="11.25">
      <c r="A35" s="72" t="s">
        <v>106</v>
      </c>
      <c r="B35" s="152">
        <v>0</v>
      </c>
      <c r="C35" s="168"/>
      <c r="D35" s="152">
        <v>0</v>
      </c>
      <c r="E35" s="242"/>
      <c r="F35" s="244">
        <v>0</v>
      </c>
      <c r="G35" s="242"/>
      <c r="H35" s="244">
        <v>0</v>
      </c>
      <c r="I35" s="242"/>
      <c r="J35" s="244">
        <v>0</v>
      </c>
      <c r="K35" s="6"/>
      <c r="L35" s="6"/>
      <c r="M35" s="6"/>
      <c r="N35" s="6"/>
      <c r="O35" s="6"/>
      <c r="P35" s="6"/>
      <c r="Q35" s="6"/>
      <c r="R35" s="6"/>
    </row>
    <row r="36" spans="1:18" s="5" customFormat="1" ht="11.25">
      <c r="A36" s="73" t="s">
        <v>86</v>
      </c>
      <c r="B36" s="109">
        <f>B13</f>
        <v>2731</v>
      </c>
      <c r="C36" s="168">
        <f t="shared" ref="C36:I41" si="10">IF((+B36/D36)&lt;0,"n.m.",IF(B36&lt;0,(+B36/D36-1)*-1,(+B36/D36-1)))</f>
        <v>4.3960244648318048E-2</v>
      </c>
      <c r="D36" s="109">
        <f>D13</f>
        <v>2616</v>
      </c>
      <c r="E36" s="168">
        <f t="shared" si="10"/>
        <v>2.1475985942990938E-2</v>
      </c>
      <c r="F36" s="109">
        <f>F13</f>
        <v>2561</v>
      </c>
      <c r="G36" s="168">
        <f t="shared" si="10"/>
        <v>3.1829170024173958E-2</v>
      </c>
      <c r="H36" s="109">
        <f>H13</f>
        <v>2482</v>
      </c>
      <c r="I36" s="168">
        <f t="shared" si="10"/>
        <v>3.9798910766652762E-2</v>
      </c>
      <c r="J36" s="109">
        <f>J13</f>
        <v>2387</v>
      </c>
      <c r="K36" s="6"/>
      <c r="L36" s="6"/>
      <c r="M36" s="6"/>
      <c r="N36" s="6"/>
      <c r="O36" s="6"/>
      <c r="P36" s="6"/>
      <c r="Q36" s="6"/>
      <c r="R36" s="6"/>
    </row>
    <row r="37" spans="1:18" s="5" customFormat="1" ht="11.25">
      <c r="A37" s="73" t="s">
        <v>87</v>
      </c>
      <c r="B37" s="109">
        <f>B14</f>
        <v>1272</v>
      </c>
      <c r="C37" s="168">
        <f t="shared" si="10"/>
        <v>2.4154589371980784E-2</v>
      </c>
      <c r="D37" s="109">
        <f>D14</f>
        <v>1242</v>
      </c>
      <c r="E37" s="168">
        <f t="shared" si="10"/>
        <v>2.2222222222222143E-2</v>
      </c>
      <c r="F37" s="109">
        <f>F14</f>
        <v>1215</v>
      </c>
      <c r="G37" s="168">
        <f t="shared" si="10"/>
        <v>3.7574722459436272E-2</v>
      </c>
      <c r="H37" s="109">
        <f>H14</f>
        <v>1171</v>
      </c>
      <c r="I37" s="168">
        <f t="shared" si="10"/>
        <v>1.5611448395490113E-2</v>
      </c>
      <c r="J37" s="109">
        <f>J14</f>
        <v>1153</v>
      </c>
      <c r="K37" s="6"/>
      <c r="L37" s="6"/>
      <c r="M37" s="6"/>
      <c r="N37" s="6"/>
      <c r="O37" s="6"/>
      <c r="P37" s="6"/>
      <c r="Q37" s="6"/>
      <c r="R37" s="6"/>
    </row>
    <row r="38" spans="1:18" s="2" customFormat="1" ht="11.25">
      <c r="A38" s="73" t="s">
        <v>107</v>
      </c>
      <c r="B38" s="108">
        <f>B15+B16+B17+B18+B19+B20+B21+B22+B23+B24</f>
        <v>2449</v>
      </c>
      <c r="C38" s="168">
        <f t="shared" si="10"/>
        <v>4.1241496598639404E-2</v>
      </c>
      <c r="D38" s="108">
        <f>D15+D16+D17+D18+D19+D20+D21+D22+D23+D24</f>
        <v>2352</v>
      </c>
      <c r="E38" s="168">
        <f t="shared" si="10"/>
        <v>7.2503419972640204E-2</v>
      </c>
      <c r="F38" s="108">
        <f>F15+F16+F17+F18+F19+F20+F21+F22+F23+F24</f>
        <v>2193</v>
      </c>
      <c r="G38" s="168">
        <f t="shared" si="10"/>
        <v>4.6778042959427113E-2</v>
      </c>
      <c r="H38" s="108">
        <f>H15+H16+H17+H18+H19+H20+H21+H22+H23+H24</f>
        <v>2095</v>
      </c>
      <c r="I38" s="168">
        <f t="shared" si="10"/>
        <v>4.2288557213930433E-2</v>
      </c>
      <c r="J38" s="108">
        <f>J15+J16+J17+J18+J19+J20+J21+J22+J23+J24</f>
        <v>2010</v>
      </c>
      <c r="K38" s="3"/>
      <c r="L38" s="3"/>
      <c r="M38" s="3"/>
      <c r="N38" s="3"/>
      <c r="O38" s="3"/>
      <c r="P38" s="3"/>
      <c r="Q38" s="3"/>
      <c r="R38" s="3"/>
    </row>
    <row r="39" spans="1:18" s="2" customFormat="1" ht="11.25">
      <c r="A39" s="73" t="s">
        <v>108</v>
      </c>
      <c r="B39" s="108">
        <f>B25+B26+B27+B28+B29+B31+B30</f>
        <v>230</v>
      </c>
      <c r="C39" s="168">
        <f t="shared" si="10"/>
        <v>-9.0909090909090939E-2</v>
      </c>
      <c r="D39" s="108">
        <f>D25+D26+D27+D28+D29+D31+D30</f>
        <v>253</v>
      </c>
      <c r="E39" s="168">
        <f t="shared" si="10"/>
        <v>-2.6923076923076938E-2</v>
      </c>
      <c r="F39" s="108">
        <f>F25+F26+F27+F28+F29+F31+F30</f>
        <v>260</v>
      </c>
      <c r="G39" s="168">
        <f t="shared" si="10"/>
        <v>2.3622047244094446E-2</v>
      </c>
      <c r="H39" s="108">
        <f>H25+H26+H27+H28+H29+H31+H30</f>
        <v>254</v>
      </c>
      <c r="I39" s="168">
        <f t="shared" si="10"/>
        <v>-5.5762081784386575E-2</v>
      </c>
      <c r="J39" s="108">
        <f>J25+J26+J27+J28+J29+J31+J30</f>
        <v>269</v>
      </c>
      <c r="K39" s="3"/>
      <c r="L39" s="3"/>
      <c r="M39" s="3"/>
      <c r="N39" s="3"/>
      <c r="O39" s="3"/>
      <c r="P39" s="3"/>
      <c r="Q39" s="3"/>
      <c r="R39" s="3"/>
    </row>
    <row r="40" spans="1:18" s="5" customFormat="1" ht="11.25">
      <c r="A40" s="73" t="s">
        <v>109</v>
      </c>
      <c r="B40" s="108">
        <f>B32+B33+B34+B35</f>
        <v>6</v>
      </c>
      <c r="C40" s="168">
        <f t="shared" si="10"/>
        <v>5</v>
      </c>
      <c r="D40" s="108">
        <f>D32+D33+D34+D35</f>
        <v>1</v>
      </c>
      <c r="E40" s="168">
        <f t="shared" si="10"/>
        <v>0</v>
      </c>
      <c r="F40" s="108">
        <f>F32+F33+F34+F35</f>
        <v>1</v>
      </c>
      <c r="G40" s="168">
        <f t="shared" si="10"/>
        <v>-0.5</v>
      </c>
      <c r="H40" s="108">
        <f>H32+H33+H34+H35</f>
        <v>2</v>
      </c>
      <c r="I40" s="168">
        <f t="shared" si="10"/>
        <v>0</v>
      </c>
      <c r="J40" s="108">
        <f>J32+J33+J34+J35</f>
        <v>2</v>
      </c>
      <c r="K40" s="6"/>
      <c r="L40" s="6"/>
      <c r="M40" s="6"/>
      <c r="N40" s="6"/>
      <c r="O40" s="6"/>
      <c r="P40" s="6"/>
      <c r="Q40" s="6"/>
      <c r="R40" s="6"/>
    </row>
    <row r="41" spans="1:18" s="2" customFormat="1" ht="11.25">
      <c r="A41" s="74" t="s">
        <v>110</v>
      </c>
      <c r="B41" s="110">
        <f>SUM(B36:B40)</f>
        <v>6688</v>
      </c>
      <c r="C41" s="167">
        <f t="shared" si="10"/>
        <v>3.4653465346534684E-2</v>
      </c>
      <c r="D41" s="110">
        <f>SUM(D36:D40)</f>
        <v>6464</v>
      </c>
      <c r="E41" s="167">
        <f t="shared" si="10"/>
        <v>3.7560192616372445E-2</v>
      </c>
      <c r="F41" s="110">
        <f>SUM(F36:F40)</f>
        <v>6230</v>
      </c>
      <c r="G41" s="167">
        <f t="shared" si="10"/>
        <v>3.764157228514331E-2</v>
      </c>
      <c r="H41" s="110">
        <f>SUM(H36:H40)</f>
        <v>6004</v>
      </c>
      <c r="I41" s="167">
        <f t="shared" si="10"/>
        <v>3.143789726851054E-2</v>
      </c>
      <c r="J41" s="110">
        <f>SUM(J36:J40)</f>
        <v>5821</v>
      </c>
      <c r="K41" s="3"/>
      <c r="L41" s="3"/>
      <c r="M41" s="3"/>
      <c r="N41" s="3"/>
      <c r="O41" s="3"/>
      <c r="P41" s="3"/>
      <c r="Q41" s="3"/>
      <c r="R41" s="3"/>
    </row>
    <row r="42" spans="1:18" s="47" customFormat="1" ht="11.25">
      <c r="A42" s="75" t="s">
        <v>120</v>
      </c>
      <c r="B42" s="111">
        <f>B41/Group!B155</f>
        <v>8.9965025558245898E-2</v>
      </c>
      <c r="C42" s="168"/>
      <c r="D42" s="111">
        <f>D41/Group!D155</f>
        <v>8.40364539320584E-2</v>
      </c>
      <c r="E42" s="168"/>
      <c r="F42" s="111">
        <f>F41/Group!F155</f>
        <v>8.2560296846011128E-2</v>
      </c>
      <c r="G42" s="168"/>
      <c r="H42" s="111">
        <f>H41/Group!H155</f>
        <v>8.2354877647317026E-2</v>
      </c>
      <c r="I42" s="168"/>
      <c r="J42" s="111">
        <f>J41/Group!J155</f>
        <v>8.1028410751820046E-2</v>
      </c>
      <c r="K42" s="46"/>
      <c r="L42" s="46"/>
      <c r="M42" s="46"/>
      <c r="N42" s="46"/>
      <c r="O42" s="46"/>
      <c r="P42" s="46"/>
      <c r="Q42" s="46"/>
      <c r="R42" s="46"/>
    </row>
    <row r="43" spans="1:18" ht="12" customHeight="1">
      <c r="A43" s="68"/>
      <c r="B43" s="70"/>
      <c r="C43" s="168"/>
      <c r="D43" s="70"/>
      <c r="E43" s="168"/>
      <c r="F43" s="70"/>
      <c r="G43" s="168"/>
      <c r="H43" s="70"/>
      <c r="I43" s="168"/>
      <c r="J43" s="70"/>
    </row>
    <row r="44" spans="1:18" s="35" customFormat="1" ht="12" customHeight="1">
      <c r="A44" s="74" t="s">
        <v>1</v>
      </c>
      <c r="B44" s="71"/>
      <c r="C44" s="168"/>
      <c r="D44" s="71"/>
      <c r="E44" s="242"/>
      <c r="F44" s="241"/>
      <c r="G44" s="242"/>
      <c r="H44" s="241"/>
      <c r="I44" s="242"/>
      <c r="J44" s="241"/>
    </row>
    <row r="45" spans="1:18" s="2" customFormat="1" ht="11.25">
      <c r="A45" s="72" t="s">
        <v>86</v>
      </c>
      <c r="B45" s="153">
        <v>47.51</v>
      </c>
      <c r="C45" s="168">
        <f t="shared" ref="C45:C65" si="11">IF((+B45/D45)&lt;0,"n.m.",IF(B45&lt;0,(+B45/D45-1)*-1,(+B45/D45-1)))</f>
        <v>-0.19433610310327287</v>
      </c>
      <c r="D45" s="153">
        <v>58.97</v>
      </c>
      <c r="E45" s="242">
        <f t="shared" ref="E45:E61" si="12">IF((+D45/F45)&lt;0,"n.m.",IF(D45&lt;0,(+D45/F45-1)*-1,(+D45/F45-1)))</f>
        <v>0.25095460330929154</v>
      </c>
      <c r="F45" s="153">
        <v>47.14</v>
      </c>
      <c r="G45" s="242">
        <f t="shared" ref="G45:G61" si="13">IF((+F45/H45)&lt;0,"n.m.",IF(F45&lt;0,(+F45/H45-1)*-1,(+F45/H45-1)))</f>
        <v>-0.25996860282574574</v>
      </c>
      <c r="H45" s="153">
        <v>63.7</v>
      </c>
      <c r="I45" s="242">
        <f t="shared" ref="I45:I61" si="14">IF((+H45/J45)&lt;0,"n.m.",IF(H45&lt;0,(+H45/J45-1)*-1,(+H45/J45-1)))</f>
        <v>-0.18007465568284198</v>
      </c>
      <c r="J45" s="153">
        <v>77.69</v>
      </c>
      <c r="K45" s="3"/>
      <c r="L45" s="3"/>
      <c r="M45" s="3"/>
      <c r="N45" s="3"/>
      <c r="O45" s="3"/>
      <c r="P45" s="3"/>
      <c r="Q45" s="3"/>
      <c r="R45" s="3"/>
    </row>
    <row r="46" spans="1:18" s="2" customFormat="1" ht="11.25">
      <c r="A46" s="72" t="s">
        <v>87</v>
      </c>
      <c r="B46" s="153">
        <v>25.59</v>
      </c>
      <c r="C46" s="168">
        <f t="shared" si="11"/>
        <v>-5.046382189239329E-2</v>
      </c>
      <c r="D46" s="153">
        <v>26.95</v>
      </c>
      <c r="E46" s="242">
        <f t="shared" si="12"/>
        <v>-0.15649452269170583</v>
      </c>
      <c r="F46" s="153">
        <v>31.95</v>
      </c>
      <c r="G46" s="242">
        <f t="shared" si="13"/>
        <v>-0.11789066813914961</v>
      </c>
      <c r="H46" s="153">
        <v>36.22</v>
      </c>
      <c r="I46" s="242">
        <f t="shared" si="14"/>
        <v>3.6634230108757881E-2</v>
      </c>
      <c r="J46" s="153">
        <v>34.94</v>
      </c>
      <c r="K46" s="3"/>
      <c r="L46" s="3"/>
      <c r="M46" s="3"/>
      <c r="N46" s="3"/>
      <c r="O46" s="3"/>
      <c r="P46" s="3"/>
      <c r="Q46" s="3"/>
      <c r="R46" s="3"/>
    </row>
    <row r="47" spans="1:18" s="2" customFormat="1" ht="11.25">
      <c r="A47" s="72" t="s">
        <v>88</v>
      </c>
      <c r="B47" s="153">
        <v>6.11</v>
      </c>
      <c r="C47" s="168">
        <f t="shared" si="11"/>
        <v>-0.27348394768133177</v>
      </c>
      <c r="D47" s="153">
        <v>8.41</v>
      </c>
      <c r="E47" s="242">
        <f t="shared" si="12"/>
        <v>0.29185867895545314</v>
      </c>
      <c r="F47" s="153">
        <v>6.51</v>
      </c>
      <c r="G47" s="242">
        <f t="shared" si="13"/>
        <v>0.65648854961832059</v>
      </c>
      <c r="H47" s="153">
        <v>3.93</v>
      </c>
      <c r="I47" s="242">
        <f t="shared" si="14"/>
        <v>-0.33276740237690994</v>
      </c>
      <c r="J47" s="153">
        <v>5.89</v>
      </c>
      <c r="K47" s="3"/>
      <c r="L47" s="3"/>
      <c r="M47" s="3"/>
      <c r="N47" s="3"/>
      <c r="O47" s="3"/>
      <c r="P47" s="3"/>
      <c r="Q47" s="3"/>
      <c r="R47" s="3"/>
    </row>
    <row r="48" spans="1:18" s="2" customFormat="1" ht="11.25">
      <c r="A48" s="72" t="s">
        <v>89</v>
      </c>
      <c r="B48" s="153">
        <v>7.23</v>
      </c>
      <c r="C48" s="168">
        <f t="shared" si="11"/>
        <v>0.25086505190311414</v>
      </c>
      <c r="D48" s="153">
        <v>5.78</v>
      </c>
      <c r="E48" s="242">
        <f t="shared" si="12"/>
        <v>0.32568807339449535</v>
      </c>
      <c r="F48" s="153">
        <v>4.3600000000000003</v>
      </c>
      <c r="G48" s="242">
        <f t="shared" si="13"/>
        <v>-0.24827586206896546</v>
      </c>
      <c r="H48" s="153">
        <v>5.8</v>
      </c>
      <c r="I48" s="242">
        <f t="shared" si="14"/>
        <v>-9.7978227060653178E-2</v>
      </c>
      <c r="J48" s="153">
        <v>6.43</v>
      </c>
      <c r="K48" s="3"/>
      <c r="L48" s="3"/>
      <c r="M48" s="3"/>
      <c r="N48" s="3"/>
      <c r="O48" s="3"/>
      <c r="P48" s="3"/>
      <c r="Q48" s="3"/>
      <c r="R48" s="3"/>
    </row>
    <row r="49" spans="1:18" s="5" customFormat="1" ht="11.25">
      <c r="A49" s="72" t="s">
        <v>90</v>
      </c>
      <c r="B49" s="153">
        <v>11.9</v>
      </c>
      <c r="C49" s="168">
        <f t="shared" si="11"/>
        <v>-6.3729346970889056E-2</v>
      </c>
      <c r="D49" s="153">
        <v>12.71</v>
      </c>
      <c r="E49" s="242">
        <f t="shared" si="12"/>
        <v>1.4536679536679538</v>
      </c>
      <c r="F49" s="153">
        <v>5.18</v>
      </c>
      <c r="G49" s="242">
        <f t="shared" si="13"/>
        <v>1.4433962264150941</v>
      </c>
      <c r="H49" s="153">
        <v>2.12</v>
      </c>
      <c r="I49" s="242">
        <f t="shared" si="14"/>
        <v>0.26946107784431139</v>
      </c>
      <c r="J49" s="153">
        <v>1.67</v>
      </c>
      <c r="K49" s="6"/>
      <c r="L49" s="6"/>
      <c r="M49" s="6"/>
      <c r="N49" s="6"/>
      <c r="O49" s="6"/>
      <c r="P49" s="6"/>
      <c r="Q49" s="6"/>
      <c r="R49" s="6"/>
    </row>
    <row r="50" spans="1:18" s="5" customFormat="1" ht="11.25">
      <c r="A50" s="72" t="s">
        <v>129</v>
      </c>
      <c r="B50" s="153">
        <v>0.57999999999999996</v>
      </c>
      <c r="C50" s="168">
        <f t="shared" si="11"/>
        <v>-0.15942028985507251</v>
      </c>
      <c r="D50" s="153">
        <v>0.69</v>
      </c>
      <c r="E50" s="242">
        <f t="shared" si="12"/>
        <v>-0.39473684210526316</v>
      </c>
      <c r="F50" s="153">
        <v>1.1399999999999999</v>
      </c>
      <c r="G50" s="242">
        <f t="shared" si="13"/>
        <v>-0.61872909698996659</v>
      </c>
      <c r="H50" s="153">
        <v>2.99</v>
      </c>
      <c r="I50" s="242">
        <f t="shared" si="14"/>
        <v>-0.50332225913621254</v>
      </c>
      <c r="J50" s="153">
        <v>6.02</v>
      </c>
      <c r="K50" s="6"/>
      <c r="L50" s="6"/>
      <c r="M50" s="6"/>
      <c r="N50" s="6"/>
      <c r="O50" s="6"/>
      <c r="P50" s="6"/>
      <c r="Q50" s="6"/>
      <c r="R50" s="6"/>
    </row>
    <row r="51" spans="1:18" s="5" customFormat="1" ht="11.25">
      <c r="A51" s="72" t="s">
        <v>91</v>
      </c>
      <c r="B51" s="153">
        <v>1.79</v>
      </c>
      <c r="C51" s="168">
        <f t="shared" si="11"/>
        <v>-0.53385416666666663</v>
      </c>
      <c r="D51" s="153">
        <v>3.84</v>
      </c>
      <c r="E51" s="242">
        <f t="shared" si="12"/>
        <v>0.72197309417040345</v>
      </c>
      <c r="F51" s="153">
        <v>2.23</v>
      </c>
      <c r="G51" s="242">
        <f t="shared" si="13"/>
        <v>0.42038216560509545</v>
      </c>
      <c r="H51" s="153">
        <v>1.57</v>
      </c>
      <c r="I51" s="242">
        <f t="shared" si="14"/>
        <v>-0.12290502793296088</v>
      </c>
      <c r="J51" s="153">
        <v>1.79</v>
      </c>
      <c r="K51" s="6"/>
      <c r="L51" s="6"/>
      <c r="M51" s="6"/>
      <c r="N51" s="6"/>
      <c r="O51" s="6"/>
      <c r="P51" s="6"/>
      <c r="Q51" s="6"/>
      <c r="R51" s="6"/>
    </row>
    <row r="52" spans="1:18" s="5" customFormat="1" ht="11.25">
      <c r="A52" s="72" t="s">
        <v>92</v>
      </c>
      <c r="B52" s="153">
        <v>0.89</v>
      </c>
      <c r="C52" s="168">
        <f t="shared" si="11"/>
        <v>-0.35507246376811585</v>
      </c>
      <c r="D52" s="153">
        <v>1.38</v>
      </c>
      <c r="E52" s="242">
        <f t="shared" si="12"/>
        <v>0.60465116279069764</v>
      </c>
      <c r="F52" s="153">
        <v>0.86</v>
      </c>
      <c r="G52" s="242">
        <f t="shared" si="13"/>
        <v>-0.46250000000000002</v>
      </c>
      <c r="H52" s="153">
        <v>1.6</v>
      </c>
      <c r="I52" s="242">
        <f t="shared" si="14"/>
        <v>1.1333333333333333</v>
      </c>
      <c r="J52" s="153">
        <v>0.75</v>
      </c>
      <c r="K52" s="6"/>
      <c r="L52" s="6"/>
      <c r="M52" s="6"/>
      <c r="N52" s="6"/>
      <c r="O52" s="6"/>
      <c r="P52" s="6"/>
      <c r="Q52" s="6"/>
      <c r="R52" s="6"/>
    </row>
    <row r="53" spans="1:18" s="5" customFormat="1" ht="11.25">
      <c r="A53" s="72" t="s">
        <v>93</v>
      </c>
      <c r="B53" s="153">
        <v>0.98</v>
      </c>
      <c r="C53" s="168">
        <f t="shared" si="11"/>
        <v>-0.62452107279693481</v>
      </c>
      <c r="D53" s="153">
        <v>2.61</v>
      </c>
      <c r="E53" s="242">
        <f t="shared" si="12"/>
        <v>1.9325842696629212</v>
      </c>
      <c r="F53" s="153">
        <v>0.89</v>
      </c>
      <c r="G53" s="242">
        <f t="shared" si="13"/>
        <v>0</v>
      </c>
      <c r="H53" s="153">
        <v>0.89</v>
      </c>
      <c r="I53" s="242">
        <f t="shared" si="14"/>
        <v>-0.2053571428571429</v>
      </c>
      <c r="J53" s="153">
        <v>1.1200000000000001</v>
      </c>
      <c r="K53" s="6"/>
      <c r="L53" s="6"/>
      <c r="M53" s="6"/>
      <c r="N53" s="6"/>
      <c r="O53" s="6"/>
      <c r="P53" s="6"/>
      <c r="Q53" s="6"/>
      <c r="R53" s="6"/>
    </row>
    <row r="54" spans="1:18" s="5" customFormat="1" ht="11.25">
      <c r="A54" s="72" t="s">
        <v>94</v>
      </c>
      <c r="B54" s="153">
        <v>2.85</v>
      </c>
      <c r="C54" s="168">
        <f t="shared" si="11"/>
        <v>4.8163265306122449</v>
      </c>
      <c r="D54" s="153">
        <v>0.49</v>
      </c>
      <c r="E54" s="242">
        <f t="shared" si="12"/>
        <v>0.88461538461538458</v>
      </c>
      <c r="F54" s="153">
        <v>0.26</v>
      </c>
      <c r="G54" s="242">
        <f t="shared" si="13"/>
        <v>-3.703703703703709E-2</v>
      </c>
      <c r="H54" s="153">
        <v>0.27</v>
      </c>
      <c r="I54" s="242">
        <f t="shared" si="14"/>
        <v>-0.20588235294117652</v>
      </c>
      <c r="J54" s="153">
        <v>0.34</v>
      </c>
      <c r="K54" s="6"/>
      <c r="L54" s="6"/>
      <c r="M54" s="6"/>
      <c r="N54" s="6"/>
      <c r="O54" s="6"/>
      <c r="P54" s="6"/>
      <c r="Q54" s="6"/>
      <c r="R54" s="6"/>
    </row>
    <row r="55" spans="1:18" s="5" customFormat="1" ht="11.25">
      <c r="A55" s="72" t="s">
        <v>95</v>
      </c>
      <c r="B55" s="153">
        <v>1.01</v>
      </c>
      <c r="C55" s="168">
        <f t="shared" si="11"/>
        <v>5.2083333333333481E-2</v>
      </c>
      <c r="D55" s="153">
        <v>0.96</v>
      </c>
      <c r="E55" s="242">
        <f t="shared" si="12"/>
        <v>-0.14285714285714302</v>
      </c>
      <c r="F55" s="153">
        <v>1.1200000000000001</v>
      </c>
      <c r="G55" s="242">
        <f t="shared" si="13"/>
        <v>1.1538461538461542</v>
      </c>
      <c r="H55" s="153">
        <v>0.52</v>
      </c>
      <c r="I55" s="242">
        <f t="shared" si="14"/>
        <v>-0.36585365853658536</v>
      </c>
      <c r="J55" s="153">
        <v>0.82</v>
      </c>
      <c r="K55" s="6"/>
      <c r="L55" s="6"/>
      <c r="M55" s="6"/>
      <c r="N55" s="6"/>
      <c r="O55" s="6"/>
      <c r="P55" s="6"/>
      <c r="Q55" s="6"/>
      <c r="R55" s="6"/>
    </row>
    <row r="56" spans="1:18" s="5" customFormat="1" ht="11.25">
      <c r="A56" s="72" t="s">
        <v>96</v>
      </c>
      <c r="B56" s="153">
        <v>1.21</v>
      </c>
      <c r="C56" s="168">
        <f t="shared" si="11"/>
        <v>9.9999999999999867E-2</v>
      </c>
      <c r="D56" s="153">
        <v>1.1000000000000001</v>
      </c>
      <c r="E56" s="242">
        <f t="shared" si="12"/>
        <v>0.10000000000000009</v>
      </c>
      <c r="F56" s="153">
        <v>1</v>
      </c>
      <c r="G56" s="242">
        <f t="shared" si="13"/>
        <v>-9.9009900990099098E-3</v>
      </c>
      <c r="H56" s="153">
        <v>1.01</v>
      </c>
      <c r="I56" s="242">
        <f t="shared" si="14"/>
        <v>-0.18548387096774188</v>
      </c>
      <c r="J56" s="153">
        <v>1.24</v>
      </c>
      <c r="K56" s="6"/>
      <c r="L56" s="6"/>
      <c r="M56" s="6"/>
      <c r="N56" s="6"/>
      <c r="O56" s="6"/>
      <c r="P56" s="6"/>
      <c r="Q56" s="6"/>
      <c r="R56" s="6"/>
    </row>
    <row r="57" spans="1:18" s="5" customFormat="1" ht="11.25">
      <c r="A57" s="72" t="s">
        <v>97</v>
      </c>
      <c r="B57" s="153">
        <v>6.95</v>
      </c>
      <c r="C57" s="168">
        <f t="shared" si="11"/>
        <v>1.9956896551724141</v>
      </c>
      <c r="D57" s="153">
        <v>2.3199999999999998</v>
      </c>
      <c r="E57" s="242">
        <f t="shared" si="12"/>
        <v>-0.65578635014836806</v>
      </c>
      <c r="F57" s="153">
        <v>6.74</v>
      </c>
      <c r="G57" s="242">
        <f t="shared" si="13"/>
        <v>-0.15960099750623435</v>
      </c>
      <c r="H57" s="153">
        <v>8.02</v>
      </c>
      <c r="I57" s="242">
        <f t="shared" si="14"/>
        <v>-0.52488151658767768</v>
      </c>
      <c r="J57" s="153">
        <v>16.88</v>
      </c>
      <c r="K57" s="6"/>
      <c r="L57" s="6"/>
      <c r="M57" s="6"/>
      <c r="N57" s="6"/>
      <c r="O57" s="6"/>
      <c r="P57" s="6"/>
      <c r="Q57" s="6"/>
      <c r="R57" s="6"/>
    </row>
    <row r="58" spans="1:18" s="5" customFormat="1" ht="11.25">
      <c r="A58" s="72" t="s">
        <v>98</v>
      </c>
      <c r="B58" s="112">
        <v>0.56000000000000005</v>
      </c>
      <c r="C58" s="168">
        <f t="shared" si="11"/>
        <v>-0.15151515151515149</v>
      </c>
      <c r="D58" s="112">
        <v>0.66</v>
      </c>
      <c r="E58" s="242">
        <f t="shared" si="12"/>
        <v>-0.66999999999999993</v>
      </c>
      <c r="F58" s="235">
        <v>2</v>
      </c>
      <c r="G58" s="242">
        <f t="shared" si="13"/>
        <v>1.5641025641025639</v>
      </c>
      <c r="H58" s="235">
        <v>0.78</v>
      </c>
      <c r="I58" s="242">
        <f t="shared" si="14"/>
        <v>0.25806451612903225</v>
      </c>
      <c r="J58" s="235">
        <v>0.62</v>
      </c>
      <c r="K58" s="6"/>
      <c r="L58" s="6"/>
      <c r="M58" s="6"/>
      <c r="N58" s="6"/>
      <c r="O58" s="6"/>
      <c r="P58" s="6"/>
      <c r="Q58" s="6"/>
      <c r="R58" s="6"/>
    </row>
    <row r="59" spans="1:18" s="5" customFormat="1" ht="11.25">
      <c r="A59" s="72" t="s">
        <v>99</v>
      </c>
      <c r="B59" s="153">
        <v>0.95</v>
      </c>
      <c r="C59" s="168">
        <f t="shared" si="11"/>
        <v>-0.59915611814345993</v>
      </c>
      <c r="D59" s="153">
        <v>2.37</v>
      </c>
      <c r="E59" s="242">
        <f t="shared" si="12"/>
        <v>1.3009708737864076</v>
      </c>
      <c r="F59" s="153">
        <v>1.03</v>
      </c>
      <c r="G59" s="242">
        <f t="shared" si="13"/>
        <v>-0.37195121951219512</v>
      </c>
      <c r="H59" s="153">
        <v>1.64</v>
      </c>
      <c r="I59" s="242">
        <f t="shared" si="14"/>
        <v>1.4477611940298503</v>
      </c>
      <c r="J59" s="153">
        <v>0.67</v>
      </c>
      <c r="K59" s="6"/>
      <c r="L59" s="6"/>
      <c r="M59" s="6"/>
      <c r="N59" s="6"/>
      <c r="O59" s="6"/>
      <c r="P59" s="6"/>
      <c r="Q59" s="6"/>
      <c r="R59" s="6"/>
    </row>
    <row r="60" spans="1:18" s="2" customFormat="1" ht="11.25">
      <c r="A60" s="72" t="s">
        <v>100</v>
      </c>
      <c r="B60" s="153">
        <v>0.42</v>
      </c>
      <c r="C60" s="168">
        <f t="shared" si="11"/>
        <v>-0.1428571428571429</v>
      </c>
      <c r="D60" s="153">
        <v>0.49</v>
      </c>
      <c r="E60" s="242">
        <f t="shared" si="12"/>
        <v>0.48484848484848486</v>
      </c>
      <c r="F60" s="153">
        <v>0.33</v>
      </c>
      <c r="G60" s="242">
        <f t="shared" si="13"/>
        <v>0.13793103448275867</v>
      </c>
      <c r="H60" s="153">
        <v>0.28999999999999998</v>
      </c>
      <c r="I60" s="242">
        <f t="shared" si="14"/>
        <v>-0.55384615384615388</v>
      </c>
      <c r="J60" s="153">
        <v>0.65</v>
      </c>
      <c r="K60" s="3"/>
      <c r="L60" s="3"/>
      <c r="M60" s="3"/>
      <c r="N60" s="3"/>
      <c r="O60" s="3"/>
      <c r="P60" s="3"/>
      <c r="Q60" s="3"/>
      <c r="R60" s="3"/>
    </row>
    <row r="61" spans="1:18" s="5" customFormat="1" ht="11.25">
      <c r="A61" s="72" t="s">
        <v>101</v>
      </c>
      <c r="B61" s="153">
        <v>1.07</v>
      </c>
      <c r="C61" s="168">
        <f t="shared" si="11"/>
        <v>2.2424242424242427</v>
      </c>
      <c r="D61" s="153">
        <v>0.33</v>
      </c>
      <c r="E61" s="242">
        <f t="shared" si="12"/>
        <v>-0.108108108108108</v>
      </c>
      <c r="F61" s="153">
        <v>0.37</v>
      </c>
      <c r="G61" s="242">
        <f t="shared" si="13"/>
        <v>0.42307692307692291</v>
      </c>
      <c r="H61" s="153">
        <v>0.26</v>
      </c>
      <c r="I61" s="242">
        <f t="shared" si="14"/>
        <v>-0.62318840579710144</v>
      </c>
      <c r="J61" s="153">
        <v>0.69000000000000006</v>
      </c>
      <c r="K61" s="6"/>
      <c r="L61" s="6"/>
      <c r="M61" s="6"/>
      <c r="N61" s="6"/>
      <c r="O61" s="6"/>
      <c r="P61" s="6"/>
      <c r="Q61" s="6"/>
      <c r="R61" s="6"/>
    </row>
    <row r="62" spans="1:18" s="207" customFormat="1" ht="11.25">
      <c r="A62" s="72" t="s">
        <v>158</v>
      </c>
      <c r="B62" s="153">
        <v>0</v>
      </c>
      <c r="C62" s="233"/>
      <c r="D62" s="153">
        <v>0</v>
      </c>
      <c r="E62" s="242"/>
      <c r="F62" s="242"/>
      <c r="G62" s="242"/>
      <c r="H62" s="242"/>
      <c r="I62" s="242"/>
      <c r="J62" s="242"/>
      <c r="K62" s="234"/>
      <c r="L62" s="234"/>
      <c r="M62" s="234"/>
      <c r="N62" s="234"/>
      <c r="O62" s="234"/>
      <c r="P62" s="234"/>
      <c r="Q62" s="234"/>
      <c r="R62" s="234"/>
    </row>
    <row r="63" spans="1:18" s="5" customFormat="1" ht="11.25">
      <c r="A63" s="72" t="s">
        <v>102</v>
      </c>
      <c r="B63" s="153">
        <v>0.11</v>
      </c>
      <c r="C63" s="168">
        <f t="shared" si="11"/>
        <v>-0.75</v>
      </c>
      <c r="D63" s="153">
        <v>0.44</v>
      </c>
      <c r="E63" s="242"/>
      <c r="F63" s="153">
        <v>0.33</v>
      </c>
      <c r="G63" s="242">
        <f>IF((+F63/H63)&lt;0,"n.m.",IF(F63&lt;0,(+F63/H63-1)*-1,(+F63/H63-1)))</f>
        <v>3.125</v>
      </c>
      <c r="H63" s="153">
        <v>0.08</v>
      </c>
      <c r="I63" s="242">
        <f t="shared" ref="I63:I67" si="15">IF((+H63/J63)&lt;0,"n.m.",IF(H63&lt;0,(+H63/J63-1)*-1,(+H63/J63-1)))</f>
        <v>-0.4285714285714286</v>
      </c>
      <c r="J63" s="153">
        <v>0.14000000000000001</v>
      </c>
      <c r="K63" s="6"/>
      <c r="L63" s="6"/>
      <c r="M63" s="6"/>
      <c r="N63" s="6"/>
      <c r="O63" s="6"/>
      <c r="P63" s="6"/>
      <c r="Q63" s="6"/>
      <c r="R63" s="6"/>
    </row>
    <row r="64" spans="1:18" s="5" customFormat="1" ht="11.25">
      <c r="A64" s="72" t="s">
        <v>103</v>
      </c>
      <c r="B64" s="153">
        <v>0.03</v>
      </c>
      <c r="C64" s="168">
        <f t="shared" si="11"/>
        <v>-0.76923076923076927</v>
      </c>
      <c r="D64" s="153">
        <v>0.13</v>
      </c>
      <c r="E64" s="242">
        <f t="shared" ref="E64:E67" si="16">IF((+D64/F64)&lt;0,"n.m.",IF(D64&lt;0,(+D64/F64-1)*-1,(+D64/F64-1)))</f>
        <v>-0.58064516129032251</v>
      </c>
      <c r="F64" s="153">
        <v>0.31</v>
      </c>
      <c r="G64" s="242">
        <f t="shared" ref="G64:G67" si="17">IF((+F64/H64)&lt;0,"n.m.",IF(F64&lt;0,(+F64/H64-1)*-1,(+F64/H64-1)))</f>
        <v>0</v>
      </c>
      <c r="H64" s="153">
        <v>0.31</v>
      </c>
      <c r="I64" s="242">
        <f t="shared" si="15"/>
        <v>1.2142857142857144</v>
      </c>
      <c r="J64" s="153">
        <v>0.13999999999999999</v>
      </c>
      <c r="K64" s="6"/>
      <c r="L64" s="6"/>
      <c r="M64" s="6"/>
      <c r="N64" s="6"/>
      <c r="O64" s="6"/>
      <c r="P64" s="6"/>
      <c r="Q64" s="6"/>
      <c r="R64" s="6"/>
    </row>
    <row r="65" spans="1:18" s="5" customFormat="1" ht="11.25">
      <c r="A65" s="72" t="s">
        <v>104</v>
      </c>
      <c r="B65" s="153">
        <v>21.71</v>
      </c>
      <c r="C65" s="168">
        <f t="shared" si="11"/>
        <v>0.55404438081603424</v>
      </c>
      <c r="D65" s="153">
        <v>13.97</v>
      </c>
      <c r="E65" s="242">
        <f t="shared" si="16"/>
        <v>6.5923913043478262</v>
      </c>
      <c r="F65" s="153">
        <v>1.84</v>
      </c>
      <c r="G65" s="242">
        <f t="shared" si="17"/>
        <v>45</v>
      </c>
      <c r="H65" s="153">
        <v>0.04</v>
      </c>
      <c r="I65" s="242">
        <f t="shared" si="15"/>
        <v>-0.92727272727272725</v>
      </c>
      <c r="J65" s="153">
        <v>0.55000000000000004</v>
      </c>
      <c r="K65" s="6"/>
      <c r="L65" s="6"/>
      <c r="M65" s="6"/>
      <c r="N65" s="6"/>
      <c r="O65" s="6"/>
      <c r="P65" s="6"/>
      <c r="Q65" s="6"/>
      <c r="R65" s="6"/>
    </row>
    <row r="66" spans="1:18" s="5" customFormat="1" ht="11.25">
      <c r="A66" s="72" t="s">
        <v>105</v>
      </c>
      <c r="B66" s="154">
        <v>0</v>
      </c>
      <c r="C66" s="168"/>
      <c r="D66" s="154">
        <v>0.01</v>
      </c>
      <c r="E66" s="242"/>
      <c r="F66" s="245">
        <v>0</v>
      </c>
      <c r="G66" s="242">
        <f t="shared" si="17"/>
        <v>-1</v>
      </c>
      <c r="H66" s="245">
        <v>0.13</v>
      </c>
      <c r="I66" s="242">
        <f t="shared" si="15"/>
        <v>-0.86170212765957444</v>
      </c>
      <c r="J66" s="245">
        <v>0.94</v>
      </c>
      <c r="K66" s="6"/>
      <c r="L66" s="6"/>
      <c r="M66" s="6"/>
      <c r="N66" s="6"/>
      <c r="O66" s="6"/>
      <c r="P66" s="6"/>
      <c r="Q66" s="6"/>
      <c r="R66" s="6"/>
    </row>
    <row r="67" spans="1:18" s="5" customFormat="1" ht="11.25">
      <c r="A67" s="72" t="s">
        <v>106</v>
      </c>
      <c r="B67" s="154">
        <v>4.9999999999999996E-2</v>
      </c>
      <c r="C67" s="168">
        <f t="shared" ref="C67:I73" si="18">IF((+B67/D67)&lt;0,"n.m.",IF(B67&lt;0,(+B67/D67-1)*-1,(+B67/D67-1)))</f>
        <v>-0.28571428571428581</v>
      </c>
      <c r="D67" s="154">
        <v>7.0000000000000007E-2</v>
      </c>
      <c r="E67" s="242">
        <f t="shared" si="16"/>
        <v>-0.72</v>
      </c>
      <c r="F67" s="245">
        <v>0.25</v>
      </c>
      <c r="G67" s="242">
        <f t="shared" si="17"/>
        <v>8.6956521739130377E-2</v>
      </c>
      <c r="H67" s="245">
        <v>0.23</v>
      </c>
      <c r="I67" s="242">
        <f t="shared" si="15"/>
        <v>-0.14814814814814814</v>
      </c>
      <c r="J67" s="245">
        <v>0.27</v>
      </c>
      <c r="K67" s="6"/>
      <c r="L67" s="6"/>
      <c r="M67" s="6"/>
      <c r="N67" s="6"/>
      <c r="O67" s="6"/>
      <c r="P67" s="6"/>
      <c r="Q67" s="6"/>
      <c r="R67" s="6"/>
    </row>
    <row r="68" spans="1:18" s="5" customFormat="1" ht="11.25">
      <c r="A68" s="73" t="s">
        <v>86</v>
      </c>
      <c r="B68" s="113">
        <f>B45</f>
        <v>47.51</v>
      </c>
      <c r="C68" s="168">
        <f t="shared" si="18"/>
        <v>-0.19433610310327287</v>
      </c>
      <c r="D68" s="113">
        <f>D45</f>
        <v>58.97</v>
      </c>
      <c r="E68" s="168">
        <f t="shared" si="18"/>
        <v>0.25095460330929154</v>
      </c>
      <c r="F68" s="113">
        <f>F45</f>
        <v>47.14</v>
      </c>
      <c r="G68" s="168">
        <f t="shared" si="18"/>
        <v>-0.25996860282574574</v>
      </c>
      <c r="H68" s="113">
        <f>H45</f>
        <v>63.7</v>
      </c>
      <c r="I68" s="168">
        <f t="shared" si="18"/>
        <v>-0.18007465568284198</v>
      </c>
      <c r="J68" s="113">
        <f>J45</f>
        <v>77.69</v>
      </c>
      <c r="K68" s="6"/>
      <c r="L68" s="6"/>
      <c r="M68" s="6"/>
      <c r="N68" s="6"/>
      <c r="O68" s="6"/>
      <c r="P68" s="6"/>
      <c r="Q68" s="6"/>
      <c r="R68" s="6"/>
    </row>
    <row r="69" spans="1:18" s="5" customFormat="1" ht="11.25">
      <c r="A69" s="73" t="s">
        <v>87</v>
      </c>
      <c r="B69" s="113">
        <f>B46</f>
        <v>25.59</v>
      </c>
      <c r="C69" s="168">
        <f t="shared" si="18"/>
        <v>-5.046382189239329E-2</v>
      </c>
      <c r="D69" s="113">
        <f>D46</f>
        <v>26.95</v>
      </c>
      <c r="E69" s="168">
        <f t="shared" si="18"/>
        <v>-0.15649452269170583</v>
      </c>
      <c r="F69" s="113">
        <f>F46</f>
        <v>31.95</v>
      </c>
      <c r="G69" s="168">
        <f t="shared" si="18"/>
        <v>-0.11789066813914961</v>
      </c>
      <c r="H69" s="113">
        <f>H46</f>
        <v>36.22</v>
      </c>
      <c r="I69" s="168">
        <f t="shared" si="18"/>
        <v>3.6634230108757881E-2</v>
      </c>
      <c r="J69" s="113">
        <f>J46</f>
        <v>34.94</v>
      </c>
      <c r="K69" s="6"/>
      <c r="L69" s="6"/>
      <c r="M69" s="6"/>
      <c r="N69" s="6"/>
      <c r="O69" s="6"/>
      <c r="P69" s="6"/>
      <c r="Q69" s="6"/>
      <c r="R69" s="6"/>
    </row>
    <row r="70" spans="1:18" s="2" customFormat="1" ht="11.25">
      <c r="A70" s="73" t="s">
        <v>107</v>
      </c>
      <c r="B70" s="112">
        <f>B47+B48+B49+B50+B51+B52+B53+B54+B55+B56</f>
        <v>34.549999999999997</v>
      </c>
      <c r="C70" s="168">
        <f t="shared" si="18"/>
        <v>-9.0071108770081842E-2</v>
      </c>
      <c r="D70" s="112">
        <f>D47+D48+D49+D50+D51+D52+D53+D54+D55+D56</f>
        <v>37.970000000000006</v>
      </c>
      <c r="E70" s="168">
        <f t="shared" si="18"/>
        <v>0.61231422505307842</v>
      </c>
      <c r="F70" s="112">
        <f>F47+F48+F49+F50+F51+F52+F53+F54+F55+F56</f>
        <v>23.550000000000004</v>
      </c>
      <c r="G70" s="168">
        <f t="shared" si="18"/>
        <v>0.1376811594202898</v>
      </c>
      <c r="H70" s="112">
        <f>H47+H48+H49+H50+H51+H52+H53+H54+H55+H56</f>
        <v>20.700000000000003</v>
      </c>
      <c r="I70" s="168">
        <f t="shared" si="18"/>
        <v>-0.20598388952819313</v>
      </c>
      <c r="J70" s="112">
        <f>J47+J48+J49+J50+J51+J52+J53+J54+J55+J56</f>
        <v>26.069999999999997</v>
      </c>
      <c r="K70" s="3"/>
      <c r="L70" s="3"/>
      <c r="M70" s="3"/>
      <c r="N70" s="3"/>
      <c r="O70" s="3"/>
      <c r="P70" s="3"/>
      <c r="Q70" s="3"/>
      <c r="R70" s="3"/>
    </row>
    <row r="71" spans="1:18" s="2" customFormat="1" ht="11.25">
      <c r="A71" s="73" t="s">
        <v>108</v>
      </c>
      <c r="B71" s="112">
        <f>B57+B58+B59+B60+B61+B63+B62</f>
        <v>10.059999999999999</v>
      </c>
      <c r="C71" s="168">
        <f t="shared" si="18"/>
        <v>0.52193645990922821</v>
      </c>
      <c r="D71" s="112">
        <f>D57+D58+D59+D60+D61+D63+D62</f>
        <v>6.61</v>
      </c>
      <c r="E71" s="168">
        <f t="shared" si="18"/>
        <v>-0.38796296296296284</v>
      </c>
      <c r="F71" s="112">
        <f>F57+F58+F59+F60+F61+F63+F62</f>
        <v>10.799999999999999</v>
      </c>
      <c r="G71" s="168">
        <f t="shared" si="18"/>
        <v>-2.4390243902438935E-2</v>
      </c>
      <c r="H71" s="112">
        <f>H57+H58+H59+H60+H61+H63+H62</f>
        <v>11.069999999999999</v>
      </c>
      <c r="I71" s="168">
        <f t="shared" si="18"/>
        <v>-0.43664122137404593</v>
      </c>
      <c r="J71" s="112">
        <f>J57+J58+J59+J60+J61+J63+J62</f>
        <v>19.650000000000002</v>
      </c>
      <c r="K71" s="3"/>
      <c r="L71" s="3"/>
      <c r="M71" s="3"/>
      <c r="N71" s="3"/>
      <c r="O71" s="3"/>
      <c r="P71" s="3"/>
      <c r="Q71" s="3"/>
      <c r="R71" s="3"/>
    </row>
    <row r="72" spans="1:18" s="5" customFormat="1" ht="11.25">
      <c r="A72" s="73" t="s">
        <v>109</v>
      </c>
      <c r="B72" s="112">
        <f>B64+B65+B66+B67</f>
        <v>21.790000000000003</v>
      </c>
      <c r="C72" s="168">
        <f t="shared" si="18"/>
        <v>0.53667136812411842</v>
      </c>
      <c r="D72" s="112">
        <f>D64+D65+D66+D67</f>
        <v>14.180000000000001</v>
      </c>
      <c r="E72" s="168">
        <f t="shared" si="18"/>
        <v>4.9083333333333341</v>
      </c>
      <c r="F72" s="112">
        <f>F64+F65+F66+F67</f>
        <v>2.4</v>
      </c>
      <c r="G72" s="168">
        <f t="shared" si="18"/>
        <v>2.380281690140845</v>
      </c>
      <c r="H72" s="112">
        <f>H64+H65+H66+H67</f>
        <v>0.71</v>
      </c>
      <c r="I72" s="168">
        <f t="shared" si="18"/>
        <v>-0.62631578947368416</v>
      </c>
      <c r="J72" s="112">
        <f>J64+J65+J66+J67</f>
        <v>1.9</v>
      </c>
      <c r="K72" s="6"/>
      <c r="L72" s="6"/>
      <c r="M72" s="6"/>
      <c r="N72" s="6"/>
      <c r="O72" s="6"/>
      <c r="P72" s="6"/>
      <c r="Q72" s="6"/>
      <c r="R72" s="6"/>
    </row>
    <row r="73" spans="1:18" s="35" customFormat="1" ht="10.35" customHeight="1">
      <c r="A73" s="74" t="s">
        <v>113</v>
      </c>
      <c r="B73" s="146">
        <f>SUM(B68:B72)</f>
        <v>139.5</v>
      </c>
      <c r="C73" s="167">
        <f t="shared" si="18"/>
        <v>-3.5803151783246001E-2</v>
      </c>
      <c r="D73" s="146">
        <f>SUM(D68:D72)</f>
        <v>144.68000000000004</v>
      </c>
      <c r="E73" s="167">
        <f t="shared" si="18"/>
        <v>0.24896408839779016</v>
      </c>
      <c r="F73" s="146">
        <f>SUM(F68:F72)</f>
        <v>115.84000000000002</v>
      </c>
      <c r="G73" s="167">
        <f t="shared" si="18"/>
        <v>-0.12507552870090621</v>
      </c>
      <c r="H73" s="146">
        <f>SUM(H68:H72)</f>
        <v>132.4</v>
      </c>
      <c r="I73" s="167">
        <f t="shared" si="18"/>
        <v>-0.17379095163806546</v>
      </c>
      <c r="J73" s="146">
        <f>SUM(J68:J72)</f>
        <v>160.25</v>
      </c>
    </row>
    <row r="74" spans="1:18" ht="10.35" customHeight="1">
      <c r="A74" s="72"/>
      <c r="B74" s="73"/>
      <c r="C74" s="168"/>
      <c r="D74" s="73"/>
      <c r="E74" s="73"/>
      <c r="F74" s="73"/>
      <c r="G74" s="73"/>
      <c r="H74" s="73"/>
      <c r="I74" s="73"/>
      <c r="J74" s="73"/>
    </row>
    <row r="75" spans="1:18" ht="10.35" customHeight="1">
      <c r="A75" s="76" t="s">
        <v>2</v>
      </c>
      <c r="B75" s="77"/>
      <c r="C75" s="168"/>
      <c r="D75" s="77"/>
      <c r="E75" s="242"/>
      <c r="F75" s="246"/>
      <c r="G75" s="242"/>
      <c r="H75" s="246"/>
      <c r="I75" s="242"/>
      <c r="J75" s="246"/>
    </row>
    <row r="76" spans="1:18" s="2" customFormat="1" ht="11.25">
      <c r="A76" s="72" t="s">
        <v>86</v>
      </c>
      <c r="B76" s="185">
        <v>4.97</v>
      </c>
      <c r="C76" s="168">
        <f t="shared" ref="C76:C79" si="19">IF((+B76/D76)&lt;0,"n.m.",IF(B76&lt;0,(+B76/D76-1)*-1,(+B76/D76-1)))</f>
        <v>0.56782334384858046</v>
      </c>
      <c r="D76" s="185">
        <v>3.17</v>
      </c>
      <c r="E76" s="242">
        <f t="shared" ref="E76:E83" si="20">IF((+D76/F76)&lt;0,"n.m.",IF(D76&lt;0,(+D76/F76-1)*-1,(+D76/F76-1)))</f>
        <v>1.3308823529411762</v>
      </c>
      <c r="F76" s="235">
        <v>1.36</v>
      </c>
      <c r="G76" s="242">
        <f t="shared" ref="G76:G90" si="21">IF((+F76/H76)&lt;0,"n.m.",IF(F76&lt;0,(+F76/H76-1)*-1,(+F76/H76-1)))</f>
        <v>-0.44715447154471544</v>
      </c>
      <c r="H76" s="153">
        <v>2.46</v>
      </c>
      <c r="I76" s="242">
        <f t="shared" ref="I76:I90" si="22">IF((+H76/J76)&lt;0,"n.m.",IF(H76&lt;0,(+H76/J76-1)*-1,(+H76/J76-1)))</f>
        <v>-0.59203980099502496</v>
      </c>
      <c r="J76" s="153">
        <v>6.03</v>
      </c>
      <c r="K76" s="3"/>
      <c r="L76" s="3"/>
      <c r="M76" s="3"/>
      <c r="N76" s="3"/>
      <c r="O76" s="3"/>
      <c r="P76" s="3"/>
      <c r="Q76" s="3"/>
      <c r="R76" s="3"/>
    </row>
    <row r="77" spans="1:18" s="2" customFormat="1" ht="11.25">
      <c r="A77" s="72" t="s">
        <v>87</v>
      </c>
      <c r="B77" s="185">
        <v>0.06</v>
      </c>
      <c r="C77" s="168">
        <f t="shared" si="19"/>
        <v>0</v>
      </c>
      <c r="D77" s="185">
        <v>0.06</v>
      </c>
      <c r="E77" s="242">
        <f t="shared" si="20"/>
        <v>-0.6470588235294118</v>
      </c>
      <c r="F77" s="235">
        <v>0.17</v>
      </c>
      <c r="G77" s="242">
        <f t="shared" si="21"/>
        <v>-0.65999999999999992</v>
      </c>
      <c r="H77" s="153">
        <v>0.5</v>
      </c>
      <c r="I77" s="242">
        <f t="shared" si="22"/>
        <v>-0.13793103448275856</v>
      </c>
      <c r="J77" s="153">
        <v>0.57999999999999996</v>
      </c>
      <c r="K77" s="3"/>
      <c r="L77" s="3"/>
      <c r="M77" s="3"/>
      <c r="N77" s="3"/>
      <c r="O77" s="3"/>
      <c r="P77" s="3"/>
      <c r="Q77" s="3"/>
      <c r="R77" s="3"/>
    </row>
    <row r="78" spans="1:18" s="2" customFormat="1" ht="11.25">
      <c r="A78" s="72" t="s">
        <v>88</v>
      </c>
      <c r="B78" s="185">
        <v>0</v>
      </c>
      <c r="C78" s="168"/>
      <c r="D78" s="185">
        <v>0</v>
      </c>
      <c r="E78" s="242">
        <f t="shared" si="20"/>
        <v>-1</v>
      </c>
      <c r="F78" s="235">
        <v>0.06</v>
      </c>
      <c r="G78" s="242">
        <f t="shared" si="21"/>
        <v>-0.952755905511811</v>
      </c>
      <c r="H78" s="153">
        <v>1.27</v>
      </c>
      <c r="I78" s="242">
        <f t="shared" si="22"/>
        <v>126</v>
      </c>
      <c r="J78" s="153">
        <v>0.01</v>
      </c>
      <c r="K78" s="3"/>
      <c r="L78" s="3"/>
      <c r="M78" s="3"/>
      <c r="N78" s="3"/>
      <c r="O78" s="3"/>
      <c r="P78" s="3"/>
      <c r="Q78" s="3"/>
      <c r="R78" s="3"/>
    </row>
    <row r="79" spans="1:18" s="2" customFormat="1" ht="11.25">
      <c r="A79" s="72" t="s">
        <v>89</v>
      </c>
      <c r="B79" s="185">
        <v>0.41</v>
      </c>
      <c r="C79" s="168">
        <f t="shared" si="19"/>
        <v>0.32258064516129026</v>
      </c>
      <c r="D79" s="185">
        <v>0.31</v>
      </c>
      <c r="E79" s="242">
        <f t="shared" si="20"/>
        <v>0.19230769230769229</v>
      </c>
      <c r="F79" s="235">
        <v>0.26</v>
      </c>
      <c r="G79" s="242">
        <f t="shared" si="21"/>
        <v>-0.60606060606060608</v>
      </c>
      <c r="H79" s="153">
        <v>0.66</v>
      </c>
      <c r="I79" s="242">
        <f t="shared" si="22"/>
        <v>0.29411764705882359</v>
      </c>
      <c r="J79" s="153">
        <v>0.51</v>
      </c>
      <c r="K79" s="3"/>
      <c r="L79" s="3"/>
      <c r="M79" s="3"/>
      <c r="N79" s="3"/>
      <c r="O79" s="3"/>
      <c r="P79" s="3"/>
      <c r="Q79" s="3"/>
      <c r="R79" s="3"/>
    </row>
    <row r="80" spans="1:18" s="5" customFormat="1" ht="11.25">
      <c r="A80" s="72" t="s">
        <v>90</v>
      </c>
      <c r="B80" s="185">
        <v>0</v>
      </c>
      <c r="C80" s="168"/>
      <c r="D80" s="185">
        <v>0</v>
      </c>
      <c r="E80" s="242"/>
      <c r="F80" s="235">
        <v>0</v>
      </c>
      <c r="G80" s="242"/>
      <c r="H80" s="153">
        <v>0</v>
      </c>
      <c r="I80" s="242"/>
      <c r="J80" s="153">
        <v>0</v>
      </c>
      <c r="K80" s="6"/>
      <c r="L80" s="6"/>
      <c r="M80" s="6"/>
      <c r="N80" s="6"/>
      <c r="O80" s="6"/>
      <c r="P80" s="6"/>
      <c r="Q80" s="6"/>
      <c r="R80" s="6"/>
    </row>
    <row r="81" spans="1:18" s="5" customFormat="1" ht="11.25">
      <c r="A81" s="72" t="s">
        <v>129</v>
      </c>
      <c r="B81" s="185">
        <v>0</v>
      </c>
      <c r="C81" s="168"/>
      <c r="D81" s="185">
        <v>0</v>
      </c>
      <c r="E81" s="242"/>
      <c r="F81" s="235">
        <v>0</v>
      </c>
      <c r="G81" s="242"/>
      <c r="H81" s="153">
        <v>0</v>
      </c>
      <c r="I81" s="242"/>
      <c r="J81" s="153">
        <v>0</v>
      </c>
      <c r="K81" s="6"/>
      <c r="L81" s="6"/>
      <c r="M81" s="6"/>
      <c r="N81" s="6"/>
      <c r="O81" s="6"/>
      <c r="P81" s="6"/>
      <c r="Q81" s="6"/>
      <c r="R81" s="6"/>
    </row>
    <row r="82" spans="1:18" s="5" customFormat="1" ht="11.25">
      <c r="A82" s="72" t="s">
        <v>91</v>
      </c>
      <c r="B82" s="185">
        <v>0.95</v>
      </c>
      <c r="C82" s="168">
        <f t="shared" ref="C82:C83" si="23">IF((+B82/D82)&lt;0,"n.m.",IF(B82&lt;0,(+B82/D82-1)*-1,(+B82/D82-1)))</f>
        <v>6.3076923076923075</v>
      </c>
      <c r="D82" s="185">
        <v>0.13</v>
      </c>
      <c r="E82" s="242">
        <f t="shared" si="20"/>
        <v>-0.5185185185185186</v>
      </c>
      <c r="F82" s="235">
        <v>0.27</v>
      </c>
      <c r="G82" s="242">
        <f t="shared" si="21"/>
        <v>-0.22857142857142865</v>
      </c>
      <c r="H82" s="153">
        <v>0.35000000000000003</v>
      </c>
      <c r="I82" s="242">
        <f t="shared" si="22"/>
        <v>34</v>
      </c>
      <c r="J82" s="153">
        <v>0.01</v>
      </c>
      <c r="K82" s="6"/>
      <c r="L82" s="6"/>
      <c r="M82" s="6"/>
      <c r="N82" s="6"/>
      <c r="O82" s="6"/>
      <c r="P82" s="6"/>
      <c r="Q82" s="6"/>
      <c r="R82" s="6"/>
    </row>
    <row r="83" spans="1:18" s="5" customFormat="1" ht="11.25">
      <c r="A83" s="72" t="s">
        <v>92</v>
      </c>
      <c r="B83" s="185">
        <v>0.02</v>
      </c>
      <c r="C83" s="168">
        <f t="shared" si="23"/>
        <v>1</v>
      </c>
      <c r="D83" s="185">
        <v>0.01</v>
      </c>
      <c r="E83" s="242">
        <f t="shared" si="20"/>
        <v>-0.66666666666666663</v>
      </c>
      <c r="F83" s="235">
        <v>0.03</v>
      </c>
      <c r="G83" s="242">
        <f t="shared" si="21"/>
        <v>0.5</v>
      </c>
      <c r="H83" s="153">
        <v>0.02</v>
      </c>
      <c r="I83" s="242">
        <f t="shared" si="22"/>
        <v>1</v>
      </c>
      <c r="J83" s="153">
        <v>0.01</v>
      </c>
      <c r="K83" s="6"/>
      <c r="L83" s="6"/>
      <c r="M83" s="6"/>
      <c r="N83" s="6"/>
      <c r="O83" s="6"/>
      <c r="P83" s="6"/>
      <c r="Q83" s="6"/>
      <c r="R83" s="6"/>
    </row>
    <row r="84" spans="1:18" s="5" customFormat="1" ht="11.25">
      <c r="A84" s="72" t="s">
        <v>93</v>
      </c>
      <c r="B84" s="185">
        <v>0</v>
      </c>
      <c r="C84" s="168"/>
      <c r="D84" s="185">
        <v>0</v>
      </c>
      <c r="E84" s="242"/>
      <c r="F84" s="235">
        <v>0</v>
      </c>
      <c r="G84" s="242"/>
      <c r="H84" s="153">
        <v>0</v>
      </c>
      <c r="I84" s="242"/>
      <c r="J84" s="153">
        <v>0</v>
      </c>
      <c r="K84" s="6"/>
      <c r="L84" s="6"/>
      <c r="M84" s="6"/>
      <c r="N84" s="6"/>
      <c r="O84" s="6"/>
      <c r="P84" s="6"/>
      <c r="Q84" s="6"/>
      <c r="R84" s="6"/>
    </row>
    <row r="85" spans="1:18" s="5" customFormat="1" ht="11.25">
      <c r="A85" s="72" t="s">
        <v>94</v>
      </c>
      <c r="B85" s="185">
        <v>0</v>
      </c>
      <c r="C85" s="168"/>
      <c r="D85" s="185">
        <v>0</v>
      </c>
      <c r="E85" s="242"/>
      <c r="F85" s="235">
        <v>0</v>
      </c>
      <c r="G85" s="242"/>
      <c r="H85" s="153">
        <v>0</v>
      </c>
      <c r="I85" s="242"/>
      <c r="J85" s="153">
        <v>0</v>
      </c>
      <c r="K85" s="6"/>
      <c r="L85" s="6"/>
      <c r="M85" s="6"/>
      <c r="N85" s="6"/>
      <c r="O85" s="6"/>
      <c r="P85" s="6"/>
      <c r="Q85" s="6"/>
      <c r="R85" s="6"/>
    </row>
    <row r="86" spans="1:18" s="5" customFormat="1" ht="11.25">
      <c r="A86" s="72" t="s">
        <v>95</v>
      </c>
      <c r="B86" s="185">
        <v>0</v>
      </c>
      <c r="C86" s="168"/>
      <c r="D86" s="185">
        <v>0</v>
      </c>
      <c r="E86" s="242"/>
      <c r="F86" s="235">
        <v>0</v>
      </c>
      <c r="G86" s="242"/>
      <c r="H86" s="153">
        <v>0</v>
      </c>
      <c r="I86" s="242"/>
      <c r="J86" s="153">
        <v>0</v>
      </c>
      <c r="K86" s="6"/>
      <c r="L86" s="6"/>
      <c r="M86" s="6"/>
      <c r="N86" s="6"/>
      <c r="O86" s="6"/>
      <c r="P86" s="6"/>
      <c r="Q86" s="6"/>
      <c r="R86" s="6"/>
    </row>
    <row r="87" spans="1:18" s="5" customFormat="1" ht="11.25">
      <c r="A87" s="72" t="s">
        <v>96</v>
      </c>
      <c r="B87" s="185">
        <v>0</v>
      </c>
      <c r="C87" s="168"/>
      <c r="D87" s="185">
        <v>0</v>
      </c>
      <c r="E87" s="242"/>
      <c r="F87" s="235">
        <v>0</v>
      </c>
      <c r="G87" s="242"/>
      <c r="H87" s="153">
        <v>0</v>
      </c>
      <c r="I87" s="242"/>
      <c r="J87" s="153">
        <v>0</v>
      </c>
      <c r="K87" s="6"/>
      <c r="L87" s="6"/>
      <c r="M87" s="6"/>
      <c r="N87" s="6"/>
      <c r="O87" s="6"/>
      <c r="P87" s="6"/>
      <c r="Q87" s="6"/>
      <c r="R87" s="6"/>
    </row>
    <row r="88" spans="1:18" s="5" customFormat="1" ht="11.25">
      <c r="A88" s="72" t="s">
        <v>97</v>
      </c>
      <c r="B88" s="185">
        <v>0</v>
      </c>
      <c r="C88" s="168"/>
      <c r="D88" s="185">
        <v>0</v>
      </c>
      <c r="E88" s="242"/>
      <c r="F88" s="235">
        <v>0</v>
      </c>
      <c r="G88" s="242"/>
      <c r="H88" s="153">
        <v>0</v>
      </c>
      <c r="I88" s="242"/>
      <c r="J88" s="153">
        <v>0</v>
      </c>
      <c r="K88" s="6"/>
      <c r="L88" s="6"/>
      <c r="M88" s="6"/>
      <c r="N88" s="6"/>
      <c r="O88" s="6"/>
      <c r="P88" s="6"/>
      <c r="Q88" s="6"/>
      <c r="R88" s="6"/>
    </row>
    <row r="89" spans="1:18" s="5" customFormat="1" ht="11.25">
      <c r="A89" s="72" t="s">
        <v>98</v>
      </c>
      <c r="B89" s="185">
        <v>0</v>
      </c>
      <c r="C89" s="168"/>
      <c r="D89" s="185">
        <v>0</v>
      </c>
      <c r="E89" s="242"/>
      <c r="F89" s="235">
        <v>0</v>
      </c>
      <c r="G89" s="242"/>
      <c r="H89" s="235">
        <v>0</v>
      </c>
      <c r="I89" s="242"/>
      <c r="J89" s="235">
        <v>0</v>
      </c>
      <c r="K89" s="6"/>
      <c r="L89" s="6"/>
      <c r="M89" s="6"/>
      <c r="N89" s="6"/>
      <c r="O89" s="6"/>
      <c r="P89" s="6"/>
      <c r="Q89" s="6"/>
      <c r="R89" s="6"/>
    </row>
    <row r="90" spans="1:18" s="5" customFormat="1" ht="11.25">
      <c r="A90" s="72" t="s">
        <v>99</v>
      </c>
      <c r="B90" s="185">
        <v>0</v>
      </c>
      <c r="C90" s="168"/>
      <c r="D90" s="185">
        <v>0</v>
      </c>
      <c r="E90" s="242"/>
      <c r="F90" s="235">
        <v>0</v>
      </c>
      <c r="G90" s="242">
        <f t="shared" si="21"/>
        <v>-1</v>
      </c>
      <c r="H90" s="153">
        <v>0.05</v>
      </c>
      <c r="I90" s="242">
        <f t="shared" si="22"/>
        <v>-0.54545454545454541</v>
      </c>
      <c r="J90" s="153">
        <v>0.11</v>
      </c>
      <c r="K90" s="6"/>
      <c r="L90" s="6"/>
      <c r="M90" s="6"/>
      <c r="N90" s="6"/>
      <c r="O90" s="6"/>
      <c r="P90" s="6"/>
      <c r="Q90" s="6"/>
      <c r="R90" s="6"/>
    </row>
    <row r="91" spans="1:18" s="2" customFormat="1" ht="11.25">
      <c r="A91" s="72" t="s">
        <v>100</v>
      </c>
      <c r="B91" s="185">
        <v>0</v>
      </c>
      <c r="C91" s="168"/>
      <c r="D91" s="185">
        <v>0</v>
      </c>
      <c r="E91" s="242"/>
      <c r="F91" s="235">
        <v>0</v>
      </c>
      <c r="G91" s="242"/>
      <c r="H91" s="153">
        <v>0</v>
      </c>
      <c r="I91" s="242"/>
      <c r="J91" s="153">
        <v>0</v>
      </c>
      <c r="K91" s="3"/>
      <c r="L91" s="3"/>
      <c r="M91" s="3"/>
      <c r="N91" s="3"/>
      <c r="O91" s="3"/>
      <c r="P91" s="3"/>
      <c r="Q91" s="3"/>
      <c r="R91" s="3"/>
    </row>
    <row r="92" spans="1:18" s="5" customFormat="1" ht="11.25">
      <c r="A92" s="72" t="s">
        <v>101</v>
      </c>
      <c r="B92" s="185">
        <v>0</v>
      </c>
      <c r="C92" s="168"/>
      <c r="D92" s="185">
        <v>0</v>
      </c>
      <c r="E92" s="242"/>
      <c r="F92" s="235">
        <v>0</v>
      </c>
      <c r="G92" s="242"/>
      <c r="H92" s="153">
        <v>0</v>
      </c>
      <c r="I92" s="242"/>
      <c r="J92" s="153">
        <v>0</v>
      </c>
      <c r="K92" s="6"/>
      <c r="L92" s="6"/>
      <c r="M92" s="6"/>
      <c r="N92" s="6"/>
      <c r="O92" s="6"/>
      <c r="P92" s="6"/>
      <c r="Q92" s="6"/>
      <c r="R92" s="6"/>
    </row>
    <row r="93" spans="1:18" s="207" customFormat="1" ht="11.25">
      <c r="A93" s="72" t="s">
        <v>158</v>
      </c>
      <c r="B93" s="235">
        <v>0</v>
      </c>
      <c r="C93" s="233"/>
      <c r="D93" s="235">
        <v>0</v>
      </c>
      <c r="E93" s="242"/>
      <c r="F93" s="242"/>
      <c r="G93" s="242"/>
      <c r="H93" s="242"/>
      <c r="I93" s="242"/>
      <c r="J93" s="242"/>
      <c r="K93" s="234"/>
      <c r="L93" s="234"/>
      <c r="M93" s="234"/>
      <c r="N93" s="234"/>
      <c r="O93" s="234"/>
      <c r="P93" s="234"/>
      <c r="Q93" s="234"/>
      <c r="R93" s="234"/>
    </row>
    <row r="94" spans="1:18" s="5" customFormat="1" ht="11.25">
      <c r="A94" s="72" t="s">
        <v>102</v>
      </c>
      <c r="B94" s="185">
        <v>0.03</v>
      </c>
      <c r="C94" s="168"/>
      <c r="D94" s="185">
        <v>0</v>
      </c>
      <c r="E94" s="242"/>
      <c r="F94" s="235">
        <v>0</v>
      </c>
      <c r="G94" s="242"/>
      <c r="H94" s="153">
        <v>0</v>
      </c>
      <c r="I94" s="242"/>
      <c r="J94" s="153">
        <v>0</v>
      </c>
      <c r="K94" s="6"/>
      <c r="L94" s="6"/>
      <c r="M94" s="6"/>
      <c r="N94" s="6"/>
      <c r="O94" s="6"/>
      <c r="P94" s="6"/>
      <c r="Q94" s="6"/>
      <c r="R94" s="6"/>
    </row>
    <row r="95" spans="1:18" s="5" customFormat="1" ht="11.25">
      <c r="A95" s="72" t="s">
        <v>103</v>
      </c>
      <c r="B95" s="185">
        <v>0</v>
      </c>
      <c r="C95" s="168"/>
      <c r="D95" s="185">
        <v>0</v>
      </c>
      <c r="E95" s="242"/>
      <c r="F95" s="235">
        <v>0</v>
      </c>
      <c r="G95" s="242"/>
      <c r="H95" s="153">
        <v>0</v>
      </c>
      <c r="I95" s="242">
        <f t="shared" ref="I95:I98" si="24">IF((+H95/J95)&lt;0,"n.m.",IF(H95&lt;0,(+H95/J95-1)*-1,(+H95/J95-1)))</f>
        <v>-1</v>
      </c>
      <c r="J95" s="153">
        <v>0.49</v>
      </c>
      <c r="K95" s="6"/>
      <c r="L95" s="6"/>
      <c r="M95" s="6"/>
      <c r="N95" s="6"/>
      <c r="O95" s="6"/>
      <c r="P95" s="6"/>
      <c r="Q95" s="6"/>
      <c r="R95" s="6"/>
    </row>
    <row r="96" spans="1:18" s="5" customFormat="1" ht="11.25">
      <c r="A96" s="72" t="s">
        <v>104</v>
      </c>
      <c r="B96" s="185">
        <v>0</v>
      </c>
      <c r="C96" s="168"/>
      <c r="D96" s="185">
        <v>0</v>
      </c>
      <c r="E96" s="242"/>
      <c r="F96" s="235">
        <v>0</v>
      </c>
      <c r="G96" s="242">
        <f t="shared" ref="G96" si="25">IF((+F96/H96)&lt;0,"n.m.",IF(F96&lt;0,(+F96/H96-1)*-1,(+F96/H96-1)))</f>
        <v>-1</v>
      </c>
      <c r="H96" s="153">
        <v>0.02</v>
      </c>
      <c r="I96" s="242"/>
      <c r="J96" s="153">
        <v>0</v>
      </c>
      <c r="K96" s="6"/>
      <c r="L96" s="6"/>
      <c r="M96" s="6"/>
      <c r="N96" s="6"/>
      <c r="O96" s="6"/>
      <c r="P96" s="6"/>
      <c r="Q96" s="6"/>
      <c r="R96" s="6"/>
    </row>
    <row r="97" spans="1:18" s="5" customFormat="1" ht="11.25">
      <c r="A97" s="72" t="s">
        <v>105</v>
      </c>
      <c r="B97" s="188">
        <v>0</v>
      </c>
      <c r="C97" s="168"/>
      <c r="D97" s="188">
        <v>0</v>
      </c>
      <c r="E97" s="242"/>
      <c r="F97" s="247">
        <v>0</v>
      </c>
      <c r="G97" s="242"/>
      <c r="H97" s="245">
        <v>0</v>
      </c>
      <c r="I97" s="242"/>
      <c r="J97" s="245">
        <v>0</v>
      </c>
      <c r="K97" s="6"/>
      <c r="L97" s="6"/>
      <c r="M97" s="6"/>
      <c r="N97" s="6"/>
      <c r="O97" s="6"/>
      <c r="P97" s="6"/>
      <c r="Q97" s="6"/>
      <c r="R97" s="6"/>
    </row>
    <row r="98" spans="1:18" s="5" customFormat="1" ht="11.25">
      <c r="A98" s="72" t="s">
        <v>106</v>
      </c>
      <c r="B98" s="188">
        <v>0</v>
      </c>
      <c r="C98" s="168"/>
      <c r="D98" s="188">
        <v>0</v>
      </c>
      <c r="E98" s="242"/>
      <c r="F98" s="247">
        <v>0</v>
      </c>
      <c r="G98" s="242"/>
      <c r="H98" s="245">
        <v>0</v>
      </c>
      <c r="I98" s="242">
        <f t="shared" si="24"/>
        <v>-1</v>
      </c>
      <c r="J98" s="245">
        <v>0.05</v>
      </c>
      <c r="K98" s="6"/>
      <c r="L98" s="6"/>
      <c r="M98" s="6"/>
      <c r="N98" s="6"/>
      <c r="O98" s="6"/>
      <c r="P98" s="6"/>
      <c r="Q98" s="6"/>
      <c r="R98" s="6"/>
    </row>
    <row r="99" spans="1:18" s="5" customFormat="1" ht="11.25">
      <c r="A99" s="73" t="s">
        <v>86</v>
      </c>
      <c r="B99" s="113">
        <f>B76</f>
        <v>4.97</v>
      </c>
      <c r="C99" s="168">
        <f t="shared" ref="C99:I101" si="26">IF((+B99/D99)&lt;0,"n.m.",IF(B99&lt;0,(+B99/D99-1)*-1,(+B99/D99-1)))</f>
        <v>0.56782334384858046</v>
      </c>
      <c r="D99" s="113">
        <f>D76</f>
        <v>3.17</v>
      </c>
      <c r="E99" s="168">
        <f t="shared" si="26"/>
        <v>1.3308823529411762</v>
      </c>
      <c r="F99" s="113">
        <f>F76</f>
        <v>1.36</v>
      </c>
      <c r="G99" s="168">
        <f t="shared" si="26"/>
        <v>-0.44715447154471544</v>
      </c>
      <c r="H99" s="113">
        <f>H76</f>
        <v>2.46</v>
      </c>
      <c r="I99" s="168">
        <f t="shared" si="26"/>
        <v>-0.59203980099502496</v>
      </c>
      <c r="J99" s="113">
        <f>J76</f>
        <v>6.03</v>
      </c>
      <c r="K99" s="6"/>
      <c r="L99" s="6"/>
      <c r="M99" s="6"/>
      <c r="N99" s="6"/>
      <c r="O99" s="6"/>
      <c r="P99" s="6"/>
      <c r="Q99" s="6"/>
      <c r="R99" s="6"/>
    </row>
    <row r="100" spans="1:18" s="5" customFormat="1" ht="11.25">
      <c r="A100" s="73" t="s">
        <v>87</v>
      </c>
      <c r="B100" s="113">
        <f>B77</f>
        <v>0.06</v>
      </c>
      <c r="C100" s="168">
        <f t="shared" si="26"/>
        <v>0</v>
      </c>
      <c r="D100" s="113">
        <f>D77</f>
        <v>0.06</v>
      </c>
      <c r="E100" s="168">
        <f t="shared" si="26"/>
        <v>-0.6470588235294118</v>
      </c>
      <c r="F100" s="113">
        <f>F77</f>
        <v>0.17</v>
      </c>
      <c r="G100" s="168">
        <f t="shared" si="26"/>
        <v>-0.65999999999999992</v>
      </c>
      <c r="H100" s="113">
        <f>H77</f>
        <v>0.5</v>
      </c>
      <c r="I100" s="168">
        <f t="shared" si="26"/>
        <v>-0.13793103448275856</v>
      </c>
      <c r="J100" s="113">
        <f>J77</f>
        <v>0.57999999999999996</v>
      </c>
      <c r="K100" s="6"/>
      <c r="L100" s="6"/>
      <c r="M100" s="6"/>
      <c r="N100" s="6"/>
      <c r="O100" s="6"/>
      <c r="P100" s="6"/>
      <c r="Q100" s="6"/>
      <c r="R100" s="6"/>
    </row>
    <row r="101" spans="1:18" s="2" customFormat="1" ht="11.25">
      <c r="A101" s="73" t="s">
        <v>107</v>
      </c>
      <c r="B101" s="112">
        <f>B78+B79+B80+B81+B82+B83+B84+B85+B86+B87</f>
        <v>1.38</v>
      </c>
      <c r="C101" s="168">
        <f t="shared" si="26"/>
        <v>2.0666666666666664</v>
      </c>
      <c r="D101" s="112">
        <f>D78+D79+D80+D81+D82+D83+D84+D85+D86+D87</f>
        <v>0.45</v>
      </c>
      <c r="E101" s="168">
        <f t="shared" si="26"/>
        <v>-0.27419354838709686</v>
      </c>
      <c r="F101" s="112">
        <f>F78+F79+F80+F81+F82+F83+F84+F85+F86+F87</f>
        <v>0.62000000000000011</v>
      </c>
      <c r="G101" s="168">
        <f t="shared" si="26"/>
        <v>-0.73043478260869565</v>
      </c>
      <c r="H101" s="112">
        <f>H78+H79+H80+H81+H82+H83+H84+H85+H86+H87</f>
        <v>2.3000000000000003</v>
      </c>
      <c r="I101" s="168">
        <f t="shared" si="26"/>
        <v>3.2592592592592595</v>
      </c>
      <c r="J101" s="112">
        <f>J78+J79+J80+J81+J82+J83+J84+J85+J86+J87</f>
        <v>0.54</v>
      </c>
      <c r="K101" s="3"/>
      <c r="L101" s="3"/>
      <c r="M101" s="3"/>
      <c r="N101" s="3"/>
      <c r="O101" s="3"/>
      <c r="P101" s="3"/>
      <c r="Q101" s="3"/>
      <c r="R101" s="3"/>
    </row>
    <row r="102" spans="1:18" s="2" customFormat="1" ht="11.25">
      <c r="A102" s="73" t="s">
        <v>108</v>
      </c>
      <c r="B102" s="112">
        <f>B88+B89+B90+B91+B92+B94+B93</f>
        <v>0.03</v>
      </c>
      <c r="C102" s="168"/>
      <c r="D102" s="112">
        <f>D88+D89+D90+D91+D92+D94+D93</f>
        <v>0</v>
      </c>
      <c r="E102" s="168"/>
      <c r="F102" s="112">
        <f>F88+F89+F90+F91+F92+F94+F93</f>
        <v>0</v>
      </c>
      <c r="G102" s="168"/>
      <c r="H102" s="112">
        <f>H88+H89+H90+H91+H92+H94+H93</f>
        <v>0.05</v>
      </c>
      <c r="I102" s="168"/>
      <c r="J102" s="112">
        <f>J88+J89+J90+J91+J92+J94+J93</f>
        <v>0.11</v>
      </c>
      <c r="K102" s="3"/>
      <c r="L102" s="3"/>
      <c r="M102" s="3"/>
      <c r="N102" s="3"/>
      <c r="O102" s="3"/>
      <c r="P102" s="3"/>
      <c r="Q102" s="3"/>
      <c r="R102" s="3"/>
    </row>
    <row r="103" spans="1:18" s="5" customFormat="1" ht="11.25">
      <c r="A103" s="73" t="s">
        <v>109</v>
      </c>
      <c r="B103" s="112">
        <f>B95+B96+B97+B98</f>
        <v>0</v>
      </c>
      <c r="C103" s="168"/>
      <c r="D103" s="112">
        <f>D95+D96+D97+D98</f>
        <v>0</v>
      </c>
      <c r="E103" s="168"/>
      <c r="F103" s="112">
        <f>F95+F96+F97+F98</f>
        <v>0</v>
      </c>
      <c r="G103" s="168"/>
      <c r="H103" s="112">
        <f>H95+H96+H97+H98</f>
        <v>0.02</v>
      </c>
      <c r="I103" s="168"/>
      <c r="J103" s="112">
        <f>J95+J96+J97+J98</f>
        <v>0.54</v>
      </c>
      <c r="K103" s="6"/>
      <c r="L103" s="6"/>
      <c r="M103" s="6"/>
      <c r="N103" s="6"/>
      <c r="O103" s="6"/>
      <c r="P103" s="6"/>
      <c r="Q103" s="6"/>
      <c r="R103" s="6"/>
    </row>
    <row r="104" spans="1:18" s="35" customFormat="1" ht="10.35" customHeight="1">
      <c r="A104" s="67" t="s">
        <v>114</v>
      </c>
      <c r="B104" s="150">
        <f>SUM(B99:B103)</f>
        <v>6.4399999999999995</v>
      </c>
      <c r="C104" s="167">
        <f t="shared" ref="C104:I104" si="27">IF((+B104/D104)&lt;0,"n.m.",IF(B104&lt;0,(+B104/D104-1)*-1,(+B104/D104-1)))</f>
        <v>0.74999999999999978</v>
      </c>
      <c r="D104" s="150">
        <f>SUM(D99:D103)</f>
        <v>3.68</v>
      </c>
      <c r="E104" s="167">
        <f t="shared" si="27"/>
        <v>0.71162790697674394</v>
      </c>
      <c r="F104" s="150">
        <f>SUM(F99:F103)</f>
        <v>2.1500000000000004</v>
      </c>
      <c r="G104" s="167">
        <f t="shared" si="27"/>
        <v>-0.59662288930581608</v>
      </c>
      <c r="H104" s="150">
        <f>SUM(H99:H103)</f>
        <v>5.3299999999999992</v>
      </c>
      <c r="I104" s="167">
        <f t="shared" si="27"/>
        <v>-0.31666666666666687</v>
      </c>
      <c r="J104" s="150">
        <f>SUM(J99:J103)</f>
        <v>7.8000000000000007</v>
      </c>
    </row>
    <row r="105" spans="1:18" ht="14.25" customHeight="1">
      <c r="A105" s="385" t="s">
        <v>159</v>
      </c>
      <c r="B105" s="386"/>
      <c r="C105" s="386"/>
      <c r="D105" s="386"/>
      <c r="E105" s="386"/>
      <c r="F105" s="386"/>
      <c r="G105" s="386"/>
      <c r="H105" s="386"/>
      <c r="I105" s="386"/>
      <c r="J105" s="387"/>
    </row>
  </sheetData>
  <mergeCells count="2">
    <mergeCell ref="A9:A10"/>
    <mergeCell ref="A105:J10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>
    <oddHeader>&amp;A</oddHeader>
  </headerFooter>
  <rowBreaks count="2" manualBreakCount="2">
    <brk id="43" max="9" man="1"/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Asmir Music</cp:lastModifiedBy>
  <cp:lastPrinted>2020-04-24T15:21:59Z</cp:lastPrinted>
  <dcterms:created xsi:type="dcterms:W3CDTF">2015-02-10T08:20:45Z</dcterms:created>
  <dcterms:modified xsi:type="dcterms:W3CDTF">2021-04-26T12:56:23Z</dcterms:modified>
</cp:coreProperties>
</file>