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Investor Relations\Berichte\Quartalsberichte\2023\6M\"/>
    </mc:Choice>
  </mc:AlternateContent>
  <xr:revisionPtr revIDLastSave="0" documentId="13_ncr:1_{8F6764F1-974B-425F-9C12-18E85053CFBB}" xr6:coauthVersionLast="47" xr6:coauthVersionMax="47" xr10:uidLastSave="{00000000-0000-0000-0000-000000000000}"/>
  <bookViews>
    <workbookView xWindow="28680" yWindow="-4095" windowWidth="38640" windowHeight="2124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definedNames>
    <definedName name="_xlnm.Print_Area" localSheetId="0">Group!$A$1:$M$225</definedName>
    <definedName name="_xlnm.Print_Area" localSheetId="3">'Intern.+ Special Divisions'!$A$1:$M$112</definedName>
    <definedName name="_xlnm.Print_Area" localSheetId="1">'North + West'!$A$1:$M$112</definedName>
    <definedName name="_xlnm.Print_Area" localSheetId="4">Other!$A$1:$M$114</definedName>
    <definedName name="_xlnm.Print_Area" localSheetId="2">'South + East'!$A$1:$M$112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7" i="1" l="1"/>
  <c r="C72" i="1"/>
  <c r="D13" i="1"/>
  <c r="D15" i="1" s="1"/>
  <c r="D121" i="1"/>
  <c r="D109" i="1"/>
  <c r="D101" i="1"/>
  <c r="D85" i="1"/>
  <c r="D95" i="1" s="1"/>
  <c r="D64" i="1"/>
  <c r="D59" i="1"/>
  <c r="D54" i="1"/>
  <c r="D47" i="1"/>
  <c r="D38" i="1"/>
  <c r="D17" i="1"/>
  <c r="D110" i="1" l="1"/>
  <c r="D114" i="1" s="1"/>
  <c r="D75" i="1"/>
  <c r="D24" i="1"/>
  <c r="D25" i="1" s="1"/>
  <c r="D18" i="1"/>
  <c r="D26" i="1"/>
  <c r="D27" i="1" s="1"/>
  <c r="D70" i="1"/>
  <c r="D73" i="1" s="1"/>
  <c r="D119" i="1" l="1"/>
  <c r="D20" i="1"/>
  <c r="D22" i="1" s="1"/>
  <c r="D29" i="1" l="1"/>
  <c r="D28" i="1"/>
  <c r="D7" i="5" l="1"/>
  <c r="E7" i="5"/>
  <c r="B7" i="5"/>
  <c r="B7" i="3"/>
  <c r="D7" i="3"/>
  <c r="B7" i="4"/>
  <c r="D7" i="4"/>
  <c r="B7" i="2"/>
  <c r="D7" i="2"/>
  <c r="D37" i="2"/>
  <c r="D147" i="1" l="1"/>
  <c r="D223" i="1" l="1"/>
  <c r="B223" i="1"/>
  <c r="D222" i="1"/>
  <c r="B222" i="1"/>
  <c r="D221" i="1"/>
  <c r="B221" i="1"/>
  <c r="D220" i="1"/>
  <c r="B220" i="1"/>
  <c r="D219" i="1"/>
  <c r="B219" i="1"/>
  <c r="D216" i="1"/>
  <c r="D3" i="1" s="1"/>
  <c r="B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D190" i="1"/>
  <c r="B190" i="1"/>
  <c r="D189" i="1"/>
  <c r="B189" i="1"/>
  <c r="D188" i="1"/>
  <c r="B188" i="1"/>
  <c r="D187" i="1"/>
  <c r="B187" i="1"/>
  <c r="D186" i="1"/>
  <c r="B186" i="1"/>
  <c r="D183" i="1"/>
  <c r="D2" i="1" s="1"/>
  <c r="B183" i="1"/>
  <c r="B2" i="1" s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7" i="1"/>
  <c r="C156" i="1"/>
  <c r="D154" i="1"/>
  <c r="B154" i="1"/>
  <c r="D153" i="1"/>
  <c r="B153" i="1"/>
  <c r="D152" i="1"/>
  <c r="B152" i="1"/>
  <c r="D151" i="1"/>
  <c r="B151" i="1"/>
  <c r="D150" i="1"/>
  <c r="B150" i="1"/>
  <c r="B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8" i="1"/>
  <c r="C127" i="1"/>
  <c r="C126" i="1"/>
  <c r="C125" i="1"/>
  <c r="C124" i="1"/>
  <c r="B121" i="1"/>
  <c r="C121" i="1" s="1"/>
  <c r="C118" i="1"/>
  <c r="C117" i="1"/>
  <c r="C116" i="1"/>
  <c r="C115" i="1"/>
  <c r="C113" i="1"/>
  <c r="C112" i="1"/>
  <c r="B109" i="1"/>
  <c r="C109" i="1" s="1"/>
  <c r="C108" i="1"/>
  <c r="C106" i="1"/>
  <c r="C105" i="1"/>
  <c r="C104" i="1"/>
  <c r="C103" i="1"/>
  <c r="C102" i="1"/>
  <c r="B101" i="1"/>
  <c r="C101" i="1" s="1"/>
  <c r="C100" i="1"/>
  <c r="C99" i="1"/>
  <c r="C98" i="1"/>
  <c r="C97" i="1"/>
  <c r="C96" i="1"/>
  <c r="C94" i="1"/>
  <c r="C93" i="1"/>
  <c r="C92" i="1"/>
  <c r="C91" i="1"/>
  <c r="C90" i="1"/>
  <c r="C89" i="1"/>
  <c r="C88" i="1"/>
  <c r="C87" i="1"/>
  <c r="C86" i="1"/>
  <c r="B85" i="1"/>
  <c r="B95" i="1" s="1"/>
  <c r="C84" i="1"/>
  <c r="C83" i="1"/>
  <c r="C82" i="1"/>
  <c r="C81" i="1"/>
  <c r="C80" i="1"/>
  <c r="C79" i="1"/>
  <c r="C78" i="1"/>
  <c r="B64" i="1"/>
  <c r="B59" i="1"/>
  <c r="B54" i="1"/>
  <c r="B47" i="1"/>
  <c r="B38" i="1"/>
  <c r="C33" i="1"/>
  <c r="C31" i="1"/>
  <c r="C23" i="1"/>
  <c r="C21" i="1"/>
  <c r="C19" i="1"/>
  <c r="B17" i="1"/>
  <c r="C16" i="1"/>
  <c r="C14" i="1"/>
  <c r="B13" i="1"/>
  <c r="B15" i="1" s="1"/>
  <c r="C12" i="1"/>
  <c r="C11" i="1"/>
  <c r="C10" i="1"/>
  <c r="C9" i="1"/>
  <c r="C8" i="1"/>
  <c r="C7" i="1"/>
  <c r="C6" i="1"/>
  <c r="C5" i="1"/>
  <c r="C4" i="1"/>
  <c r="D112" i="5"/>
  <c r="B112" i="5"/>
  <c r="D111" i="5"/>
  <c r="B111" i="5"/>
  <c r="D110" i="5"/>
  <c r="B110" i="5"/>
  <c r="D109" i="5"/>
  <c r="B109" i="5"/>
  <c r="D108" i="5"/>
  <c r="B108" i="5"/>
  <c r="D105" i="5"/>
  <c r="B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D79" i="5"/>
  <c r="B79" i="5"/>
  <c r="D78" i="5"/>
  <c r="B78" i="5"/>
  <c r="D77" i="5"/>
  <c r="B77" i="5"/>
  <c r="D76" i="5"/>
  <c r="B76" i="5"/>
  <c r="D75" i="5"/>
  <c r="B75" i="5"/>
  <c r="D72" i="5"/>
  <c r="D2" i="5" s="1"/>
  <c r="B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D46" i="5"/>
  <c r="B46" i="5"/>
  <c r="D45" i="5"/>
  <c r="B45" i="5"/>
  <c r="D44" i="5"/>
  <c r="B44" i="5"/>
  <c r="D43" i="5"/>
  <c r="B43" i="5"/>
  <c r="D42" i="5"/>
  <c r="B42" i="5"/>
  <c r="D39" i="5"/>
  <c r="D13" i="5" s="1"/>
  <c r="B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0" i="5"/>
  <c r="C19" i="5"/>
  <c r="C18" i="5"/>
  <c r="C17" i="5"/>
  <c r="C16" i="5"/>
  <c r="C8" i="5"/>
  <c r="C6" i="5"/>
  <c r="C5" i="5"/>
  <c r="C4" i="5"/>
  <c r="D3" i="5"/>
  <c r="B3" i="5"/>
  <c r="D110" i="3"/>
  <c r="B110" i="3"/>
  <c r="D109" i="3"/>
  <c r="B109" i="3"/>
  <c r="D108" i="3"/>
  <c r="B108" i="3"/>
  <c r="D107" i="3"/>
  <c r="B107" i="3"/>
  <c r="D106" i="3"/>
  <c r="B106" i="3"/>
  <c r="D103" i="3"/>
  <c r="D3" i="3" s="1"/>
  <c r="B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D77" i="3"/>
  <c r="B77" i="3"/>
  <c r="D76" i="3"/>
  <c r="B76" i="3"/>
  <c r="D75" i="3"/>
  <c r="B75" i="3"/>
  <c r="D74" i="3"/>
  <c r="B74" i="3"/>
  <c r="D73" i="3"/>
  <c r="B73" i="3"/>
  <c r="D70" i="3"/>
  <c r="D2" i="3" s="1"/>
  <c r="B70" i="3"/>
  <c r="B2" i="3" s="1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D44" i="3"/>
  <c r="B44" i="3"/>
  <c r="D43" i="3"/>
  <c r="B43" i="3"/>
  <c r="D42" i="3"/>
  <c r="B42" i="3"/>
  <c r="D41" i="3"/>
  <c r="B41" i="3"/>
  <c r="D40" i="3"/>
  <c r="B40" i="3"/>
  <c r="D37" i="3"/>
  <c r="D11" i="3" s="1"/>
  <c r="B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8" i="3"/>
  <c r="C17" i="3"/>
  <c r="C16" i="3"/>
  <c r="C15" i="3"/>
  <c r="C14" i="3"/>
  <c r="C6" i="3"/>
  <c r="C5" i="3"/>
  <c r="C4" i="3"/>
  <c r="D110" i="4"/>
  <c r="B110" i="4"/>
  <c r="D109" i="4"/>
  <c r="B109" i="4"/>
  <c r="D108" i="4"/>
  <c r="B108" i="4"/>
  <c r="D107" i="4"/>
  <c r="B107" i="4"/>
  <c r="D106" i="4"/>
  <c r="B106" i="4"/>
  <c r="D103" i="4"/>
  <c r="D3" i="4" s="1"/>
  <c r="B103" i="4"/>
  <c r="B3" i="4" s="1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D77" i="4"/>
  <c r="B77" i="4"/>
  <c r="D76" i="4"/>
  <c r="B76" i="4"/>
  <c r="D75" i="4"/>
  <c r="B75" i="4"/>
  <c r="D74" i="4"/>
  <c r="B74" i="4"/>
  <c r="D73" i="4"/>
  <c r="B73" i="4"/>
  <c r="D70" i="4"/>
  <c r="D2" i="4" s="1"/>
  <c r="B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D44" i="4"/>
  <c r="B44" i="4"/>
  <c r="D43" i="4"/>
  <c r="B43" i="4"/>
  <c r="D42" i="4"/>
  <c r="B42" i="4"/>
  <c r="D41" i="4"/>
  <c r="B41" i="4"/>
  <c r="D40" i="4"/>
  <c r="B40" i="4"/>
  <c r="D37" i="4"/>
  <c r="D11" i="4" s="1"/>
  <c r="B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8" i="4"/>
  <c r="C17" i="4"/>
  <c r="C16" i="4"/>
  <c r="C15" i="4"/>
  <c r="C14" i="4"/>
  <c r="C6" i="4"/>
  <c r="C5" i="4"/>
  <c r="C4" i="4"/>
  <c r="B75" i="1" l="1"/>
  <c r="C76" i="5"/>
  <c r="C79" i="5"/>
  <c r="C108" i="3"/>
  <c r="C74" i="3"/>
  <c r="C41" i="3"/>
  <c r="D12" i="5"/>
  <c r="D10" i="3"/>
  <c r="D10" i="4"/>
  <c r="C222" i="1"/>
  <c r="C187" i="1"/>
  <c r="B9" i="3"/>
  <c r="C183" i="1"/>
  <c r="C152" i="1"/>
  <c r="B11" i="3"/>
  <c r="B13" i="5"/>
  <c r="B11" i="4"/>
  <c r="C147" i="1"/>
  <c r="C221" i="1"/>
  <c r="C216" i="1"/>
  <c r="C220" i="1"/>
  <c r="B3" i="1"/>
  <c r="C3" i="1" s="1"/>
  <c r="C110" i="5"/>
  <c r="C106" i="4"/>
  <c r="C72" i="5"/>
  <c r="C78" i="5"/>
  <c r="C190" i="1"/>
  <c r="C77" i="4"/>
  <c r="C150" i="1"/>
  <c r="C39" i="5"/>
  <c r="C43" i="5"/>
  <c r="C151" i="1"/>
  <c r="C105" i="5"/>
  <c r="C111" i="5"/>
  <c r="C44" i="5"/>
  <c r="C45" i="5"/>
  <c r="C103" i="3"/>
  <c r="C109" i="3"/>
  <c r="C107" i="3"/>
  <c r="C76" i="3"/>
  <c r="C43" i="3"/>
  <c r="C40" i="3"/>
  <c r="C107" i="4"/>
  <c r="C108" i="4"/>
  <c r="C109" i="4"/>
  <c r="C73" i="4"/>
  <c r="C75" i="4"/>
  <c r="C43" i="4"/>
  <c r="B70" i="1"/>
  <c r="C38" i="1" s="1"/>
  <c r="C17" i="1"/>
  <c r="C153" i="1"/>
  <c r="C154" i="1"/>
  <c r="C223" i="1"/>
  <c r="C219" i="1"/>
  <c r="C186" i="1"/>
  <c r="C188" i="1"/>
  <c r="C189" i="1"/>
  <c r="B26" i="1"/>
  <c r="B27" i="1" s="1"/>
  <c r="B18" i="1"/>
  <c r="B110" i="1"/>
  <c r="C15" i="1"/>
  <c r="B24" i="1"/>
  <c r="B25" i="1" s="1"/>
  <c r="C13" i="1"/>
  <c r="C3" i="5"/>
  <c r="C108" i="5"/>
  <c r="C112" i="5"/>
  <c r="C109" i="5"/>
  <c r="C75" i="5"/>
  <c r="C77" i="5"/>
  <c r="B2" i="5"/>
  <c r="B11" i="5" s="1"/>
  <c r="C42" i="5"/>
  <c r="C46" i="5"/>
  <c r="C110" i="3"/>
  <c r="C106" i="3"/>
  <c r="C73" i="3"/>
  <c r="C77" i="3"/>
  <c r="C75" i="3"/>
  <c r="C42" i="3"/>
  <c r="C37" i="3"/>
  <c r="C44" i="3"/>
  <c r="C2" i="3"/>
  <c r="B3" i="3"/>
  <c r="C70" i="3"/>
  <c r="C103" i="4"/>
  <c r="C110" i="4"/>
  <c r="C74" i="4"/>
  <c r="C70" i="4"/>
  <c r="C76" i="4"/>
  <c r="C40" i="4"/>
  <c r="C44" i="4"/>
  <c r="C42" i="4"/>
  <c r="C37" i="4"/>
  <c r="C41" i="4"/>
  <c r="C3" i="4"/>
  <c r="B2" i="4"/>
  <c r="B9" i="4" s="1"/>
  <c r="D110" i="2"/>
  <c r="B110" i="2"/>
  <c r="D109" i="2"/>
  <c r="B109" i="2"/>
  <c r="D108" i="2"/>
  <c r="B108" i="2"/>
  <c r="D107" i="2"/>
  <c r="B107" i="2"/>
  <c r="D106" i="2"/>
  <c r="B106" i="2"/>
  <c r="D103" i="2"/>
  <c r="D3" i="2" s="1"/>
  <c r="D10" i="2" s="1"/>
  <c r="B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D77" i="2"/>
  <c r="B77" i="2"/>
  <c r="D76" i="2"/>
  <c r="B76" i="2"/>
  <c r="D75" i="2"/>
  <c r="B75" i="2"/>
  <c r="D74" i="2"/>
  <c r="B74" i="2"/>
  <c r="D73" i="2"/>
  <c r="B73" i="2"/>
  <c r="C73" i="2" s="1"/>
  <c r="D70" i="2"/>
  <c r="D2" i="2" s="1"/>
  <c r="B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D44" i="2"/>
  <c r="B44" i="2"/>
  <c r="D43" i="2"/>
  <c r="B43" i="2"/>
  <c r="D42" i="2"/>
  <c r="B42" i="2"/>
  <c r="D41" i="2"/>
  <c r="B41" i="2"/>
  <c r="D40" i="2"/>
  <c r="B40" i="2"/>
  <c r="D11" i="2"/>
  <c r="B37" i="2"/>
  <c r="B11" i="2" s="1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6" i="2"/>
  <c r="C5" i="2"/>
  <c r="C4" i="2"/>
  <c r="B3" i="2"/>
  <c r="B2" i="2"/>
  <c r="B9" i="2" s="1"/>
  <c r="F5" i="3"/>
  <c r="F30" i="3"/>
  <c r="F25" i="5"/>
  <c r="C59" i="1" l="1"/>
  <c r="C40" i="1"/>
  <c r="C70" i="1"/>
  <c r="C62" i="1"/>
  <c r="C46" i="1"/>
  <c r="C69" i="1"/>
  <c r="C61" i="1"/>
  <c r="C53" i="1"/>
  <c r="C45" i="1"/>
  <c r="C68" i="1"/>
  <c r="C60" i="1"/>
  <c r="C52" i="1"/>
  <c r="C44" i="1"/>
  <c r="C50" i="1"/>
  <c r="C42" i="1"/>
  <c r="C67" i="1"/>
  <c r="C51" i="1"/>
  <c r="C43" i="1"/>
  <c r="C58" i="1"/>
  <c r="C55" i="1"/>
  <c r="C66" i="1"/>
  <c r="C65" i="1"/>
  <c r="C57" i="1"/>
  <c r="C49" i="1"/>
  <c r="C41" i="1"/>
  <c r="C56" i="1"/>
  <c r="C48" i="1"/>
  <c r="C39" i="1"/>
  <c r="C63" i="1"/>
  <c r="C54" i="1"/>
  <c r="C47" i="1"/>
  <c r="C64" i="1"/>
  <c r="C77" i="2"/>
  <c r="B10" i="3"/>
  <c r="B10" i="2"/>
  <c r="B10" i="4"/>
  <c r="B12" i="5"/>
  <c r="C2" i="1"/>
  <c r="D9" i="3"/>
  <c r="D11" i="5"/>
  <c r="D9" i="4"/>
  <c r="D9" i="2"/>
  <c r="C108" i="2"/>
  <c r="C103" i="2"/>
  <c r="C109" i="2"/>
  <c r="C76" i="2"/>
  <c r="C74" i="2"/>
  <c r="C41" i="2"/>
  <c r="C37" i="2"/>
  <c r="C43" i="2"/>
  <c r="C42" i="2"/>
  <c r="C24" i="1"/>
  <c r="B20" i="1"/>
  <c r="C2" i="5"/>
  <c r="C3" i="3"/>
  <c r="C2" i="4"/>
  <c r="C107" i="2"/>
  <c r="C75" i="2"/>
  <c r="C44" i="2"/>
  <c r="C40" i="2"/>
  <c r="C106" i="2"/>
  <c r="C110" i="2"/>
  <c r="C70" i="2"/>
  <c r="C2" i="2"/>
  <c r="C3" i="2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7" i="1"/>
  <c r="F156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18" i="1"/>
  <c r="F117" i="1"/>
  <c r="F116" i="1"/>
  <c r="F115" i="1"/>
  <c r="F113" i="1"/>
  <c r="F112" i="1"/>
  <c r="F108" i="1"/>
  <c r="F106" i="1"/>
  <c r="F105" i="1"/>
  <c r="F104" i="1"/>
  <c r="F103" i="1"/>
  <c r="F102" i="1"/>
  <c r="F100" i="1"/>
  <c r="F99" i="1"/>
  <c r="F98" i="1"/>
  <c r="F97" i="1"/>
  <c r="F96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2" i="1"/>
  <c r="F33" i="1"/>
  <c r="F31" i="1"/>
  <c r="F23" i="1"/>
  <c r="F21" i="1"/>
  <c r="F19" i="1"/>
  <c r="F16" i="1"/>
  <c r="F14" i="1"/>
  <c r="F12" i="1"/>
  <c r="F11" i="1"/>
  <c r="F10" i="1"/>
  <c r="F9" i="1"/>
  <c r="F8" i="1"/>
  <c r="F7" i="1"/>
  <c r="F6" i="1"/>
  <c r="F5" i="1"/>
  <c r="F4" i="1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6" i="2"/>
  <c r="F5" i="2"/>
  <c r="F4" i="2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6" i="4"/>
  <c r="F5" i="4"/>
  <c r="F4" i="4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6" i="3"/>
  <c r="F4" i="3"/>
  <c r="F16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4" i="5"/>
  <c r="F23" i="5"/>
  <c r="F22" i="5"/>
  <c r="F21" i="5"/>
  <c r="F20" i="5"/>
  <c r="F19" i="5"/>
  <c r="F18" i="5"/>
  <c r="F17" i="5"/>
  <c r="F8" i="5"/>
  <c r="F6" i="5"/>
  <c r="F5" i="5"/>
  <c r="F4" i="5"/>
  <c r="C26" i="1" l="1"/>
  <c r="C20" i="1"/>
  <c r="B22" i="1"/>
  <c r="B28" i="1" s="1"/>
  <c r="C18" i="1"/>
  <c r="E112" i="5"/>
  <c r="E111" i="5"/>
  <c r="E110" i="5"/>
  <c r="E109" i="5"/>
  <c r="E108" i="5"/>
  <c r="E105" i="5"/>
  <c r="E79" i="5"/>
  <c r="E78" i="5"/>
  <c r="E77" i="5"/>
  <c r="E76" i="5"/>
  <c r="E75" i="5"/>
  <c r="E72" i="5"/>
  <c r="E46" i="5"/>
  <c r="E45" i="5"/>
  <c r="E44" i="5"/>
  <c r="E43" i="5"/>
  <c r="E42" i="5"/>
  <c r="E39" i="5"/>
  <c r="E2" i="5"/>
  <c r="E110" i="3"/>
  <c r="E109" i="3"/>
  <c r="E108" i="3"/>
  <c r="E107" i="3"/>
  <c r="E106" i="3"/>
  <c r="E103" i="3"/>
  <c r="E77" i="3"/>
  <c r="E76" i="3"/>
  <c r="E75" i="3"/>
  <c r="E74" i="3"/>
  <c r="E73" i="3"/>
  <c r="E70" i="3"/>
  <c r="F70" i="3" s="1"/>
  <c r="E44" i="3"/>
  <c r="E43" i="3"/>
  <c r="E42" i="3"/>
  <c r="E41" i="3"/>
  <c r="E40" i="3"/>
  <c r="E37" i="3"/>
  <c r="E7" i="3"/>
  <c r="E110" i="4"/>
  <c r="E109" i="4"/>
  <c r="E108" i="4"/>
  <c r="E107" i="4"/>
  <c r="E106" i="4"/>
  <c r="E103" i="4"/>
  <c r="E77" i="4"/>
  <c r="E76" i="4"/>
  <c r="E75" i="4"/>
  <c r="E74" i="4"/>
  <c r="E73" i="4"/>
  <c r="E70" i="4"/>
  <c r="E44" i="4"/>
  <c r="E43" i="4"/>
  <c r="E42" i="4"/>
  <c r="E41" i="4"/>
  <c r="E40" i="4"/>
  <c r="E37" i="4"/>
  <c r="E7" i="4"/>
  <c r="E110" i="2"/>
  <c r="E109" i="2"/>
  <c r="E108" i="2"/>
  <c r="E107" i="2"/>
  <c r="E106" i="2"/>
  <c r="E103" i="2"/>
  <c r="F103" i="2" s="1"/>
  <c r="E77" i="2"/>
  <c r="E76" i="2"/>
  <c r="E75" i="2"/>
  <c r="E74" i="2"/>
  <c r="E73" i="2"/>
  <c r="E70" i="2"/>
  <c r="E44" i="2"/>
  <c r="E43" i="2"/>
  <c r="E42" i="2"/>
  <c r="E41" i="2"/>
  <c r="E40" i="2"/>
  <c r="E37" i="2"/>
  <c r="E7" i="2"/>
  <c r="E223" i="1"/>
  <c r="E222" i="1"/>
  <c r="E221" i="1"/>
  <c r="E220" i="1"/>
  <c r="E219" i="1"/>
  <c r="E216" i="1"/>
  <c r="E3" i="1" s="1"/>
  <c r="E190" i="1"/>
  <c r="E189" i="1"/>
  <c r="E188" i="1"/>
  <c r="E187" i="1"/>
  <c r="E186" i="1"/>
  <c r="E183" i="1"/>
  <c r="E2" i="1" s="1"/>
  <c r="E154" i="1"/>
  <c r="E153" i="1"/>
  <c r="E152" i="1"/>
  <c r="E151" i="1"/>
  <c r="E150" i="1"/>
  <c r="E147" i="1"/>
  <c r="E121" i="1"/>
  <c r="E109" i="1"/>
  <c r="E101" i="1"/>
  <c r="E64" i="1"/>
  <c r="E59" i="1"/>
  <c r="E54" i="1"/>
  <c r="E47" i="1"/>
  <c r="E38" i="1"/>
  <c r="E17" i="1"/>
  <c r="E13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L157" i="1"/>
  <c r="L156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J157" i="1"/>
  <c r="J156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L118" i="1"/>
  <c r="L117" i="1"/>
  <c r="L116" i="1"/>
  <c r="L115" i="1"/>
  <c r="L113" i="1"/>
  <c r="L112" i="1"/>
  <c r="L108" i="1"/>
  <c r="L106" i="1"/>
  <c r="L105" i="1"/>
  <c r="L104" i="1"/>
  <c r="L100" i="1"/>
  <c r="L99" i="1"/>
  <c r="L98" i="1"/>
  <c r="L97" i="1"/>
  <c r="L96" i="1"/>
  <c r="L94" i="1"/>
  <c r="L92" i="1"/>
  <c r="L91" i="1"/>
  <c r="L89" i="1"/>
  <c r="L88" i="1"/>
  <c r="L87" i="1"/>
  <c r="L86" i="1"/>
  <c r="L84" i="1"/>
  <c r="L83" i="1"/>
  <c r="L82" i="1"/>
  <c r="L81" i="1"/>
  <c r="L80" i="1"/>
  <c r="L79" i="1"/>
  <c r="L78" i="1"/>
  <c r="J118" i="1"/>
  <c r="J117" i="1"/>
  <c r="J116" i="1"/>
  <c r="J115" i="1"/>
  <c r="J113" i="1"/>
  <c r="J112" i="1"/>
  <c r="J108" i="1"/>
  <c r="J106" i="1"/>
  <c r="J105" i="1"/>
  <c r="J104" i="1"/>
  <c r="J100" i="1"/>
  <c r="J99" i="1"/>
  <c r="J98" i="1"/>
  <c r="J97" i="1"/>
  <c r="J96" i="1"/>
  <c r="J94" i="1"/>
  <c r="J92" i="1"/>
  <c r="J91" i="1"/>
  <c r="J89" i="1"/>
  <c r="J88" i="1"/>
  <c r="J87" i="1"/>
  <c r="J86" i="1"/>
  <c r="J84" i="1"/>
  <c r="J83" i="1"/>
  <c r="J82" i="1"/>
  <c r="J81" i="1"/>
  <c r="J80" i="1"/>
  <c r="J79" i="1"/>
  <c r="J78" i="1"/>
  <c r="L72" i="1"/>
  <c r="J72" i="1"/>
  <c r="H72" i="1"/>
  <c r="L33" i="1"/>
  <c r="L32" i="1"/>
  <c r="L31" i="1"/>
  <c r="L30" i="1"/>
  <c r="L23" i="1"/>
  <c r="L21" i="1"/>
  <c r="L19" i="1"/>
  <c r="L14" i="1"/>
  <c r="L12" i="1"/>
  <c r="L11" i="1"/>
  <c r="L10" i="1"/>
  <c r="L9" i="1"/>
  <c r="L8" i="1"/>
  <c r="L7" i="1"/>
  <c r="L6" i="1"/>
  <c r="L5" i="1"/>
  <c r="L4" i="1"/>
  <c r="J33" i="1"/>
  <c r="J32" i="1"/>
  <c r="J31" i="1"/>
  <c r="J30" i="1"/>
  <c r="J23" i="1"/>
  <c r="J21" i="1"/>
  <c r="J19" i="1"/>
  <c r="J14" i="1"/>
  <c r="J12" i="1"/>
  <c r="J11" i="1"/>
  <c r="J10" i="1"/>
  <c r="J9" i="1"/>
  <c r="J8" i="1"/>
  <c r="J7" i="1"/>
  <c r="J6" i="1"/>
  <c r="J5" i="1"/>
  <c r="J4" i="1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M105" i="5"/>
  <c r="K105" i="5"/>
  <c r="I105" i="5"/>
  <c r="I3" i="5" s="1"/>
  <c r="G105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M72" i="5"/>
  <c r="M2" i="5" s="1"/>
  <c r="K72" i="5"/>
  <c r="K2" i="5" s="1"/>
  <c r="I72" i="5"/>
  <c r="I2" i="5" s="1"/>
  <c r="G72" i="5"/>
  <c r="G2" i="5" s="1"/>
  <c r="H37" i="5"/>
  <c r="H38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6" i="5"/>
  <c r="L5" i="5"/>
  <c r="L4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6" i="5"/>
  <c r="J5" i="5"/>
  <c r="J4" i="5"/>
  <c r="M39" i="5"/>
  <c r="K39" i="5"/>
  <c r="I39" i="5"/>
  <c r="G39" i="5"/>
  <c r="L105" i="3"/>
  <c r="L104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J105" i="3"/>
  <c r="J104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M103" i="3"/>
  <c r="K103" i="3"/>
  <c r="K3" i="3" s="1"/>
  <c r="I103" i="3"/>
  <c r="I3" i="3" s="1"/>
  <c r="G103" i="3"/>
  <c r="G3" i="3" s="1"/>
  <c r="M70" i="3"/>
  <c r="M2" i="3" s="1"/>
  <c r="K70" i="3"/>
  <c r="K2" i="3" s="1"/>
  <c r="I70" i="3"/>
  <c r="I2" i="3" s="1"/>
  <c r="G70" i="3"/>
  <c r="G2" i="3" s="1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6" i="3"/>
  <c r="L5" i="3"/>
  <c r="L4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6" i="3"/>
  <c r="J5" i="3"/>
  <c r="J4" i="3"/>
  <c r="M37" i="3"/>
  <c r="K37" i="3"/>
  <c r="I37" i="3"/>
  <c r="G37" i="3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M103" i="4"/>
  <c r="K103" i="4"/>
  <c r="K3" i="4" s="1"/>
  <c r="I103" i="4"/>
  <c r="J103" i="4" s="1"/>
  <c r="G103" i="4"/>
  <c r="G3" i="4" s="1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M70" i="4"/>
  <c r="K70" i="4"/>
  <c r="K2" i="4" s="1"/>
  <c r="I70" i="4"/>
  <c r="I2" i="4" s="1"/>
  <c r="G70" i="4"/>
  <c r="M37" i="4"/>
  <c r="K37" i="4"/>
  <c r="I37" i="4"/>
  <c r="G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6" i="4"/>
  <c r="L5" i="4"/>
  <c r="L4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6" i="4"/>
  <c r="J5" i="4"/>
  <c r="J4" i="4"/>
  <c r="G75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H102" i="2"/>
  <c r="M103" i="2"/>
  <c r="M3" i="2" s="1"/>
  <c r="K103" i="2"/>
  <c r="I103" i="2"/>
  <c r="I3" i="2" s="1"/>
  <c r="G103" i="2"/>
  <c r="G3" i="2" s="1"/>
  <c r="M70" i="2"/>
  <c r="M2" i="2" s="1"/>
  <c r="K70" i="2"/>
  <c r="K2" i="2" s="1"/>
  <c r="I70" i="2"/>
  <c r="I2" i="2" s="1"/>
  <c r="G70" i="2"/>
  <c r="G2" i="2" s="1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6" i="2"/>
  <c r="L5" i="2"/>
  <c r="L4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6" i="2"/>
  <c r="J5" i="2"/>
  <c r="J4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M37" i="2"/>
  <c r="K37" i="2"/>
  <c r="I37" i="2"/>
  <c r="G37" i="2"/>
  <c r="M216" i="1"/>
  <c r="K216" i="1"/>
  <c r="K3" i="1" s="1"/>
  <c r="I216" i="1"/>
  <c r="G216" i="1"/>
  <c r="G3" i="1" s="1"/>
  <c r="M183" i="1"/>
  <c r="K183" i="1"/>
  <c r="K2" i="1" s="1"/>
  <c r="I183" i="1"/>
  <c r="G183" i="1"/>
  <c r="G2" i="1" s="1"/>
  <c r="M147" i="1"/>
  <c r="K147" i="1"/>
  <c r="K11" i="4" s="1"/>
  <c r="I147" i="1"/>
  <c r="G147" i="1"/>
  <c r="H118" i="1"/>
  <c r="G121" i="1"/>
  <c r="G47" i="1"/>
  <c r="G13" i="1"/>
  <c r="K8" i="5"/>
  <c r="L8" i="5" s="1"/>
  <c r="H8" i="5"/>
  <c r="H6" i="5"/>
  <c r="J147" i="1" l="1"/>
  <c r="J216" i="1"/>
  <c r="F2" i="1"/>
  <c r="F147" i="1"/>
  <c r="C22" i="1"/>
  <c r="B29" i="1"/>
  <c r="F39" i="5"/>
  <c r="H105" i="5"/>
  <c r="L103" i="2"/>
  <c r="E3" i="2"/>
  <c r="F70" i="2"/>
  <c r="E11" i="3"/>
  <c r="F37" i="3"/>
  <c r="F105" i="5"/>
  <c r="F103" i="4"/>
  <c r="F216" i="1"/>
  <c r="E11" i="2"/>
  <c r="F37" i="2"/>
  <c r="E11" i="5"/>
  <c r="F2" i="5"/>
  <c r="F72" i="5"/>
  <c r="F3" i="1"/>
  <c r="F75" i="2"/>
  <c r="F70" i="4"/>
  <c r="F183" i="1"/>
  <c r="F103" i="3"/>
  <c r="E13" i="5"/>
  <c r="F121" i="1"/>
  <c r="E11" i="4"/>
  <c r="F37" i="4"/>
  <c r="E15" i="1"/>
  <c r="F13" i="1"/>
  <c r="E3" i="4"/>
  <c r="M13" i="5"/>
  <c r="E3" i="5"/>
  <c r="K11" i="5"/>
  <c r="L105" i="5"/>
  <c r="K3" i="5"/>
  <c r="K12" i="5" s="1"/>
  <c r="G3" i="5"/>
  <c r="G12" i="5" s="1"/>
  <c r="M3" i="5"/>
  <c r="E3" i="3"/>
  <c r="H103" i="3"/>
  <c r="E2" i="3"/>
  <c r="L103" i="3"/>
  <c r="J103" i="3"/>
  <c r="H103" i="4"/>
  <c r="H37" i="4"/>
  <c r="I3" i="4"/>
  <c r="L37" i="4"/>
  <c r="E2" i="4"/>
  <c r="M2" i="4"/>
  <c r="M3" i="4"/>
  <c r="H70" i="4"/>
  <c r="G2" i="4"/>
  <c r="G11" i="2"/>
  <c r="E2" i="2"/>
  <c r="K3" i="2"/>
  <c r="E24" i="1"/>
  <c r="J183" i="1"/>
  <c r="I3" i="1"/>
  <c r="I12" i="5" s="1"/>
  <c r="K11" i="2"/>
  <c r="E75" i="1"/>
  <c r="G11" i="5"/>
  <c r="G9" i="2"/>
  <c r="G11" i="3"/>
  <c r="M11" i="2"/>
  <c r="G11" i="4"/>
  <c r="I11" i="3"/>
  <c r="I11" i="4"/>
  <c r="K13" i="5"/>
  <c r="K11" i="3"/>
  <c r="M2" i="1"/>
  <c r="M9" i="3" s="1"/>
  <c r="E70" i="1"/>
  <c r="M11" i="3"/>
  <c r="M3" i="1"/>
  <c r="M11" i="4"/>
  <c r="G13" i="5"/>
  <c r="L147" i="1"/>
  <c r="I2" i="1"/>
  <c r="I11" i="5" s="1"/>
  <c r="I11" i="2"/>
  <c r="I13" i="5"/>
  <c r="M3" i="3"/>
  <c r="H70" i="3"/>
  <c r="L216" i="1"/>
  <c r="L183" i="1"/>
  <c r="H216" i="1"/>
  <c r="J105" i="5"/>
  <c r="J72" i="5"/>
  <c r="H72" i="5"/>
  <c r="L72" i="5"/>
  <c r="H39" i="5"/>
  <c r="J39" i="5"/>
  <c r="L39" i="5"/>
  <c r="J8" i="5"/>
  <c r="L70" i="3"/>
  <c r="J70" i="3"/>
  <c r="L37" i="3"/>
  <c r="H37" i="3"/>
  <c r="J37" i="3"/>
  <c r="L103" i="4"/>
  <c r="J70" i="2"/>
  <c r="L70" i="2"/>
  <c r="H103" i="2"/>
  <c r="H70" i="2"/>
  <c r="J70" i="4"/>
  <c r="L70" i="4"/>
  <c r="J37" i="4"/>
  <c r="J103" i="2"/>
  <c r="J37" i="2"/>
  <c r="L37" i="2"/>
  <c r="H37" i="2"/>
  <c r="H183" i="1"/>
  <c r="H147" i="1"/>
  <c r="G152" i="1"/>
  <c r="F152" i="1" s="1"/>
  <c r="G153" i="1"/>
  <c r="F153" i="1" s="1"/>
  <c r="K121" i="1"/>
  <c r="F64" i="1" l="1"/>
  <c r="E73" i="1"/>
  <c r="F55" i="1"/>
  <c r="F70" i="1"/>
  <c r="F60" i="1"/>
  <c r="F52" i="1"/>
  <c r="F44" i="1"/>
  <c r="F46" i="1"/>
  <c r="F62" i="1"/>
  <c r="F45" i="1"/>
  <c r="F69" i="1"/>
  <c r="F51" i="1"/>
  <c r="F43" i="1"/>
  <c r="F65" i="1"/>
  <c r="F48" i="1"/>
  <c r="F63" i="1"/>
  <c r="F67" i="1"/>
  <c r="F58" i="1"/>
  <c r="F50" i="1"/>
  <c r="F42" i="1"/>
  <c r="F56" i="1"/>
  <c r="F39" i="1"/>
  <c r="F68" i="1"/>
  <c r="F61" i="1"/>
  <c r="F66" i="1"/>
  <c r="F57" i="1"/>
  <c r="F49" i="1"/>
  <c r="F41" i="1"/>
  <c r="F40" i="1"/>
  <c r="F53" i="1"/>
  <c r="F47" i="1"/>
  <c r="F59" i="1"/>
  <c r="F38" i="1"/>
  <c r="F54" i="1"/>
  <c r="C77" i="1"/>
  <c r="E10" i="3"/>
  <c r="F3" i="3"/>
  <c r="E9" i="2"/>
  <c r="F2" i="2"/>
  <c r="E10" i="4"/>
  <c r="F3" i="4"/>
  <c r="E9" i="4"/>
  <c r="F2" i="4"/>
  <c r="E12" i="5"/>
  <c r="F3" i="5"/>
  <c r="E9" i="3"/>
  <c r="F2" i="3"/>
  <c r="E10" i="2"/>
  <c r="F3" i="2"/>
  <c r="E18" i="1"/>
  <c r="E119" i="1" s="1"/>
  <c r="E26" i="1"/>
  <c r="E25" i="1"/>
  <c r="M10" i="4"/>
  <c r="M12" i="5"/>
  <c r="M10" i="2"/>
  <c r="M9" i="4"/>
  <c r="M11" i="5"/>
  <c r="M9" i="2"/>
  <c r="M10" i="3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6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17" i="1"/>
  <c r="H116" i="1"/>
  <c r="H115" i="1"/>
  <c r="H113" i="1"/>
  <c r="H112" i="1"/>
  <c r="H108" i="1"/>
  <c r="H106" i="1"/>
  <c r="H105" i="1"/>
  <c r="H104" i="1"/>
  <c r="H103" i="1"/>
  <c r="H100" i="1"/>
  <c r="H99" i="1"/>
  <c r="H98" i="1"/>
  <c r="H97" i="1"/>
  <c r="H96" i="1"/>
  <c r="H94" i="1"/>
  <c r="H93" i="1"/>
  <c r="H92" i="1"/>
  <c r="H91" i="1"/>
  <c r="H89" i="1"/>
  <c r="H88" i="1"/>
  <c r="H87" i="1"/>
  <c r="H86" i="1"/>
  <c r="H84" i="1"/>
  <c r="H83" i="1"/>
  <c r="H82" i="1"/>
  <c r="H81" i="1"/>
  <c r="H80" i="1"/>
  <c r="H79" i="1"/>
  <c r="H78" i="1"/>
  <c r="H33" i="1"/>
  <c r="H31" i="1"/>
  <c r="H23" i="1"/>
  <c r="H21" i="1"/>
  <c r="H19" i="1"/>
  <c r="H16" i="1"/>
  <c r="H14" i="1"/>
  <c r="H12" i="1"/>
  <c r="H11" i="1"/>
  <c r="H10" i="1"/>
  <c r="H9" i="1"/>
  <c r="H8" i="1"/>
  <c r="H7" i="1"/>
  <c r="H6" i="1"/>
  <c r="H5" i="1"/>
  <c r="H4" i="1"/>
  <c r="H6" i="2"/>
  <c r="H5" i="2"/>
  <c r="H4" i="2"/>
  <c r="H6" i="4"/>
  <c r="H5" i="4"/>
  <c r="H4" i="4"/>
  <c r="H6" i="3"/>
  <c r="H5" i="3"/>
  <c r="H4" i="3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5" i="5"/>
  <c r="H4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G44" i="2"/>
  <c r="F44" i="2" s="1"/>
  <c r="G43" i="2"/>
  <c r="F43" i="2" s="1"/>
  <c r="G42" i="2"/>
  <c r="F42" i="2" s="1"/>
  <c r="G41" i="2"/>
  <c r="F41" i="2" s="1"/>
  <c r="G40" i="2"/>
  <c r="F40" i="2" s="1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C28" i="1" l="1"/>
  <c r="C85" i="1"/>
  <c r="E20" i="1"/>
  <c r="G112" i="5"/>
  <c r="F112" i="5" s="1"/>
  <c r="G111" i="5"/>
  <c r="F111" i="5" s="1"/>
  <c r="G110" i="5"/>
  <c r="F110" i="5" s="1"/>
  <c r="G109" i="5"/>
  <c r="F109" i="5" s="1"/>
  <c r="G108" i="5"/>
  <c r="F108" i="5" s="1"/>
  <c r="G79" i="5"/>
  <c r="F79" i="5" s="1"/>
  <c r="G78" i="5"/>
  <c r="F78" i="5" s="1"/>
  <c r="G77" i="5"/>
  <c r="F77" i="5" s="1"/>
  <c r="G76" i="5"/>
  <c r="F76" i="5" s="1"/>
  <c r="G75" i="5"/>
  <c r="F75" i="5" s="1"/>
  <c r="G46" i="5"/>
  <c r="F46" i="5" s="1"/>
  <c r="G45" i="5"/>
  <c r="F45" i="5" s="1"/>
  <c r="G44" i="5"/>
  <c r="F44" i="5" s="1"/>
  <c r="G43" i="5"/>
  <c r="F43" i="5" s="1"/>
  <c r="G42" i="5"/>
  <c r="F42" i="5" s="1"/>
  <c r="G7" i="5"/>
  <c r="G110" i="3"/>
  <c r="F110" i="3" s="1"/>
  <c r="G109" i="3"/>
  <c r="F109" i="3" s="1"/>
  <c r="G108" i="3"/>
  <c r="F108" i="3" s="1"/>
  <c r="G107" i="3"/>
  <c r="F107" i="3" s="1"/>
  <c r="G106" i="3"/>
  <c r="F106" i="3" s="1"/>
  <c r="G77" i="3"/>
  <c r="F77" i="3" s="1"/>
  <c r="G76" i="3"/>
  <c r="F76" i="3" s="1"/>
  <c r="G75" i="3"/>
  <c r="F75" i="3" s="1"/>
  <c r="G74" i="3"/>
  <c r="F74" i="3" s="1"/>
  <c r="G73" i="3"/>
  <c r="F73" i="3" s="1"/>
  <c r="G44" i="3"/>
  <c r="F44" i="3" s="1"/>
  <c r="G43" i="3"/>
  <c r="F43" i="3" s="1"/>
  <c r="G42" i="3"/>
  <c r="F42" i="3" s="1"/>
  <c r="G41" i="3"/>
  <c r="F41" i="3" s="1"/>
  <c r="G40" i="3"/>
  <c r="F40" i="3" s="1"/>
  <c r="G7" i="3"/>
  <c r="G110" i="4"/>
  <c r="F110" i="4" s="1"/>
  <c r="G109" i="4"/>
  <c r="F109" i="4" s="1"/>
  <c r="G108" i="4"/>
  <c r="F108" i="4" s="1"/>
  <c r="G107" i="4"/>
  <c r="F107" i="4" s="1"/>
  <c r="G106" i="4"/>
  <c r="F106" i="4" s="1"/>
  <c r="G77" i="4"/>
  <c r="F77" i="4" s="1"/>
  <c r="G76" i="4"/>
  <c r="F76" i="4" s="1"/>
  <c r="G75" i="4"/>
  <c r="F75" i="4" s="1"/>
  <c r="G74" i="4"/>
  <c r="F74" i="4" s="1"/>
  <c r="G73" i="4"/>
  <c r="F73" i="4" s="1"/>
  <c r="G44" i="4"/>
  <c r="F44" i="4" s="1"/>
  <c r="G43" i="4"/>
  <c r="F43" i="4" s="1"/>
  <c r="G42" i="4"/>
  <c r="F42" i="4" s="1"/>
  <c r="G41" i="4"/>
  <c r="F41" i="4" s="1"/>
  <c r="G40" i="4"/>
  <c r="F40" i="4" s="1"/>
  <c r="G7" i="4"/>
  <c r="G110" i="2"/>
  <c r="F110" i="2" s="1"/>
  <c r="G109" i="2"/>
  <c r="F109" i="2" s="1"/>
  <c r="G108" i="2"/>
  <c r="F108" i="2" s="1"/>
  <c r="G107" i="2"/>
  <c r="F107" i="2" s="1"/>
  <c r="G106" i="2"/>
  <c r="F106" i="2" s="1"/>
  <c r="G77" i="2"/>
  <c r="F77" i="2" s="1"/>
  <c r="G76" i="2"/>
  <c r="F76" i="2" s="1"/>
  <c r="G74" i="2"/>
  <c r="F74" i="2" s="1"/>
  <c r="G73" i="2"/>
  <c r="F73" i="2" s="1"/>
  <c r="G7" i="2"/>
  <c r="G223" i="1"/>
  <c r="F223" i="1" s="1"/>
  <c r="G222" i="1"/>
  <c r="F222" i="1" s="1"/>
  <c r="G221" i="1"/>
  <c r="F221" i="1" s="1"/>
  <c r="G220" i="1"/>
  <c r="F220" i="1" s="1"/>
  <c r="G219" i="1"/>
  <c r="F219" i="1" s="1"/>
  <c r="G190" i="1"/>
  <c r="F190" i="1" s="1"/>
  <c r="G189" i="1"/>
  <c r="F189" i="1" s="1"/>
  <c r="G188" i="1"/>
  <c r="F188" i="1" s="1"/>
  <c r="G187" i="1"/>
  <c r="F187" i="1" s="1"/>
  <c r="G186" i="1"/>
  <c r="F186" i="1" s="1"/>
  <c r="G154" i="1"/>
  <c r="F154" i="1" s="1"/>
  <c r="G151" i="1"/>
  <c r="F151" i="1" s="1"/>
  <c r="G150" i="1"/>
  <c r="F150" i="1" s="1"/>
  <c r="G109" i="1"/>
  <c r="F109" i="1" s="1"/>
  <c r="G101" i="1"/>
  <c r="F101" i="1" s="1"/>
  <c r="G64" i="1"/>
  <c r="G59" i="1"/>
  <c r="G54" i="1"/>
  <c r="G38" i="1"/>
  <c r="G17" i="1"/>
  <c r="F17" i="1" s="1"/>
  <c r="C95" i="1" l="1"/>
  <c r="E22" i="1"/>
  <c r="E29" i="1" s="1"/>
  <c r="E85" i="1"/>
  <c r="G24" i="1"/>
  <c r="G75" i="1"/>
  <c r="G15" i="1"/>
  <c r="F15" i="1" s="1"/>
  <c r="G70" i="1"/>
  <c r="C110" i="1" l="1"/>
  <c r="G25" i="1"/>
  <c r="F24" i="1"/>
  <c r="E28" i="1"/>
  <c r="H39" i="1"/>
  <c r="H55" i="1"/>
  <c r="H63" i="1"/>
  <c r="H40" i="1"/>
  <c r="H48" i="1"/>
  <c r="H56" i="1"/>
  <c r="H62" i="1"/>
  <c r="H41" i="1"/>
  <c r="H49" i="1"/>
  <c r="H57" i="1"/>
  <c r="H65" i="1"/>
  <c r="H42" i="1"/>
  <c r="H50" i="1"/>
  <c r="H58" i="1"/>
  <c r="H66" i="1"/>
  <c r="H43" i="1"/>
  <c r="H51" i="1"/>
  <c r="H67" i="1"/>
  <c r="H44" i="1"/>
  <c r="H52" i="1"/>
  <c r="H60" i="1"/>
  <c r="H68" i="1"/>
  <c r="H46" i="1"/>
  <c r="H70" i="1"/>
  <c r="H45" i="1"/>
  <c r="H53" i="1"/>
  <c r="H61" i="1"/>
  <c r="H69" i="1"/>
  <c r="H47" i="1"/>
  <c r="E95" i="1"/>
  <c r="H54" i="1"/>
  <c r="H38" i="1"/>
  <c r="H64" i="1"/>
  <c r="H59" i="1"/>
  <c r="G73" i="1"/>
  <c r="G18" i="1"/>
  <c r="G26" i="1"/>
  <c r="F26" i="1" s="1"/>
  <c r="I121" i="1"/>
  <c r="H121" i="1" s="1"/>
  <c r="G119" i="1" l="1"/>
  <c r="F18" i="1"/>
  <c r="E34" i="1"/>
  <c r="E110" i="1"/>
  <c r="G20" i="1"/>
  <c r="G27" i="1"/>
  <c r="G10" i="2"/>
  <c r="G9" i="3"/>
  <c r="G10" i="3"/>
  <c r="G10" i="4"/>
  <c r="G9" i="4"/>
  <c r="G77" i="1" l="1"/>
  <c r="F77" i="1" s="1"/>
  <c r="F20" i="1"/>
  <c r="G22" i="1"/>
  <c r="G29" i="1" s="1"/>
  <c r="I7" i="3"/>
  <c r="I40" i="3"/>
  <c r="I41" i="3"/>
  <c r="I42" i="3"/>
  <c r="I43" i="3"/>
  <c r="I44" i="3"/>
  <c r="I73" i="3"/>
  <c r="I74" i="3"/>
  <c r="I75" i="3"/>
  <c r="I76" i="3"/>
  <c r="I77" i="3"/>
  <c r="I106" i="3"/>
  <c r="I107" i="3"/>
  <c r="I108" i="3"/>
  <c r="I109" i="3"/>
  <c r="I110" i="3"/>
  <c r="G85" i="1" l="1"/>
  <c r="F85" i="1" s="1"/>
  <c r="G28" i="1"/>
  <c r="F22" i="1"/>
  <c r="H107" i="3"/>
  <c r="H106" i="3"/>
  <c r="H108" i="3"/>
  <c r="H110" i="3"/>
  <c r="H109" i="3"/>
  <c r="H73" i="3"/>
  <c r="H75" i="3"/>
  <c r="H74" i="3"/>
  <c r="H77" i="3"/>
  <c r="H76" i="3"/>
  <c r="H43" i="3"/>
  <c r="H44" i="3"/>
  <c r="H40" i="3"/>
  <c r="H41" i="3"/>
  <c r="H42" i="3"/>
  <c r="G95" i="1"/>
  <c r="F95" i="1" s="1"/>
  <c r="G34" i="1" l="1"/>
  <c r="F28" i="1"/>
  <c r="G110" i="1"/>
  <c r="F110" i="1" l="1"/>
  <c r="H3" i="3"/>
  <c r="H2" i="3"/>
  <c r="I7" i="5"/>
  <c r="M121" i="1" l="1"/>
  <c r="M102" i="1"/>
  <c r="M101" i="1"/>
  <c r="M93" i="1"/>
  <c r="M90" i="1"/>
  <c r="M69" i="1"/>
  <c r="M64" i="1" s="1"/>
  <c r="M59" i="1"/>
  <c r="M54" i="1"/>
  <c r="M52" i="1"/>
  <c r="M45" i="1"/>
  <c r="M17" i="1"/>
  <c r="M13" i="1"/>
  <c r="M154" i="1"/>
  <c r="M153" i="1"/>
  <c r="M152" i="1"/>
  <c r="M151" i="1"/>
  <c r="M150" i="1"/>
  <c r="M190" i="1"/>
  <c r="M189" i="1"/>
  <c r="M188" i="1"/>
  <c r="M187" i="1"/>
  <c r="M186" i="1"/>
  <c r="M223" i="1"/>
  <c r="M222" i="1"/>
  <c r="M221" i="1"/>
  <c r="M220" i="1"/>
  <c r="M219" i="1"/>
  <c r="M7" i="2"/>
  <c r="M44" i="2"/>
  <c r="M43" i="2"/>
  <c r="M42" i="2"/>
  <c r="M41" i="2"/>
  <c r="M40" i="2"/>
  <c r="M77" i="2"/>
  <c r="M76" i="2"/>
  <c r="M75" i="2"/>
  <c r="M74" i="2"/>
  <c r="M73" i="2"/>
  <c r="M110" i="2"/>
  <c r="M109" i="2"/>
  <c r="M108" i="2"/>
  <c r="M107" i="2"/>
  <c r="M106" i="2"/>
  <c r="M7" i="4"/>
  <c r="M44" i="4"/>
  <c r="M43" i="4"/>
  <c r="M42" i="4"/>
  <c r="M41" i="4"/>
  <c r="M40" i="4"/>
  <c r="M77" i="4"/>
  <c r="M76" i="4"/>
  <c r="M75" i="4"/>
  <c r="M74" i="4"/>
  <c r="M73" i="4"/>
  <c r="M110" i="4"/>
  <c r="M109" i="4"/>
  <c r="M108" i="4"/>
  <c r="M107" i="4"/>
  <c r="M106" i="4"/>
  <c r="M7" i="3"/>
  <c r="M110" i="3"/>
  <c r="M109" i="3"/>
  <c r="M108" i="3"/>
  <c r="M107" i="3"/>
  <c r="M106" i="3"/>
  <c r="M77" i="3"/>
  <c r="M76" i="3"/>
  <c r="M75" i="3"/>
  <c r="M74" i="3"/>
  <c r="M73" i="3"/>
  <c r="M44" i="3"/>
  <c r="M43" i="3"/>
  <c r="M42" i="3"/>
  <c r="M41" i="3"/>
  <c r="M40" i="3"/>
  <c r="M7" i="5"/>
  <c r="K7" i="5"/>
  <c r="M46" i="5"/>
  <c r="M45" i="5"/>
  <c r="M44" i="5"/>
  <c r="M43" i="5"/>
  <c r="M42" i="5"/>
  <c r="M79" i="5"/>
  <c r="M78" i="5"/>
  <c r="M77" i="5"/>
  <c r="M76" i="5"/>
  <c r="M75" i="5"/>
  <c r="M112" i="5"/>
  <c r="M111" i="5"/>
  <c r="M110" i="5"/>
  <c r="M109" i="5"/>
  <c r="M108" i="5"/>
  <c r="K108" i="5"/>
  <c r="M47" i="1" l="1"/>
  <c r="M75" i="1" s="1"/>
  <c r="M24" i="1"/>
  <c r="M109" i="1"/>
  <c r="L108" i="5"/>
  <c r="M38" i="1"/>
  <c r="M70" i="1"/>
  <c r="M15" i="1"/>
  <c r="L121" i="1"/>
  <c r="M25" i="1" l="1"/>
  <c r="M73" i="1"/>
  <c r="M26" i="1"/>
  <c r="M18" i="1"/>
  <c r="M119" i="1" l="1"/>
  <c r="M20" i="1"/>
  <c r="M27" i="1"/>
  <c r="M77" i="1" l="1"/>
  <c r="M22" i="1"/>
  <c r="M28" i="1" l="1"/>
  <c r="M29" i="1"/>
  <c r="M85" i="1"/>
  <c r="M34" i="1" l="1"/>
  <c r="M95" i="1"/>
  <c r="M110" i="1" l="1"/>
  <c r="M111" i="1" l="1"/>
  <c r="L111" i="1" l="1"/>
  <c r="M114" i="1"/>
  <c r="K38" i="1" l="1"/>
  <c r="I102" i="1" l="1"/>
  <c r="I90" i="1"/>
  <c r="K90" i="1"/>
  <c r="L90" i="1" s="1"/>
  <c r="H90" i="1" l="1"/>
  <c r="J90" i="1"/>
  <c r="H102" i="1"/>
  <c r="K54" i="1"/>
  <c r="K222" i="1" l="1"/>
  <c r="L222" i="1" s="1"/>
  <c r="I222" i="1"/>
  <c r="K189" i="1"/>
  <c r="L189" i="1" s="1"/>
  <c r="I189" i="1"/>
  <c r="K153" i="1"/>
  <c r="L153" i="1" s="1"/>
  <c r="I153" i="1"/>
  <c r="I76" i="2"/>
  <c r="K109" i="2"/>
  <c r="L109" i="2" s="1"/>
  <c r="I109" i="2"/>
  <c r="K76" i="2"/>
  <c r="L76" i="2" s="1"/>
  <c r="I43" i="2"/>
  <c r="K43" i="2"/>
  <c r="L43" i="2" s="1"/>
  <c r="K109" i="4"/>
  <c r="L109" i="4" s="1"/>
  <c r="I109" i="4"/>
  <c r="K76" i="4"/>
  <c r="L76" i="4" s="1"/>
  <c r="I76" i="4"/>
  <c r="K43" i="4"/>
  <c r="L43" i="4" s="1"/>
  <c r="I43" i="4"/>
  <c r="K109" i="3"/>
  <c r="K76" i="3"/>
  <c r="K43" i="3"/>
  <c r="K111" i="5"/>
  <c r="L111" i="5" s="1"/>
  <c r="I111" i="5"/>
  <c r="K78" i="5"/>
  <c r="L78" i="5" s="1"/>
  <c r="I78" i="5"/>
  <c r="K45" i="5"/>
  <c r="L45" i="5" s="1"/>
  <c r="I45" i="5"/>
  <c r="L109" i="3" l="1"/>
  <c r="J109" i="3"/>
  <c r="J222" i="1"/>
  <c r="J153" i="1"/>
  <c r="J189" i="1"/>
  <c r="H111" i="5"/>
  <c r="J111" i="5"/>
  <c r="H78" i="5"/>
  <c r="J78" i="5"/>
  <c r="H45" i="5"/>
  <c r="J45" i="5"/>
  <c r="L76" i="3"/>
  <c r="J76" i="3"/>
  <c r="L43" i="3"/>
  <c r="J43" i="3"/>
  <c r="H109" i="4"/>
  <c r="J109" i="4"/>
  <c r="H76" i="4"/>
  <c r="J76" i="4"/>
  <c r="H43" i="4"/>
  <c r="J43" i="4"/>
  <c r="J76" i="2"/>
  <c r="J109" i="2"/>
  <c r="J43" i="2"/>
  <c r="H43" i="2"/>
  <c r="H189" i="1"/>
  <c r="H109" i="2"/>
  <c r="H153" i="1"/>
  <c r="H76" i="2"/>
  <c r="H222" i="1"/>
  <c r="I112" i="5"/>
  <c r="I110" i="5"/>
  <c r="I109" i="5"/>
  <c r="I108" i="5"/>
  <c r="I79" i="5"/>
  <c r="I77" i="5"/>
  <c r="I76" i="5"/>
  <c r="I75" i="5"/>
  <c r="I46" i="5"/>
  <c r="I44" i="5"/>
  <c r="I43" i="5"/>
  <c r="I42" i="5"/>
  <c r="I110" i="4"/>
  <c r="I108" i="4"/>
  <c r="I107" i="4"/>
  <c r="I106" i="4"/>
  <c r="I77" i="4"/>
  <c r="I75" i="4"/>
  <c r="I74" i="4"/>
  <c r="I73" i="4"/>
  <c r="I44" i="4"/>
  <c r="I42" i="4"/>
  <c r="I41" i="4"/>
  <c r="I40" i="4"/>
  <c r="I7" i="4"/>
  <c r="I110" i="2"/>
  <c r="I108" i="2"/>
  <c r="I107" i="2"/>
  <c r="I106" i="2"/>
  <c r="I77" i="2"/>
  <c r="I75" i="2"/>
  <c r="I74" i="2"/>
  <c r="I73" i="2"/>
  <c r="I44" i="2"/>
  <c r="I42" i="2"/>
  <c r="I41" i="2"/>
  <c r="I40" i="2"/>
  <c r="I7" i="2"/>
  <c r="H109" i="5" l="1"/>
  <c r="H108" i="5"/>
  <c r="J108" i="5"/>
  <c r="H110" i="5"/>
  <c r="H112" i="5"/>
  <c r="H75" i="5"/>
  <c r="H76" i="5"/>
  <c r="H77" i="5"/>
  <c r="H79" i="5"/>
  <c r="H44" i="5"/>
  <c r="H46" i="5"/>
  <c r="H42" i="5"/>
  <c r="H43" i="5"/>
  <c r="H108" i="4"/>
  <c r="H106" i="4"/>
  <c r="H107" i="4"/>
  <c r="H110" i="4"/>
  <c r="H75" i="4"/>
  <c r="H74" i="4"/>
  <c r="H73" i="4"/>
  <c r="H77" i="4"/>
  <c r="H40" i="4"/>
  <c r="H41" i="4"/>
  <c r="H42" i="4"/>
  <c r="H44" i="4"/>
  <c r="H42" i="2"/>
  <c r="H40" i="2"/>
  <c r="H44" i="2"/>
  <c r="H41" i="2"/>
  <c r="H73" i="2"/>
  <c r="H106" i="2"/>
  <c r="H74" i="2"/>
  <c r="H107" i="2"/>
  <c r="H75" i="2"/>
  <c r="H108" i="2"/>
  <c r="H77" i="2"/>
  <c r="H110" i="2"/>
  <c r="H2" i="5" l="1"/>
  <c r="H3" i="5"/>
  <c r="H3" i="4"/>
  <c r="H2" i="4"/>
  <c r="H2" i="2"/>
  <c r="H3" i="2"/>
  <c r="I223" i="1"/>
  <c r="I221" i="1"/>
  <c r="I220" i="1"/>
  <c r="I219" i="1"/>
  <c r="I190" i="1"/>
  <c r="I188" i="1"/>
  <c r="I187" i="1"/>
  <c r="I186" i="1"/>
  <c r="I154" i="1"/>
  <c r="I152" i="1"/>
  <c r="I151" i="1"/>
  <c r="I150" i="1"/>
  <c r="I109" i="1"/>
  <c r="I101" i="1"/>
  <c r="I64" i="1"/>
  <c r="I59" i="1"/>
  <c r="I54" i="1"/>
  <c r="I47" i="1"/>
  <c r="I38" i="1"/>
  <c r="I17" i="1"/>
  <c r="I13" i="1"/>
  <c r="H101" i="1" l="1"/>
  <c r="H13" i="1"/>
  <c r="H109" i="1"/>
  <c r="H17" i="1"/>
  <c r="H154" i="1"/>
  <c r="H186" i="1"/>
  <c r="H187" i="1"/>
  <c r="H152" i="1"/>
  <c r="H188" i="1"/>
  <c r="H219" i="1"/>
  <c r="H190" i="1"/>
  <c r="H220" i="1"/>
  <c r="H150" i="1"/>
  <c r="H221" i="1"/>
  <c r="H151" i="1"/>
  <c r="H223" i="1"/>
  <c r="I15" i="1"/>
  <c r="I75" i="1"/>
  <c r="I70" i="1"/>
  <c r="J70" i="1" s="1"/>
  <c r="I24" i="1"/>
  <c r="J38" i="1" l="1"/>
  <c r="H24" i="1"/>
  <c r="H15" i="1"/>
  <c r="I18" i="1"/>
  <c r="I25" i="1"/>
  <c r="J47" i="1"/>
  <c r="I26" i="1"/>
  <c r="J59" i="1"/>
  <c r="J54" i="1"/>
  <c r="J39" i="1"/>
  <c r="J45" i="1"/>
  <c r="J53" i="1"/>
  <c r="J60" i="1"/>
  <c r="J67" i="1"/>
  <c r="J46" i="1"/>
  <c r="J68" i="1"/>
  <c r="J55" i="1"/>
  <c r="J42" i="1"/>
  <c r="J63" i="1"/>
  <c r="J58" i="1"/>
  <c r="J40" i="1"/>
  <c r="J61" i="1"/>
  <c r="J69" i="1"/>
  <c r="J48" i="1"/>
  <c r="J62" i="1"/>
  <c r="J56" i="1"/>
  <c r="J50" i="1"/>
  <c r="J51" i="1"/>
  <c r="J65" i="1"/>
  <c r="J52" i="1"/>
  <c r="J41" i="1"/>
  <c r="J44" i="1"/>
  <c r="J43" i="1"/>
  <c r="J49" i="1"/>
  <c r="J57" i="1"/>
  <c r="J66" i="1"/>
  <c r="J64" i="1"/>
  <c r="I73" i="1"/>
  <c r="J121" i="1"/>
  <c r="H3" i="1" l="1"/>
  <c r="H26" i="1"/>
  <c r="I20" i="1"/>
  <c r="I77" i="1" s="1"/>
  <c r="H2" i="1"/>
  <c r="H18" i="1"/>
  <c r="I119" i="1"/>
  <c r="I10" i="3"/>
  <c r="I27" i="1"/>
  <c r="I9" i="3"/>
  <c r="I9" i="4"/>
  <c r="I9" i="2"/>
  <c r="I10" i="4"/>
  <c r="I10" i="2"/>
  <c r="K103" i="1"/>
  <c r="K102" i="1"/>
  <c r="K93" i="1"/>
  <c r="K69" i="1"/>
  <c r="K52" i="1"/>
  <c r="K16" i="1"/>
  <c r="H77" i="1" l="1"/>
  <c r="L93" i="1"/>
  <c r="J93" i="1"/>
  <c r="L102" i="1"/>
  <c r="J102" i="1"/>
  <c r="L103" i="1"/>
  <c r="J103" i="1"/>
  <c r="H20" i="1"/>
  <c r="I22" i="1"/>
  <c r="I28" i="1" s="1"/>
  <c r="L16" i="1"/>
  <c r="J16" i="1"/>
  <c r="I85" i="1"/>
  <c r="I29" i="1" l="1"/>
  <c r="H85" i="1"/>
  <c r="H28" i="1"/>
  <c r="H22" i="1"/>
  <c r="I95" i="1"/>
  <c r="I34" i="1"/>
  <c r="H95" i="1" l="1"/>
  <c r="I110" i="1"/>
  <c r="H110" i="1" l="1"/>
  <c r="K7" i="4"/>
  <c r="K110" i="4"/>
  <c r="K108" i="4"/>
  <c r="K107" i="4"/>
  <c r="K106" i="4"/>
  <c r="K77" i="4"/>
  <c r="K75" i="4"/>
  <c r="K74" i="4"/>
  <c r="K73" i="4"/>
  <c r="K44" i="4"/>
  <c r="K42" i="4"/>
  <c r="K41" i="4"/>
  <c r="K40" i="4"/>
  <c r="K110" i="3"/>
  <c r="K108" i="3"/>
  <c r="K107" i="3"/>
  <c r="K106" i="3"/>
  <c r="K77" i="3"/>
  <c r="K75" i="3"/>
  <c r="K74" i="3"/>
  <c r="K73" i="3"/>
  <c r="K44" i="3"/>
  <c r="K42" i="3"/>
  <c r="K41" i="3"/>
  <c r="K40" i="3"/>
  <c r="K7" i="3"/>
  <c r="K112" i="5"/>
  <c r="K110" i="5"/>
  <c r="K109" i="5"/>
  <c r="K79" i="5"/>
  <c r="K77" i="5"/>
  <c r="K76" i="5"/>
  <c r="K75" i="5"/>
  <c r="K46" i="5"/>
  <c r="K44" i="5"/>
  <c r="K43" i="5"/>
  <c r="K42" i="5"/>
  <c r="K110" i="2"/>
  <c r="K108" i="2"/>
  <c r="K107" i="2"/>
  <c r="K106" i="2"/>
  <c r="K77" i="2"/>
  <c r="K75" i="2"/>
  <c r="K74" i="2"/>
  <c r="K73" i="2"/>
  <c r="K44" i="2"/>
  <c r="K42" i="2"/>
  <c r="K41" i="2"/>
  <c r="K40" i="2"/>
  <c r="K7" i="2"/>
  <c r="K223" i="1"/>
  <c r="K221" i="1"/>
  <c r="K220" i="1"/>
  <c r="K219" i="1"/>
  <c r="K190" i="1"/>
  <c r="K188" i="1"/>
  <c r="K187" i="1"/>
  <c r="K186" i="1"/>
  <c r="K154" i="1"/>
  <c r="K152" i="1"/>
  <c r="K151" i="1"/>
  <c r="K150" i="1"/>
  <c r="K101" i="1"/>
  <c r="K64" i="1"/>
  <c r="K59" i="1"/>
  <c r="K47" i="1"/>
  <c r="K17" i="1"/>
  <c r="K13" i="1"/>
  <c r="L110" i="3" l="1"/>
  <c r="J110" i="3"/>
  <c r="L106" i="3"/>
  <c r="J106" i="3"/>
  <c r="L108" i="3"/>
  <c r="J108" i="3"/>
  <c r="L107" i="3"/>
  <c r="J107" i="3"/>
  <c r="L220" i="1"/>
  <c r="J220" i="1"/>
  <c r="L152" i="1"/>
  <c r="J152" i="1"/>
  <c r="L150" i="1"/>
  <c r="J150" i="1"/>
  <c r="L221" i="1"/>
  <c r="J221" i="1"/>
  <c r="L13" i="1"/>
  <c r="J13" i="1"/>
  <c r="L17" i="1"/>
  <c r="J17" i="1"/>
  <c r="L187" i="1"/>
  <c r="J187" i="1"/>
  <c r="L219" i="1"/>
  <c r="J219" i="1"/>
  <c r="L223" i="1"/>
  <c r="J223" i="1"/>
  <c r="L186" i="1"/>
  <c r="J186" i="1"/>
  <c r="L188" i="1"/>
  <c r="J188" i="1"/>
  <c r="L151" i="1"/>
  <c r="J151" i="1"/>
  <c r="L154" i="1"/>
  <c r="J154" i="1"/>
  <c r="L101" i="1"/>
  <c r="J101" i="1"/>
  <c r="L190" i="1"/>
  <c r="J190" i="1"/>
  <c r="L110" i="5"/>
  <c r="J110" i="5"/>
  <c r="L112" i="5"/>
  <c r="J112" i="5"/>
  <c r="L109" i="5"/>
  <c r="J109" i="5"/>
  <c r="L79" i="5"/>
  <c r="J79" i="5"/>
  <c r="L77" i="5"/>
  <c r="J77" i="5"/>
  <c r="L75" i="5"/>
  <c r="J75" i="5"/>
  <c r="L76" i="5"/>
  <c r="J76" i="5"/>
  <c r="L42" i="5"/>
  <c r="J42" i="5"/>
  <c r="L43" i="5"/>
  <c r="J43" i="5"/>
  <c r="L44" i="5"/>
  <c r="J44" i="5"/>
  <c r="L46" i="5"/>
  <c r="J46" i="5"/>
  <c r="L74" i="3"/>
  <c r="J74" i="3"/>
  <c r="L75" i="3"/>
  <c r="J75" i="3"/>
  <c r="L77" i="3"/>
  <c r="J77" i="3"/>
  <c r="L73" i="3"/>
  <c r="J73" i="3"/>
  <c r="L44" i="3"/>
  <c r="J44" i="3"/>
  <c r="L40" i="3"/>
  <c r="J40" i="3"/>
  <c r="L41" i="3"/>
  <c r="J41" i="3"/>
  <c r="L42" i="3"/>
  <c r="J42" i="3"/>
  <c r="L106" i="4"/>
  <c r="J106" i="4"/>
  <c r="L107" i="4"/>
  <c r="J107" i="4"/>
  <c r="L108" i="4"/>
  <c r="J108" i="4"/>
  <c r="L110" i="4"/>
  <c r="J110" i="4"/>
  <c r="L77" i="4"/>
  <c r="J77" i="4"/>
  <c r="L75" i="4"/>
  <c r="J75" i="4"/>
  <c r="L73" i="4"/>
  <c r="J73" i="4"/>
  <c r="L74" i="4"/>
  <c r="J74" i="4"/>
  <c r="L40" i="4"/>
  <c r="J40" i="4"/>
  <c r="L41" i="4"/>
  <c r="J41" i="4"/>
  <c r="L42" i="4"/>
  <c r="J42" i="4"/>
  <c r="L44" i="4"/>
  <c r="J44" i="4"/>
  <c r="L110" i="2"/>
  <c r="J110" i="2"/>
  <c r="L108" i="2"/>
  <c r="J108" i="2"/>
  <c r="L75" i="2"/>
  <c r="J75" i="2"/>
  <c r="L73" i="2"/>
  <c r="J73" i="2"/>
  <c r="L77" i="2"/>
  <c r="J77" i="2"/>
  <c r="L106" i="2"/>
  <c r="J106" i="2"/>
  <c r="L74" i="2"/>
  <c r="J74" i="2"/>
  <c r="L107" i="2"/>
  <c r="J107" i="2"/>
  <c r="L41" i="2"/>
  <c r="J41" i="2"/>
  <c r="L40" i="2"/>
  <c r="J40" i="2"/>
  <c r="L42" i="2"/>
  <c r="J42" i="2"/>
  <c r="L44" i="2"/>
  <c r="J44" i="2"/>
  <c r="K75" i="1"/>
  <c r="K24" i="1"/>
  <c r="K70" i="1"/>
  <c r="L64" i="1" s="1"/>
  <c r="K15" i="1"/>
  <c r="K109" i="1"/>
  <c r="L60" i="1" l="1"/>
  <c r="L55" i="1"/>
  <c r="L49" i="1"/>
  <c r="L41" i="1"/>
  <c r="L38" i="1"/>
  <c r="L47" i="1"/>
  <c r="L109" i="1"/>
  <c r="J109" i="1"/>
  <c r="L59" i="1"/>
  <c r="L70" i="1"/>
  <c r="L15" i="1"/>
  <c r="J15" i="1"/>
  <c r="K25" i="1"/>
  <c r="L24" i="1"/>
  <c r="J24" i="1"/>
  <c r="L51" i="1"/>
  <c r="L46" i="1"/>
  <c r="L63" i="1"/>
  <c r="L50" i="1"/>
  <c r="L45" i="1"/>
  <c r="L40" i="1"/>
  <c r="L68" i="1"/>
  <c r="L62" i="1"/>
  <c r="L58" i="1"/>
  <c r="L48" i="1"/>
  <c r="L39" i="1"/>
  <c r="L67" i="1"/>
  <c r="L57" i="1"/>
  <c r="L53" i="1"/>
  <c r="L44" i="1"/>
  <c r="L66" i="1"/>
  <c r="L61" i="1"/>
  <c r="L56" i="1"/>
  <c r="L43" i="1"/>
  <c r="L65" i="1"/>
  <c r="L42" i="1"/>
  <c r="L54" i="1"/>
  <c r="L69" i="1"/>
  <c r="L52" i="1"/>
  <c r="K18" i="1"/>
  <c r="K73" i="1"/>
  <c r="K26" i="1"/>
  <c r="L3" i="1" l="1"/>
  <c r="J3" i="1"/>
  <c r="K119" i="1"/>
  <c r="L18" i="1"/>
  <c r="J18" i="1"/>
  <c r="L26" i="1"/>
  <c r="J26" i="1"/>
  <c r="L2" i="1"/>
  <c r="J2" i="1"/>
  <c r="L3" i="5"/>
  <c r="J3" i="5"/>
  <c r="L2" i="5"/>
  <c r="J2" i="5"/>
  <c r="L2" i="3"/>
  <c r="J2" i="3"/>
  <c r="L3" i="3"/>
  <c r="J3" i="3"/>
  <c r="L3" i="4"/>
  <c r="J3" i="4"/>
  <c r="L2" i="4"/>
  <c r="J2" i="4"/>
  <c r="L3" i="2"/>
  <c r="J3" i="2"/>
  <c r="L2" i="2"/>
  <c r="J2" i="2"/>
  <c r="K9" i="2"/>
  <c r="K20" i="1"/>
  <c r="K10" i="2"/>
  <c r="K10" i="4"/>
  <c r="K9" i="3"/>
  <c r="K9" i="4"/>
  <c r="K27" i="1"/>
  <c r="K10" i="3"/>
  <c r="L20" i="1" l="1"/>
  <c r="J20" i="1"/>
  <c r="K22" i="1"/>
  <c r="K77" i="1"/>
  <c r="K29" i="1" l="1"/>
  <c r="L22" i="1"/>
  <c r="J22" i="1"/>
  <c r="L77" i="1"/>
  <c r="J77" i="1"/>
  <c r="K85" i="1"/>
  <c r="K95" i="1" s="1"/>
  <c r="K28" i="1"/>
  <c r="K34" i="1" l="1"/>
  <c r="L28" i="1"/>
  <c r="J28" i="1"/>
  <c r="K110" i="1"/>
  <c r="L95" i="1"/>
  <c r="J95" i="1"/>
  <c r="L85" i="1"/>
  <c r="J85" i="1"/>
  <c r="L110" i="1" l="1"/>
  <c r="J110" i="1"/>
  <c r="K114" i="1"/>
  <c r="L114" i="1" s="1"/>
  <c r="I111" i="1" l="1"/>
  <c r="J111" i="1" l="1"/>
  <c r="I114" i="1"/>
  <c r="G111" i="1" s="1"/>
  <c r="G114" i="1" s="1"/>
  <c r="J114" i="1" l="1"/>
  <c r="H111" i="1"/>
  <c r="F111" i="1"/>
  <c r="E114" i="1"/>
  <c r="H114" i="1"/>
  <c r="F114" i="1" l="1"/>
  <c r="C111" i="1" l="1"/>
  <c r="B114" i="1"/>
  <c r="C114" i="1" s="1"/>
</calcChain>
</file>

<file path=xl/sharedStrings.xml><?xml version="1.0" encoding="utf-8"?>
<sst xmlns="http://schemas.openxmlformats.org/spreadsheetml/2006/main" count="666" uniqueCount="164">
  <si>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</si>
  <si>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</si>
  <si>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</si>
  <si>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</si>
  <si>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</si>
  <si>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</si>
  <si>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</si>
  <si>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</si>
  <si>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</si>
  <si>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</si>
  <si>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</si>
  <si>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</si>
  <si>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</si>
  <si>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</si>
  <si>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</si>
  <si>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</si>
  <si>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</si>
  <si>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</si>
  <si>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</si>
  <si>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</si>
  <si>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</si>
  <si>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</si>
  <si>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</si>
  <si>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</si>
  <si>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</si>
  <si>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</si>
  <si>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</si>
  <si>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</si>
  <si>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</si>
  <si>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</si>
  <si>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</si>
  <si>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</si>
  <si>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</si>
  <si>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</si>
  <si>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</si>
  <si>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</si>
  <si>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</si>
  <si>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</si>
  <si>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</si>
  <si>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</si>
  <si>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</si>
  <si>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</si>
  <si>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</si>
  <si>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</si>
  <si>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</si>
  <si>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</si>
  <si>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</si>
  <si>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</si>
  <si>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</si>
  <si>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</si>
  <si>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</si>
  <si>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</si>
  <si>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</si>
  <si>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</si>
  <si>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</si>
  <si>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</si>
  <si>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</si>
  <si>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</si>
  <si>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</si>
  <si>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</si>
  <si>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</si>
  <si>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</si>
  <si>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</si>
  <si>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</si>
  <si>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</si>
  <si>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</si>
  <si>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</si>
  <si>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</si>
  <si>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</si>
  <si>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</si>
  <si>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</si>
  <si>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</si>
  <si>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</si>
  <si>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</si>
  <si>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</si>
  <si>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</si>
  <si>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</si>
  <si>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</si>
  <si>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</si>
  <si>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</si>
  <si>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</si>
  <si>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</si>
  <si>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</si>
  <si>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</si>
  <si>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</si>
  <si>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</si>
  <si>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</si>
  <si>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</si>
  <si>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</si>
  <si>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</si>
  <si>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</si>
  <si>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</si>
  <si>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</si>
  <si>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</si>
  <si>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</si>
  <si>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</si>
  <si>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</si>
  <si>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</si>
  <si>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</si>
  <si>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</si>
  <si>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</si>
  <si>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</si>
  <si>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</si>
  <si>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</si>
  <si>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</si>
  <si>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</si>
  <si>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</si>
  <si>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</si>
  <si>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</si>
  <si>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</si>
  <si>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</si>
  <si>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</si>
  <si>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</si>
  <si>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</si>
  <si>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</si>
  <si>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</si>
  <si>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</si>
  <si>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</si>
  <si>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</si>
  <si>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SOUTH + EAST</t>
  </si>
  <si>
    <t>OTHER</t>
  </si>
  <si>
    <t>EBIT*</t>
  </si>
  <si>
    <t>EBT</t>
  </si>
  <si>
    <t>EBITDA</t>
  </si>
  <si>
    <t>* In order to reconcile the segment EBIT and EBT to the group EBIT and EBT acc. to IFRS add</t>
  </si>
  <si>
    <t>Russia</t>
  </si>
  <si>
    <t>Inflows from asset disposals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</si>
  <si>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</si>
  <si>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</si>
  <si>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</si>
  <si>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</si>
  <si>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</si>
  <si>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</si>
  <si>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</si>
  <si>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</si>
  <si>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Change in other financing liabilities</t>
  </si>
  <si>
    <t>Distribution of dividends</t>
  </si>
  <si>
    <t>Cash and cash equivalents at the beginning of the period</t>
  </si>
  <si>
    <t>Rights from concession arrangements</t>
  </si>
  <si>
    <t>Change in bonds / bonded loans</t>
  </si>
  <si>
    <t>Contract assets</t>
  </si>
  <si>
    <t xml:space="preserve">Contract liabilities </t>
  </si>
  <si>
    <t>Change in lease liabilities</t>
  </si>
  <si>
    <t>% 2019-2020</t>
  </si>
  <si>
    <t>2020: % of balance sheet total</t>
  </si>
  <si>
    <t>% 2018-2019</t>
  </si>
  <si>
    <t>2019: % of balance sheet total</t>
  </si>
  <si>
    <t>1  Included in Other European countries until 2018. Shown separately from 2019</t>
  </si>
  <si>
    <r>
      <t>UK</t>
    </r>
    <r>
      <rPr>
        <vertAlign val="superscript"/>
        <sz val="8"/>
        <rFont val="Arial"/>
        <family val="2"/>
      </rPr>
      <t>1</t>
    </r>
  </si>
  <si>
    <t>% 2020-2021</t>
  </si>
  <si>
    <t>2021: % of balance sheet total</t>
  </si>
  <si>
    <t>Dividends received</t>
  </si>
  <si>
    <t>Employees by region</t>
  </si>
  <si>
    <t>Output volume by region</t>
  </si>
  <si>
    <t>Order backlog by region</t>
  </si>
  <si>
    <t>INTERNATIONAL +
SPECIAL DIVISIONS</t>
  </si>
  <si>
    <t>% 2021-2022</t>
  </si>
  <si>
    <t>2022: % of balance sheet total</t>
  </si>
  <si>
    <t>Dividend per share</t>
  </si>
  <si>
    <t>6M 2022</t>
  </si>
  <si>
    <t>% 6M 2022-
6M 2023</t>
  </si>
  <si>
    <t>6M 2023</t>
  </si>
  <si>
    <t>6M 2023: % of balance sheet total</t>
  </si>
  <si>
    <t>Acquisition of own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</si>
</sst>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8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31" borderId="0" applyNumberFormat="0" applyBorder="0" applyAlignment="0" applyProtection="0"/>
    <xf numFmtId="0" fontId="16" fillId="32" borderId="11" applyNumberFormat="0" applyAlignment="0" applyProtection="0"/>
    <xf numFmtId="0" fontId="17" fillId="32" borderId="12" applyNumberFormat="0" applyAlignment="0" applyProtection="0"/>
    <xf numFmtId="0" fontId="18" fillId="19" borderId="12" applyNumberForma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33" borderId="0" applyNumberFormat="0" applyBorder="0" applyAlignment="0" applyProtection="0"/>
    <xf numFmtId="0" fontId="14" fillId="34" borderId="14" applyNumberFormat="0" applyFont="0" applyAlignment="0" applyProtection="0"/>
    <xf numFmtId="0" fontId="23" fillId="1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0" fillId="35" borderId="19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1" fillId="0" borderId="0" applyProtection="0"/>
    <xf numFmtId="0" fontId="5" fillId="0" borderId="0"/>
    <xf numFmtId="0" fontId="32" fillId="0" borderId="0" applyProtection="0"/>
    <xf numFmtId="0" fontId="33" fillId="0" borderId="0" applyProtection="0"/>
    <xf numFmtId="167" fontId="5" fillId="0" borderId="0" applyFont="0" applyFill="0" applyBorder="0" applyAlignment="0" applyProtection="0"/>
    <xf numFmtId="0" fontId="34" fillId="0" borderId="0" applyNumberFormat="0" applyFont="0" applyFill="0" applyBorder="0" applyAlignment="0"/>
    <xf numFmtId="0" fontId="5" fillId="0" borderId="0" applyNumberFormat="0" applyFill="0" applyBorder="0" applyAlignment="0"/>
    <xf numFmtId="168" fontId="35" fillId="36" borderId="1" applyNumberFormat="0" applyFont="0" applyBorder="0" applyAlignment="0"/>
    <xf numFmtId="169" fontId="36" fillId="0" borderId="0" applyFont="0" applyFill="0" applyBorder="0" applyAlignment="0" applyProtection="0"/>
    <xf numFmtId="3" fontId="37" fillId="0" borderId="5" applyNumberFormat="0" applyFill="0" applyBorder="0" applyAlignment="0">
      <protection locked="0"/>
    </xf>
    <xf numFmtId="0" fontId="38" fillId="0" borderId="0"/>
    <xf numFmtId="0" fontId="5" fillId="0" borderId="20" applyNumberFormat="0" applyFont="0" applyFill="0" applyAlignment="0" applyProtection="0"/>
    <xf numFmtId="0" fontId="5" fillId="0" borderId="21" applyNumberFormat="0" applyFont="0" applyFill="0" applyAlignment="0" applyProtection="0"/>
    <xf numFmtId="0" fontId="5" fillId="0" borderId="22" applyNumberFormat="0" applyFont="0" applyFill="0" applyAlignment="0" applyProtection="0"/>
    <xf numFmtId="0" fontId="5" fillId="37" borderId="0" applyNumberFormat="0" applyFont="0" applyBorder="0" applyAlignment="0" applyProtection="0"/>
    <xf numFmtId="0" fontId="39" fillId="0" borderId="0">
      <protection locked="0"/>
    </xf>
    <xf numFmtId="9" fontId="40" fillId="0" borderId="0">
      <protection locked="0"/>
    </xf>
    <xf numFmtId="9" fontId="41" fillId="0" borderId="0">
      <protection locked="0"/>
    </xf>
    <xf numFmtId="164" fontId="36" fillId="0" borderId="0" applyFont="0" applyFill="0" applyBorder="0" applyAlignment="0" applyProtection="0"/>
    <xf numFmtId="170" fontId="42" fillId="0" borderId="23" applyFont="0" applyFill="0" applyBorder="0" applyProtection="0">
      <alignment horizontal="right"/>
    </xf>
    <xf numFmtId="0" fontId="13" fillId="0" borderId="24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3" fillId="0" borderId="0"/>
    <xf numFmtId="0" fontId="44" fillId="0" borderId="0"/>
    <xf numFmtId="0" fontId="47" fillId="45" borderId="0" applyNumberFormat="0" applyBorder="0" applyAlignment="0" applyProtection="0"/>
    <xf numFmtId="0" fontId="47" fillId="49" borderId="0" applyNumberFormat="0" applyBorder="0" applyAlignment="0" applyProtection="0"/>
    <xf numFmtId="0" fontId="47" fillId="53" borderId="0" applyNumberFormat="0" applyBorder="0" applyAlignment="0" applyProtection="0"/>
    <xf numFmtId="0" fontId="47" fillId="57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54" borderId="0" applyNumberFormat="0" applyBorder="0" applyAlignment="0" applyProtection="0"/>
    <xf numFmtId="0" fontId="47" fillId="58" borderId="0" applyNumberFormat="0" applyBorder="0" applyAlignment="0" applyProtection="0"/>
    <xf numFmtId="0" fontId="47" fillId="62" borderId="0" applyNumberFormat="0" applyBorder="0" applyAlignment="0" applyProtection="0"/>
    <xf numFmtId="0" fontId="47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8" fillId="44" borderId="0" applyNumberFormat="0" applyBorder="0" applyAlignment="0" applyProtection="0"/>
    <xf numFmtId="0" fontId="48" fillId="48" borderId="0" applyNumberFormat="0" applyBorder="0" applyAlignment="0" applyProtection="0"/>
    <xf numFmtId="0" fontId="48" fillId="52" borderId="0" applyNumberFormat="0" applyBorder="0" applyAlignment="0" applyProtection="0"/>
    <xf numFmtId="0" fontId="48" fillId="56" borderId="0" applyNumberFormat="0" applyBorder="0" applyAlignment="0" applyProtection="0"/>
    <xf numFmtId="0" fontId="48" fillId="60" borderId="0" applyNumberFormat="0" applyBorder="0" applyAlignment="0" applyProtection="0"/>
    <xf numFmtId="0" fontId="48" fillId="64" borderId="0" applyNumberFormat="0" applyBorder="0" applyAlignment="0" applyProtection="0"/>
    <xf numFmtId="0" fontId="49" fillId="39" borderId="0" applyNumberFormat="0" applyBorder="0" applyAlignment="0" applyProtection="0"/>
    <xf numFmtId="0" fontId="50" fillId="41" borderId="28" applyNumberFormat="0" applyAlignment="0" applyProtection="0"/>
    <xf numFmtId="0" fontId="51" fillId="42" borderId="31" applyNumberFormat="0" applyAlignment="0" applyProtection="0"/>
    <xf numFmtId="0" fontId="53" fillId="0" borderId="0" applyNumberFormat="0" applyFill="0" applyBorder="0" applyAlignment="0" applyProtection="0"/>
    <xf numFmtId="0" fontId="54" fillId="38" borderId="0" applyNumberFormat="0" applyBorder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8" fillId="40" borderId="28" applyNumberFormat="0" applyAlignment="0" applyProtection="0"/>
    <xf numFmtId="0" fontId="59" fillId="0" borderId="30" applyNumberFormat="0" applyFill="0" applyAlignment="0" applyProtection="0"/>
    <xf numFmtId="0" fontId="52" fillId="43" borderId="32" applyNumberFormat="0" applyFont="0" applyAlignment="0" applyProtection="0"/>
    <xf numFmtId="0" fontId="60" fillId="41" borderId="29" applyNumberFormat="0" applyAlignment="0" applyProtection="0"/>
    <xf numFmtId="0" fontId="45" fillId="0" borderId="0" applyNumberFormat="0" applyFill="0" applyBorder="0" applyAlignment="0" applyProtection="0"/>
    <xf numFmtId="0" fontId="61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4" fillId="0" borderId="0"/>
    <xf numFmtId="0" fontId="24" fillId="0" borderId="0" applyNumberFormat="0" applyFill="0" applyBorder="0" applyAlignment="0" applyProtection="0"/>
    <xf numFmtId="0" fontId="46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09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0" fontId="7" fillId="6" borderId="1" xfId="0" applyFont="1" applyFill="1" applyBorder="1"/>
    <xf numFmtId="0" fontId="8" fillId="7" borderId="1" xfId="0" applyFont="1" applyFill="1" applyBorder="1"/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0" fontId="7" fillId="8" borderId="1" xfId="0" applyFont="1" applyFill="1" applyBorder="1"/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right" wrapText="1"/>
    </xf>
    <xf numFmtId="3" fontId="8" fillId="10" borderId="3" xfId="0" applyNumberFormat="1" applyFont="1" applyFill="1" applyBorder="1"/>
    <xf numFmtId="0" fontId="7" fillId="10" borderId="1" xfId="0" applyFont="1" applyFill="1" applyBorder="1" applyAlignment="1">
      <alignment wrapText="1"/>
    </xf>
    <xf numFmtId="4" fontId="7" fillId="10" borderId="1" xfId="0" applyNumberFormat="1" applyFont="1" applyFill="1" applyBorder="1" applyAlignment="1">
      <alignment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0" fontId="7" fillId="9" borderId="1" xfId="0" applyFont="1" applyFill="1" applyBorder="1"/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3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4" fontId="8" fillId="11" borderId="3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/>
    <xf numFmtId="0" fontId="8" fillId="12" borderId="1" xfId="0" applyFont="1" applyFill="1" applyBorder="1"/>
    <xf numFmtId="0" fontId="11" fillId="8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right"/>
    </xf>
    <xf numFmtId="0" fontId="7" fillId="12" borderId="1" xfId="0" applyFont="1" applyFill="1" applyBorder="1" applyAlignment="1">
      <alignment horizontal="right" wrapText="1"/>
    </xf>
    <xf numFmtId="0" fontId="8" fillId="12" borderId="1" xfId="0" applyFont="1" applyFill="1" applyBorder="1" applyAlignment="1">
      <alignment wrapText="1"/>
    </xf>
    <xf numFmtId="0" fontId="8" fillId="12" borderId="1" xfId="0" applyFont="1" applyFill="1" applyBorder="1" applyAlignment="1">
      <alignment horizontal="right" wrapText="1"/>
    </xf>
    <xf numFmtId="0" fontId="7" fillId="12" borderId="1" xfId="0" applyFont="1" applyFill="1" applyBorder="1" applyAlignment="1">
      <alignment wrapText="1"/>
    </xf>
    <xf numFmtId="4" fontId="7" fillId="12" borderId="1" xfId="0" applyNumberFormat="1" applyFont="1" applyFill="1" applyBorder="1" applyAlignment="1">
      <alignment wrapText="1"/>
    </xf>
    <xf numFmtId="4" fontId="7" fillId="12" borderId="1" xfId="0" applyNumberFormat="1" applyFont="1" applyFill="1" applyBorder="1" applyAlignment="1">
      <alignment horizontal="right" wrapText="1"/>
    </xf>
    <xf numFmtId="4" fontId="8" fillId="7" borderId="9" xfId="0" applyNumberFormat="1" applyFont="1" applyFill="1" applyBorder="1" applyAlignment="1">
      <alignment horizontal="right" wrapText="1"/>
    </xf>
    <xf numFmtId="4" fontId="8" fillId="10" borderId="9" xfId="0" applyNumberFormat="1" applyFont="1" applyFill="1" applyBorder="1" applyAlignment="1">
      <alignment horizontal="right" wrapText="1"/>
    </xf>
    <xf numFmtId="3" fontId="8" fillId="5" borderId="2" xfId="0" applyNumberFormat="1" applyFont="1" applyFill="1" applyBorder="1"/>
    <xf numFmtId="0" fontId="6" fillId="13" borderId="1" xfId="0" applyFont="1" applyFill="1" applyBorder="1" applyAlignment="1" applyProtection="1">
      <alignment horizontal="left" wrapText="1"/>
      <protection locked="0"/>
    </xf>
    <xf numFmtId="0" fontId="6" fillId="1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3" fontId="8" fillId="7" borderId="3" xfId="0" applyNumberFormat="1" applyFont="1" applyFill="1" applyBorder="1" applyAlignment="1">
      <alignment horizontal="right" wrapText="1"/>
    </xf>
    <xf numFmtId="3" fontId="8" fillId="7" borderId="3" xfId="0" applyNumberFormat="1" applyFont="1" applyFill="1" applyBorder="1"/>
    <xf numFmtId="4" fontId="8" fillId="7" borderId="3" xfId="0" applyNumberFormat="1" applyFont="1" applyFill="1" applyBorder="1" applyAlignment="1">
      <alignment horizontal="right" wrapText="1"/>
    </xf>
    <xf numFmtId="4" fontId="8" fillId="7" borderId="3" xfId="0" applyNumberFormat="1" applyFont="1" applyFill="1" applyBorder="1"/>
    <xf numFmtId="3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/>
    <xf numFmtId="3" fontId="8" fillId="12" borderId="3" xfId="0" applyNumberFormat="1" applyFont="1" applyFill="1" applyBorder="1" applyAlignment="1">
      <alignment horizontal="right" wrapText="1"/>
    </xf>
    <xf numFmtId="3" fontId="8" fillId="12" borderId="3" xfId="0" applyNumberFormat="1" applyFont="1" applyFill="1" applyBorder="1"/>
    <xf numFmtId="4" fontId="8" fillId="12" borderId="3" xfId="0" applyNumberFormat="1" applyFont="1" applyFill="1" applyBorder="1" applyAlignment="1">
      <alignment horizontal="right" wrapText="1"/>
    </xf>
    <xf numFmtId="4" fontId="8" fillId="12" borderId="3" xfId="0" applyNumberFormat="1" applyFont="1" applyFill="1" applyBorder="1"/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3" fontId="8" fillId="5" borderId="8" xfId="0" applyNumberFormat="1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3" fontId="8" fillId="7" borderId="2" xfId="0" applyNumberFormat="1" applyFont="1" applyFill="1" applyBorder="1"/>
    <xf numFmtId="3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1" xfId="0" applyNumberFormat="1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1" xfId="0" applyNumberFormat="1" applyFont="1" applyFill="1" applyBorder="1"/>
    <xf numFmtId="165" fontId="8" fillId="12" borderId="1" xfId="1" applyNumberFormat="1" applyFont="1" applyFill="1" applyBorder="1" applyAlignment="1">
      <alignment horizontal="right"/>
    </xf>
    <xf numFmtId="4" fontId="8" fillId="12" borderId="1" xfId="0" applyNumberFormat="1" applyFont="1" applyFill="1" applyBorder="1" applyAlignment="1">
      <alignment horizontal="right" vertical="center"/>
    </xf>
    <xf numFmtId="4" fontId="7" fillId="12" borderId="1" xfId="0" applyNumberFormat="1" applyFont="1" applyFill="1" applyBorder="1"/>
    <xf numFmtId="4" fontId="7" fillId="12" borderId="1" xfId="0" applyNumberFormat="1" applyFont="1" applyFill="1" applyBorder="1" applyAlignment="1">
      <alignment horizontal="right"/>
    </xf>
    <xf numFmtId="3" fontId="8" fillId="12" borderId="2" xfId="0" applyNumberFormat="1" applyFont="1" applyFill="1" applyBorder="1"/>
    <xf numFmtId="3" fontId="8" fillId="12" borderId="1" xfId="0" applyNumberFormat="1" applyFont="1" applyFill="1" applyBorder="1"/>
    <xf numFmtId="4" fontId="8" fillId="12" borderId="2" xfId="0" applyNumberFormat="1" applyFont="1" applyFill="1" applyBorder="1"/>
    <xf numFmtId="4" fontId="8" fillId="12" borderId="1" xfId="0" applyNumberFormat="1" applyFont="1" applyFill="1" applyBorder="1"/>
    <xf numFmtId="9" fontId="8" fillId="12" borderId="2" xfId="1" applyFont="1" applyFill="1" applyBorder="1"/>
    <xf numFmtId="9" fontId="7" fillId="12" borderId="2" xfId="1" applyFont="1" applyFill="1" applyBorder="1"/>
    <xf numFmtId="4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11" borderId="6" xfId="0" applyFont="1" applyFill="1" applyBorder="1" applyAlignment="1">
      <alignment horizontal="right" wrapText="1"/>
    </xf>
    <xf numFmtId="4" fontId="8" fillId="11" borderId="6" xfId="0" applyNumberFormat="1" applyFont="1" applyFill="1" applyBorder="1"/>
    <xf numFmtId="9" fontId="8" fillId="0" borderId="36" xfId="1" applyNumberFormat="1" applyFont="1" applyFill="1" applyBorder="1" applyAlignment="1" applyProtection="1">
      <alignment horizontal="right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2" borderId="1" xfId="1" applyNumberFormat="1" applyFont="1" applyFill="1" applyBorder="1" applyAlignment="1" applyProtection="1">
      <alignment horizontal="right" wrapText="1"/>
      <protection locked="0"/>
    </xf>
    <xf numFmtId="9" fontId="8" fillId="12" borderId="1" xfId="1" applyNumberFormat="1" applyFont="1" applyFill="1" applyBorder="1" applyAlignment="1" applyProtection="1">
      <alignment horizontal="right" wrapText="1"/>
      <protection locked="0"/>
    </xf>
    <xf numFmtId="4" fontId="8" fillId="5" borderId="35" xfId="0" quotePrefix="1" applyNumberFormat="1" applyFont="1" applyFill="1" applyBorder="1" applyAlignment="1" applyProtection="1">
      <alignment horizontal="right" wrapText="1"/>
      <protection locked="0"/>
    </xf>
    <xf numFmtId="3" fontId="8" fillId="0" borderId="35" xfId="0" applyNumberFormat="1" applyFont="1" applyFill="1" applyBorder="1" applyAlignment="1" applyProtection="1">
      <alignment horizontal="right" wrapText="1"/>
      <protection locked="0"/>
    </xf>
    <xf numFmtId="0" fontId="7" fillId="0" borderId="35" xfId="0" applyFont="1" applyFill="1" applyBorder="1" applyAlignment="1" applyProtection="1">
      <alignment horizontal="right" wrapText="1"/>
      <protection locked="0"/>
    </xf>
    <xf numFmtId="165" fontId="8" fillId="5" borderId="35" xfId="1" applyNumberFormat="1" applyFont="1" applyFill="1" applyBorder="1" applyAlignment="1" applyProtection="1">
      <alignment horizontal="right" wrapText="1"/>
      <protection locked="0"/>
    </xf>
    <xf numFmtId="0" fontId="8" fillId="0" borderId="35" xfId="0" applyFont="1" applyFill="1" applyBorder="1" applyAlignment="1" applyProtection="1">
      <alignment horizontal="right" wrapText="1"/>
      <protection locked="0"/>
    </xf>
    <xf numFmtId="9" fontId="8" fillId="0" borderId="35" xfId="1" applyFont="1" applyFill="1" applyBorder="1" applyAlignment="1" applyProtection="1">
      <alignment horizontal="right" wrapText="1"/>
      <protection locked="0"/>
    </xf>
    <xf numFmtId="4" fontId="8" fillId="5" borderId="35" xfId="0" applyNumberFormat="1" applyFont="1" applyFill="1" applyBorder="1" applyAlignment="1" applyProtection="1">
      <alignment horizontal="right" wrapText="1"/>
      <protection locked="0"/>
    </xf>
    <xf numFmtId="165" fontId="8" fillId="5" borderId="35" xfId="1" quotePrefix="1" applyNumberFormat="1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wrapText="1"/>
      <protection locked="0"/>
    </xf>
    <xf numFmtId="0" fontId="7" fillId="5" borderId="35" xfId="0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horizontal="right" wrapText="1"/>
      <protection locked="0"/>
    </xf>
    <xf numFmtId="165" fontId="7" fillId="0" borderId="35" xfId="1" applyNumberFormat="1" applyFont="1" applyFill="1" applyBorder="1" applyAlignment="1" applyProtection="1">
      <alignment horizontal="right" wrapText="1"/>
      <protection locked="0"/>
    </xf>
    <xf numFmtId="0" fontId="7" fillId="4" borderId="35" xfId="0" applyFont="1" applyFill="1" applyBorder="1" applyAlignment="1">
      <alignment horizontal="right" wrapText="1"/>
    </xf>
    <xf numFmtId="4" fontId="8" fillId="0" borderId="35" xfId="0" applyNumberFormat="1" applyFont="1" applyFill="1" applyBorder="1" applyAlignment="1">
      <alignment horizontal="right" wrapText="1"/>
    </xf>
    <xf numFmtId="4" fontId="8" fillId="0" borderId="5" xfId="0" applyNumberFormat="1" applyFont="1" applyFill="1" applyBorder="1" applyAlignment="1" applyProtection="1">
      <alignment horizontal="right" wrapText="1"/>
      <protection locked="0"/>
    </xf>
    <xf numFmtId="9" fontId="8" fillId="0" borderId="35" xfId="1" quotePrefix="1" applyNumberFormat="1" applyFont="1" applyFill="1" applyBorder="1" applyAlignment="1" applyProtection="1">
      <alignment horizontal="right" wrapText="1"/>
      <protection locked="0"/>
    </xf>
    <xf numFmtId="4" fontId="8" fillId="12" borderId="35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0" fontId="8" fillId="5" borderId="1" xfId="0" applyFont="1" applyFill="1" applyBorder="1" applyAlignment="1" applyProtection="1">
      <alignment wrapText="1"/>
      <protection locked="0"/>
    </xf>
    <xf numFmtId="4" fontId="8" fillId="12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35" xfId="0" applyNumberFormat="1" applyFont="1" applyFill="1" applyBorder="1" applyAlignment="1">
      <alignment horizontal="right" wrapText="1"/>
    </xf>
    <xf numFmtId="4" fontId="8" fillId="5" borderId="10" xfId="0" applyNumberFormat="1" applyFont="1" applyFill="1" applyBorder="1"/>
    <xf numFmtId="3" fontId="8" fillId="5" borderId="35" xfId="0" applyNumberFormat="1" applyFont="1" applyFill="1" applyBorder="1" applyAlignment="1">
      <alignment horizontal="right" wrapText="1"/>
    </xf>
    <xf numFmtId="3" fontId="8" fillId="5" borderId="35" xfId="0" applyNumberFormat="1" applyFont="1" applyFill="1" applyBorder="1"/>
    <xf numFmtId="3" fontId="7" fillId="5" borderId="7" xfId="0" applyNumberFormat="1" applyFont="1" applyFill="1" applyBorder="1"/>
    <xf numFmtId="3" fontId="8" fillId="5" borderId="34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171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5" borderId="38" xfId="0" applyFont="1" applyFill="1" applyBorder="1" applyAlignment="1" applyProtection="1">
      <alignment wrapText="1"/>
      <protection locked="0"/>
    </xf>
    <xf numFmtId="0" fontId="8" fillId="5" borderId="38" xfId="0" applyFont="1" applyFill="1" applyBorder="1" applyAlignment="1">
      <alignment wrapText="1"/>
    </xf>
    <xf numFmtId="0" fontId="8" fillId="4" borderId="38" xfId="0" applyFont="1" applyFill="1" applyBorder="1" applyAlignment="1">
      <alignment wrapText="1"/>
    </xf>
    <xf numFmtId="171" fontId="8" fillId="5" borderId="35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4" fontId="7" fillId="5" borderId="37" xfId="0" applyNumberFormat="1" applyFont="1" applyFill="1" applyBorder="1" applyAlignment="1" applyProtection="1">
      <alignment horizontal="right" wrapText="1"/>
      <protection locked="0"/>
    </xf>
    <xf numFmtId="4" fontId="8" fillId="0" borderId="2" xfId="0" applyNumberFormat="1" applyFont="1" applyFill="1" applyBorder="1"/>
    <xf numFmtId="4" fontId="8" fillId="0" borderId="1" xfId="0" applyNumberFormat="1" applyFont="1" applyFill="1" applyBorder="1"/>
    <xf numFmtId="0" fontId="8" fillId="5" borderId="38" xfId="0" applyFont="1" applyFill="1" applyBorder="1" applyAlignment="1">
      <alignment horizontal="right" wrapText="1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165" fontId="8" fillId="0" borderId="38" xfId="1" applyNumberFormat="1" applyFont="1" applyFill="1" applyBorder="1" applyAlignment="1" applyProtection="1">
      <alignment horizontal="right" wrapText="1"/>
      <protection locked="0"/>
    </xf>
    <xf numFmtId="9" fontId="8" fillId="0" borderId="38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horizontal="right" wrapText="1"/>
      <protection locked="0"/>
    </xf>
    <xf numFmtId="9" fontId="8" fillId="12" borderId="38" xfId="1" applyNumberFormat="1" applyFont="1" applyFill="1" applyBorder="1" applyAlignment="1" applyProtection="1">
      <alignment horizontal="right" wrapText="1"/>
      <protection locked="0"/>
    </xf>
    <xf numFmtId="0" fontId="8" fillId="3" borderId="38" xfId="0" applyFont="1" applyFill="1" applyBorder="1" applyAlignment="1">
      <alignment wrapText="1"/>
    </xf>
    <xf numFmtId="4" fontId="8" fillId="12" borderId="37" xfId="0" applyNumberFormat="1" applyFont="1" applyFill="1" applyBorder="1" applyAlignment="1">
      <alignment horizontal="right" wrapText="1"/>
    </xf>
    <xf numFmtId="9" fontId="8" fillId="10" borderId="38" xfId="1" applyNumberFormat="1" applyFont="1" applyFill="1" applyBorder="1" applyAlignment="1" applyProtection="1">
      <alignment horizontal="right" wrapText="1"/>
      <protection locked="0"/>
    </xf>
    <xf numFmtId="9" fontId="8" fillId="7" borderId="38" xfId="1" applyNumberFormat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Fill="1" applyBorder="1" applyAlignment="1" applyProtection="1">
      <alignment horizontal="right" wrapText="1"/>
      <protection locked="0"/>
    </xf>
    <xf numFmtId="0" fontId="6" fillId="13" borderId="38" xfId="0" applyFont="1" applyFill="1" applyBorder="1" applyAlignment="1" applyProtection="1">
      <alignment horizontal="center" wrapText="1"/>
      <protection locked="0"/>
    </xf>
    <xf numFmtId="0" fontId="7" fillId="12" borderId="38" xfId="0" applyFont="1" applyFill="1" applyBorder="1" applyAlignment="1">
      <alignment horizontal="right" wrapText="1"/>
    </xf>
    <xf numFmtId="9" fontId="8" fillId="12" borderId="38" xfId="1" applyFont="1" applyFill="1" applyBorder="1" applyAlignment="1" applyProtection="1">
      <alignment horizontal="right" wrapText="1"/>
      <protection locked="0"/>
    </xf>
    <xf numFmtId="3" fontId="8" fillId="12" borderId="37" xfId="0" applyNumberFormat="1" applyFont="1" applyFill="1" applyBorder="1" applyAlignment="1">
      <alignment horizontal="right" wrapText="1"/>
    </xf>
    <xf numFmtId="3" fontId="8" fillId="12" borderId="38" xfId="0" applyNumberFormat="1" applyFont="1" applyFill="1" applyBorder="1"/>
    <xf numFmtId="4" fontId="8" fillId="12" borderId="38" xfId="0" applyNumberFormat="1" applyFont="1" applyFill="1" applyBorder="1"/>
    <xf numFmtId="4" fontId="7" fillId="12" borderId="38" xfId="0" applyNumberFormat="1" applyFont="1" applyFill="1" applyBorder="1" applyAlignment="1">
      <alignment horizontal="right" wrapText="1"/>
    </xf>
    <xf numFmtId="4" fontId="8" fillId="12" borderId="38" xfId="0" applyNumberFormat="1" applyFont="1" applyFill="1" applyBorder="1" applyAlignment="1">
      <alignment wrapText="1"/>
    </xf>
    <xf numFmtId="4" fontId="7" fillId="12" borderId="38" xfId="0" applyNumberFormat="1" applyFont="1" applyFill="1" applyBorder="1" applyAlignment="1">
      <alignment horizontal="right"/>
    </xf>
    <xf numFmtId="165" fontId="8" fillId="12" borderId="38" xfId="1" applyNumberFormat="1" applyFont="1" applyFill="1" applyBorder="1" applyAlignment="1">
      <alignment horizontal="right"/>
    </xf>
    <xf numFmtId="4" fontId="8" fillId="12" borderId="38" xfId="0" applyNumberFormat="1" applyFont="1" applyFill="1" applyBorder="1" applyAlignment="1">
      <alignment horizontal="right" vertical="center"/>
    </xf>
    <xf numFmtId="4" fontId="7" fillId="12" borderId="38" xfId="0" applyNumberFormat="1" applyFont="1" applyFill="1" applyBorder="1"/>
    <xf numFmtId="9" fontId="7" fillId="12" borderId="38" xfId="1" applyFont="1" applyFill="1" applyBorder="1" applyAlignment="1" applyProtection="1">
      <alignment horizontal="right" wrapText="1"/>
      <protection locked="0"/>
    </xf>
    <xf numFmtId="9" fontId="8" fillId="10" borderId="38" xfId="1" applyFont="1" applyFill="1" applyBorder="1" applyAlignment="1" applyProtection="1">
      <alignment horizontal="right" wrapText="1"/>
      <protection locked="0"/>
    </xf>
    <xf numFmtId="0" fontId="7" fillId="10" borderId="38" xfId="0" applyFont="1" applyFill="1" applyBorder="1" applyAlignment="1">
      <alignment horizontal="right" wrapText="1"/>
    </xf>
    <xf numFmtId="3" fontId="8" fillId="10" borderId="37" xfId="0" applyNumberFormat="1" applyFont="1" applyFill="1" applyBorder="1" applyAlignment="1">
      <alignment horizontal="right" wrapText="1"/>
    </xf>
    <xf numFmtId="3" fontId="8" fillId="10" borderId="38" xfId="0" applyNumberFormat="1" applyFont="1" applyFill="1" applyBorder="1"/>
    <xf numFmtId="4" fontId="8" fillId="10" borderId="37" xfId="0" applyNumberFormat="1" applyFont="1" applyFill="1" applyBorder="1" applyAlignment="1">
      <alignment horizontal="right" wrapText="1"/>
    </xf>
    <xf numFmtId="4" fontId="8" fillId="10" borderId="38" xfId="0" applyNumberFormat="1" applyFont="1" applyFill="1" applyBorder="1"/>
    <xf numFmtId="4" fontId="7" fillId="10" borderId="38" xfId="0" applyNumberFormat="1" applyFont="1" applyFill="1" applyBorder="1" applyAlignment="1">
      <alignment horizontal="right" wrapText="1"/>
    </xf>
    <xf numFmtId="165" fontId="8" fillId="10" borderId="38" xfId="1" applyNumberFormat="1" applyFont="1" applyFill="1" applyBorder="1" applyAlignment="1">
      <alignment horizontal="right"/>
    </xf>
    <xf numFmtId="9" fontId="8" fillId="10" borderId="38" xfId="1" applyFont="1" applyFill="1" applyBorder="1" applyAlignment="1">
      <alignment horizontal="right"/>
    </xf>
    <xf numFmtId="4" fontId="7" fillId="10" borderId="38" xfId="0" applyNumberFormat="1" applyFont="1" applyFill="1" applyBorder="1"/>
    <xf numFmtId="9" fontId="8" fillId="11" borderId="38" xfId="1" applyFont="1" applyFill="1" applyBorder="1" applyAlignment="1" applyProtection="1">
      <alignment horizontal="right" wrapText="1"/>
      <protection locked="0"/>
    </xf>
    <xf numFmtId="0" fontId="7" fillId="11" borderId="38" xfId="0" applyFont="1" applyFill="1" applyBorder="1" applyAlignment="1">
      <alignment horizontal="right" wrapText="1"/>
    </xf>
    <xf numFmtId="3" fontId="8" fillId="11" borderId="37" xfId="0" applyNumberFormat="1" applyFont="1" applyFill="1" applyBorder="1" applyAlignment="1">
      <alignment horizontal="right" wrapText="1"/>
    </xf>
    <xf numFmtId="3" fontId="8" fillId="11" borderId="38" xfId="0" applyNumberFormat="1" applyFont="1" applyFill="1" applyBorder="1"/>
    <xf numFmtId="4" fontId="8" fillId="11" borderId="37" xfId="0" applyNumberFormat="1" applyFont="1" applyFill="1" applyBorder="1" applyAlignment="1">
      <alignment horizontal="right" wrapText="1"/>
    </xf>
    <xf numFmtId="4" fontId="8" fillId="11" borderId="38" xfId="0" applyNumberFormat="1" applyFont="1" applyFill="1" applyBorder="1"/>
    <xf numFmtId="4" fontId="7" fillId="11" borderId="38" xfId="0" applyNumberFormat="1" applyFont="1" applyFill="1" applyBorder="1" applyAlignment="1">
      <alignment horizontal="right" wrapText="1"/>
    </xf>
    <xf numFmtId="165" fontId="8" fillId="11" borderId="38" xfId="1" applyNumberFormat="1" applyFont="1" applyFill="1" applyBorder="1" applyAlignment="1">
      <alignment horizontal="right"/>
    </xf>
    <xf numFmtId="9" fontId="8" fillId="11" borderId="38" xfId="1" applyFont="1" applyFill="1" applyBorder="1" applyAlignment="1">
      <alignment horizontal="right"/>
    </xf>
    <xf numFmtId="4" fontId="7" fillId="11" borderId="38" xfId="0" applyNumberFormat="1" applyFont="1" applyFill="1" applyBorder="1"/>
    <xf numFmtId="9" fontId="8" fillId="7" borderId="38" xfId="1" applyFont="1" applyFill="1" applyBorder="1" applyAlignment="1" applyProtection="1">
      <alignment horizontal="right" wrapText="1"/>
      <protection locked="0"/>
    </xf>
    <xf numFmtId="0" fontId="7" fillId="7" borderId="38" xfId="0" applyFont="1" applyFill="1" applyBorder="1" applyAlignment="1">
      <alignment horizontal="right" wrapText="1"/>
    </xf>
    <xf numFmtId="3" fontId="8" fillId="7" borderId="37" xfId="0" applyNumberFormat="1" applyFont="1" applyFill="1" applyBorder="1" applyAlignment="1">
      <alignment horizontal="right" wrapText="1"/>
    </xf>
    <xf numFmtId="3" fontId="8" fillId="7" borderId="38" xfId="0" applyNumberFormat="1" applyFont="1" applyFill="1" applyBorder="1"/>
    <xf numFmtId="4" fontId="8" fillId="7" borderId="37" xfId="0" applyNumberFormat="1" applyFont="1" applyFill="1" applyBorder="1" applyAlignment="1">
      <alignment horizontal="right" wrapText="1"/>
    </xf>
    <xf numFmtId="4" fontId="8" fillId="7" borderId="38" xfId="0" applyNumberFormat="1" applyFont="1" applyFill="1" applyBorder="1"/>
    <xf numFmtId="4" fontId="7" fillId="7" borderId="38" xfId="0" applyNumberFormat="1" applyFont="1" applyFill="1" applyBorder="1" applyAlignment="1">
      <alignment horizontal="right" wrapText="1"/>
    </xf>
    <xf numFmtId="165" fontId="8" fillId="7" borderId="38" xfId="1" applyNumberFormat="1" applyFont="1" applyFill="1" applyBorder="1" applyAlignment="1">
      <alignment horizontal="right"/>
    </xf>
    <xf numFmtId="9" fontId="8" fillId="7" borderId="38" xfId="1" applyFont="1" applyFill="1" applyBorder="1" applyAlignment="1">
      <alignment horizontal="right"/>
    </xf>
    <xf numFmtId="4" fontId="7" fillId="7" borderId="38" xfId="0" applyNumberFormat="1" applyFont="1" applyFill="1" applyBorder="1"/>
    <xf numFmtId="0" fontId="7" fillId="4" borderId="38" xfId="0" applyFont="1" applyFill="1" applyBorder="1" applyAlignment="1">
      <alignment horizontal="right" wrapText="1"/>
    </xf>
    <xf numFmtId="0" fontId="7" fillId="4" borderId="37" xfId="0" applyFont="1" applyFill="1" applyBorder="1" applyAlignment="1">
      <alignment horizontal="right" wrapText="1"/>
    </xf>
    <xf numFmtId="9" fontId="8" fillId="0" borderId="38" xfId="1" applyFont="1" applyFill="1" applyBorder="1" applyAlignment="1" applyProtection="1">
      <alignment horizontal="right" wrapText="1"/>
      <protection locked="0"/>
    </xf>
    <xf numFmtId="3" fontId="8" fillId="5" borderId="38" xfId="0" applyNumberFormat="1" applyFont="1" applyFill="1" applyBorder="1"/>
    <xf numFmtId="0" fontId="7" fillId="5" borderId="38" xfId="0" applyFont="1" applyFill="1" applyBorder="1" applyAlignment="1">
      <alignment horizontal="right" wrapText="1"/>
    </xf>
    <xf numFmtId="4" fontId="8" fillId="5" borderId="37" xfId="0" applyNumberFormat="1" applyFont="1" applyFill="1" applyBorder="1" applyAlignment="1">
      <alignment horizontal="right" wrapText="1"/>
    </xf>
    <xf numFmtId="4" fontId="8" fillId="5" borderId="38" xfId="0" applyNumberFormat="1" applyFont="1" applyFill="1" applyBorder="1"/>
    <xf numFmtId="9" fontId="7" fillId="0" borderId="38" xfId="1" applyFont="1" applyFill="1" applyBorder="1" applyAlignment="1" applyProtection="1">
      <alignment horizontal="right" wrapText="1"/>
      <protection locked="0"/>
    </xf>
    <xf numFmtId="4" fontId="7" fillId="0" borderId="38" xfId="0" applyNumberFormat="1" applyFont="1" applyBorder="1" applyAlignment="1" applyProtection="1">
      <alignment wrapText="1"/>
      <protection locked="0"/>
    </xf>
    <xf numFmtId="4" fontId="8" fillId="0" borderId="38" xfId="0" applyNumberFormat="1" applyFont="1" applyBorder="1" applyAlignment="1" applyProtection="1">
      <alignment wrapText="1"/>
      <protection locked="0"/>
    </xf>
    <xf numFmtId="4" fontId="7" fillId="0" borderId="38" xfId="0" applyNumberFormat="1" applyFont="1" applyBorder="1" applyAlignment="1" applyProtection="1">
      <alignment horizontal="right" wrapText="1"/>
      <protection locked="0"/>
    </xf>
    <xf numFmtId="4" fontId="8" fillId="0" borderId="38" xfId="0" applyNumberFormat="1" applyFont="1" applyBorder="1" applyAlignment="1" applyProtection="1">
      <alignment horizontal="right" wrapText="1"/>
      <protection locked="0"/>
    </xf>
    <xf numFmtId="4" fontId="8" fillId="5" borderId="38" xfId="0" applyNumberFormat="1" applyFont="1" applyFill="1" applyBorder="1" applyAlignment="1" applyProtection="1">
      <alignment horizontal="right" wrapText="1"/>
      <protection locked="0"/>
    </xf>
    <xf numFmtId="0" fontId="7" fillId="0" borderId="38" xfId="0" applyFont="1" applyBorder="1" applyAlignment="1" applyProtection="1">
      <alignment horizontal="right" wrapText="1"/>
      <protection locked="0"/>
    </xf>
    <xf numFmtId="2" fontId="7" fillId="0" borderId="38" xfId="0" applyNumberFormat="1" applyFont="1" applyBorder="1" applyAlignment="1" applyProtection="1">
      <alignment horizontal="right" wrapText="1"/>
      <protection locked="0"/>
    </xf>
    <xf numFmtId="3" fontId="8" fillId="0" borderId="37" xfId="0" applyNumberFormat="1" applyFont="1" applyBorder="1" applyAlignment="1" applyProtection="1">
      <alignment horizontal="right" wrapText="1"/>
      <protection locked="0"/>
    </xf>
    <xf numFmtId="0" fontId="7" fillId="0" borderId="37" xfId="0" applyFont="1" applyBorder="1" applyAlignment="1" applyProtection="1">
      <alignment horizontal="right" wrapText="1"/>
      <protection locked="0"/>
    </xf>
    <xf numFmtId="4" fontId="8" fillId="0" borderId="38" xfId="0" quotePrefix="1" applyNumberFormat="1" applyFont="1" applyBorder="1" applyAlignment="1" applyProtection="1">
      <alignment horizontal="right" wrapText="1"/>
      <protection locked="0"/>
    </xf>
    <xf numFmtId="9" fontId="8" fillId="0" borderId="37" xfId="1" quotePrefix="1" applyFont="1" applyFill="1" applyBorder="1" applyAlignment="1" applyProtection="1">
      <alignment horizontal="right" wrapText="1"/>
      <protection locked="0"/>
    </xf>
    <xf numFmtId="165" fontId="8" fillId="5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Border="1" applyAlignment="1" applyProtection="1">
      <alignment horizontal="right" wrapText="1"/>
      <protection locked="0"/>
    </xf>
    <xf numFmtId="0" fontId="8" fillId="0" borderId="37" xfId="0" applyFont="1" applyBorder="1" applyAlignment="1" applyProtection="1">
      <alignment horizontal="right" wrapText="1"/>
      <protection locked="0"/>
    </xf>
    <xf numFmtId="0" fontId="9" fillId="0" borderId="40" xfId="0" applyFont="1" applyBorder="1" applyAlignment="1" applyProtection="1">
      <alignment wrapText="1"/>
      <protection locked="0"/>
    </xf>
    <xf numFmtId="9" fontId="7" fillId="0" borderId="36" xfId="1" applyFont="1" applyFill="1" applyBorder="1" applyAlignment="1" applyProtection="1">
      <alignment horizontal="right" wrapText="1"/>
      <protection locked="0"/>
    </xf>
    <xf numFmtId="4" fontId="7" fillId="0" borderId="41" xfId="0" applyNumberFormat="1" applyFont="1" applyBorder="1" applyAlignment="1" applyProtection="1">
      <alignment horizontal="right" wrapText="1"/>
      <protection locked="0"/>
    </xf>
    <xf numFmtId="9" fontId="8" fillId="0" borderId="36" xfId="1" applyFont="1" applyFill="1" applyBorder="1" applyAlignment="1" applyProtection="1">
      <alignment horizontal="right" wrapText="1"/>
      <protection locked="0"/>
    </xf>
    <xf numFmtId="4" fontId="8" fillId="5" borderId="39" xfId="0" applyNumberFormat="1" applyFont="1" applyFill="1" applyBorder="1" applyAlignment="1" applyProtection="1">
      <alignment horizontal="right" wrapText="1"/>
      <protection locked="0"/>
    </xf>
    <xf numFmtId="4" fontId="7" fillId="5" borderId="41" xfId="0" applyNumberFormat="1" applyFont="1" applyFill="1" applyBorder="1" applyAlignment="1" applyProtection="1">
      <alignment horizontal="right" wrapText="1"/>
      <protection locked="0"/>
    </xf>
    <xf numFmtId="4" fontId="7" fillId="5" borderId="39" xfId="0" applyNumberFormat="1" applyFont="1" applyFill="1" applyBorder="1" applyAlignment="1" applyProtection="1">
      <alignment horizontal="right" wrapText="1"/>
      <protection locked="0"/>
    </xf>
    <xf numFmtId="9" fontId="7" fillId="0" borderId="42" xfId="1" applyFont="1" applyFill="1" applyBorder="1" applyAlignment="1" applyProtection="1">
      <alignment horizontal="right" wrapText="1"/>
      <protection locked="0"/>
    </xf>
    <xf numFmtId="0" fontId="8" fillId="0" borderId="4" xfId="0" applyFont="1" applyBorder="1" applyAlignment="1" applyProtection="1">
      <alignment horizontal="right" wrapText="1"/>
      <protection locked="0"/>
    </xf>
    <xf numFmtId="9" fontId="8" fillId="0" borderId="37" xfId="1" applyFont="1" applyFill="1" applyBorder="1" applyAlignment="1" applyProtection="1">
      <alignment horizontal="right" wrapText="1"/>
      <protection locked="0"/>
    </xf>
    <xf numFmtId="165" fontId="8" fillId="0" borderId="38" xfId="1" quotePrefix="1" applyNumberFormat="1" applyFont="1" applyFill="1" applyBorder="1" applyAlignment="1" applyProtection="1">
      <alignment horizontal="right" wrapText="1"/>
      <protection locked="0"/>
    </xf>
    <xf numFmtId="165" fontId="8" fillId="5" borderId="37" xfId="1" quotePrefix="1" applyNumberFormat="1" applyFont="1" applyFill="1" applyBorder="1" applyAlignment="1" applyProtection="1">
      <alignment horizontal="right" wrapText="1"/>
      <protection locked="0"/>
    </xf>
    <xf numFmtId="4" fontId="8" fillId="0" borderId="5" xfId="0" applyNumberFormat="1" applyFont="1" applyBorder="1" applyAlignment="1" applyProtection="1">
      <alignment horizontal="right" wrapText="1"/>
      <protection locked="0"/>
    </xf>
    <xf numFmtId="171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7" fillId="5" borderId="37" xfId="0" applyNumberFormat="1" applyFont="1" applyFill="1" applyBorder="1" applyAlignment="1" applyProtection="1">
      <alignment wrapText="1"/>
      <protection locked="0"/>
    </xf>
    <xf numFmtId="0" fontId="7" fillId="5" borderId="37" xfId="0" applyFont="1" applyFill="1" applyBorder="1" applyAlignment="1" applyProtection="1">
      <alignment horizontal="right" wrapText="1"/>
      <protection locked="0"/>
    </xf>
    <xf numFmtId="9" fontId="8" fillId="5" borderId="38" xfId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Border="1" applyAlignment="1" applyProtection="1">
      <alignment horizontal="right" wrapText="1"/>
      <protection locked="0"/>
    </xf>
    <xf numFmtId="4" fontId="7" fillId="0" borderId="37" xfId="0" applyNumberFormat="1" applyFont="1" applyBorder="1" applyAlignment="1" applyProtection="1">
      <alignment horizontal="right" wrapText="1"/>
      <protection locked="0"/>
    </xf>
    <xf numFmtId="171" fontId="8" fillId="0" borderId="37" xfId="0" applyNumberFormat="1" applyFont="1" applyBorder="1" applyAlignment="1" applyProtection="1">
      <alignment horizontal="right" wrapText="1"/>
      <protection locked="0"/>
    </xf>
    <xf numFmtId="165" fontId="7" fillId="0" borderId="38" xfId="1" applyNumberFormat="1" applyFont="1" applyFill="1" applyBorder="1" applyAlignment="1" applyProtection="1">
      <alignment horizontal="right" wrapText="1"/>
      <protection locked="0"/>
    </xf>
    <xf numFmtId="165" fontId="7" fillId="0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wrapText="1"/>
      <protection locked="0"/>
    </xf>
    <xf numFmtId="4" fontId="7" fillId="0" borderId="35" xfId="0" applyNumberFormat="1" applyFont="1" applyFill="1" applyBorder="1" applyAlignment="1" applyProtection="1">
      <alignment horizontal="right" wrapText="1"/>
      <protection locked="0"/>
    </xf>
    <xf numFmtId="4" fontId="7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39" xfId="0" applyNumberFormat="1" applyFont="1" applyFill="1" applyBorder="1" applyAlignment="1" applyProtection="1">
      <alignment horizontal="right" wrapText="1"/>
      <protection locked="0"/>
    </xf>
    <xf numFmtId="4" fontId="7" fillId="0" borderId="39" xfId="0" applyNumberFormat="1" applyFont="1" applyFill="1" applyBorder="1" applyAlignment="1" applyProtection="1">
      <alignment horizontal="right" wrapText="1"/>
      <protection locked="0"/>
    </xf>
    <xf numFmtId="0" fontId="9" fillId="0" borderId="40" xfId="0" applyFont="1" applyFill="1" applyBorder="1" applyAlignment="1" applyProtection="1">
      <alignment wrapText="1"/>
      <protection locked="0"/>
    </xf>
    <xf numFmtId="9" fontId="7" fillId="0" borderId="42" xfId="1" applyNumberFormat="1" applyFont="1" applyFill="1" applyBorder="1" applyAlignment="1" applyProtection="1">
      <alignment horizontal="right" wrapText="1"/>
      <protection locked="0"/>
    </xf>
    <xf numFmtId="0" fontId="8" fillId="0" borderId="6" xfId="0" applyFont="1" applyFill="1" applyBorder="1" applyAlignment="1" applyProtection="1">
      <alignment horizontal="right" wrapText="1"/>
      <protection locked="0"/>
    </xf>
    <xf numFmtId="9" fontId="7" fillId="0" borderId="36" xfId="1" applyNumberFormat="1" applyFont="1" applyFill="1" applyBorder="1" applyAlignment="1" applyProtection="1">
      <alignment horizontal="right" wrapText="1"/>
      <protection locked="0"/>
    </xf>
    <xf numFmtId="3" fontId="8" fillId="0" borderId="2" xfId="0" applyNumberFormat="1" applyFont="1" applyFill="1" applyBorder="1"/>
    <xf numFmtId="3" fontId="8" fillId="0" borderId="35" xfId="0" applyNumberFormat="1" applyFont="1" applyFill="1" applyBorder="1" applyAlignment="1">
      <alignment horizontal="right" wrapText="1"/>
    </xf>
    <xf numFmtId="0" fontId="9" fillId="0" borderId="41" xfId="0" applyFont="1" applyFill="1" applyBorder="1" applyAlignment="1" applyProtection="1">
      <alignment wrapText="1"/>
      <protection locked="0"/>
    </xf>
    <xf numFmtId="0" fontId="9" fillId="0" borderId="41" xfId="0" applyFont="1" applyBorder="1" applyAlignment="1" applyProtection="1">
      <alignment wrapText="1"/>
      <protection locked="0"/>
    </xf>
    <xf numFmtId="0" fontId="8" fillId="0" borderId="6" xfId="0" applyFont="1" applyBorder="1" applyAlignment="1" applyProtection="1">
      <alignment horizontal="right" wrapText="1"/>
      <protection locked="0"/>
    </xf>
    <xf numFmtId="3" fontId="8" fillId="0" borderId="37" xfId="0" applyNumberFormat="1" applyFont="1" applyFill="1" applyBorder="1" applyAlignment="1">
      <alignment horizontal="right" wrapText="1"/>
    </xf>
    <xf numFmtId="0" fontId="8" fillId="0" borderId="38" xfId="0" applyFont="1" applyFill="1" applyBorder="1" applyAlignment="1">
      <alignment wrapText="1"/>
    </xf>
    <xf numFmtId="4" fontId="8" fillId="0" borderId="38" xfId="0" applyNumberFormat="1" applyFont="1" applyFill="1" applyBorder="1"/>
    <xf numFmtId="0" fontId="8" fillId="0" borderId="1" xfId="0" applyFont="1" applyFill="1" applyBorder="1" applyAlignment="1">
      <alignment horizontal="right" wrapText="1"/>
    </xf>
    <xf numFmtId="4" fontId="8" fillId="0" borderId="35" xfId="0" applyNumberFormat="1" applyFont="1" applyFill="1" applyBorder="1"/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right" wrapText="1"/>
    </xf>
    <xf numFmtId="4" fontId="7" fillId="0" borderId="38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9" fontId="8" fillId="12" borderId="1" xfId="1" applyFont="1" applyFill="1" applyBorder="1" applyAlignment="1">
      <alignment horizontal="right" vertical="center"/>
    </xf>
    <xf numFmtId="0" fontId="11" fillId="12" borderId="4" xfId="0" applyFont="1" applyFill="1" applyBorder="1" applyAlignment="1">
      <alignment horizontal="left" vertical="center" wrapText="1"/>
    </xf>
    <xf numFmtId="3" fontId="7" fillId="5" borderId="37" xfId="0" applyNumberFormat="1" applyFont="1" applyFill="1" applyBorder="1"/>
    <xf numFmtId="9" fontId="7" fillId="0" borderId="38" xfId="1" applyNumberFormat="1" applyFont="1" applyFill="1" applyBorder="1" applyAlignment="1" applyProtection="1">
      <alignment horizontal="right" wrapText="1"/>
      <protection locked="0"/>
    </xf>
    <xf numFmtId="0" fontId="7" fillId="4" borderId="38" xfId="0" applyFont="1" applyFill="1" applyBorder="1" applyAlignment="1">
      <alignment wrapText="1"/>
    </xf>
    <xf numFmtId="4" fontId="8" fillId="0" borderId="37" xfId="0" applyNumberFormat="1" applyFont="1" applyFill="1" applyBorder="1"/>
    <xf numFmtId="4" fontId="7" fillId="0" borderId="37" xfId="0" applyNumberFormat="1" applyFont="1" applyFill="1" applyBorder="1"/>
    <xf numFmtId="0" fontId="7" fillId="0" borderId="38" xfId="0" applyFont="1" applyFill="1" applyBorder="1" applyAlignment="1">
      <alignment wrapText="1"/>
    </xf>
    <xf numFmtId="4" fontId="8" fillId="5" borderId="37" xfId="0" applyNumberFormat="1" applyFont="1" applyFill="1" applyBorder="1"/>
    <xf numFmtId="0" fontId="7" fillId="0" borderId="38" xfId="0" applyFont="1" applyFill="1" applyBorder="1"/>
    <xf numFmtId="0" fontId="8" fillId="7" borderId="38" xfId="0" applyFont="1" applyFill="1" applyBorder="1" applyAlignment="1">
      <alignment wrapText="1"/>
    </xf>
    <xf numFmtId="3" fontId="8" fillId="7" borderId="37" xfId="0" applyNumberFormat="1" applyFont="1" applyFill="1" applyBorder="1"/>
    <xf numFmtId="3" fontId="7" fillId="7" borderId="37" xfId="0" applyNumberFormat="1" applyFont="1" applyFill="1" applyBorder="1"/>
    <xf numFmtId="9" fontId="7" fillId="7" borderId="38" xfId="1" applyFont="1" applyFill="1" applyBorder="1" applyAlignment="1" applyProtection="1">
      <alignment horizontal="right" wrapText="1"/>
      <protection locked="0"/>
    </xf>
    <xf numFmtId="4" fontId="8" fillId="7" borderId="37" xfId="0" applyNumberFormat="1" applyFont="1" applyFill="1" applyBorder="1"/>
    <xf numFmtId="4" fontId="7" fillId="7" borderId="37" xfId="0" applyNumberFormat="1" applyFont="1" applyFill="1" applyBorder="1"/>
    <xf numFmtId="4" fontId="8" fillId="7" borderId="43" xfId="0" applyNumberFormat="1" applyFont="1" applyFill="1" applyBorder="1" applyAlignment="1">
      <alignment horizontal="right" wrapText="1"/>
    </xf>
    <xf numFmtId="0" fontId="8" fillId="11" borderId="38" xfId="0" applyFont="1" applyFill="1" applyBorder="1" applyAlignment="1">
      <alignment wrapText="1"/>
    </xf>
    <xf numFmtId="9" fontId="8" fillId="11" borderId="38" xfId="1" applyNumberFormat="1" applyFont="1" applyFill="1" applyBorder="1" applyAlignment="1" applyProtection="1">
      <alignment horizontal="right" wrapText="1"/>
      <protection locked="0"/>
    </xf>
    <xf numFmtId="3" fontId="7" fillId="11" borderId="38" xfId="0" applyNumberFormat="1" applyFont="1" applyFill="1" applyBorder="1"/>
    <xf numFmtId="9" fontId="7" fillId="11" borderId="38" xfId="1" applyFont="1" applyFill="1" applyBorder="1" applyAlignment="1" applyProtection="1">
      <alignment horizontal="right" wrapText="1"/>
      <protection locked="0"/>
    </xf>
    <xf numFmtId="9" fontId="7" fillId="11" borderId="38" xfId="1" applyNumberFormat="1" applyFont="1" applyFill="1" applyBorder="1" applyAlignment="1" applyProtection="1">
      <alignment horizontal="right" wrapText="1"/>
      <protection locked="0"/>
    </xf>
    <xf numFmtId="0" fontId="8" fillId="11" borderId="38" xfId="0" applyFont="1" applyFill="1" applyBorder="1"/>
    <xf numFmtId="9" fontId="8" fillId="11" borderId="38" xfId="1" applyNumberFormat="1" applyFont="1" applyFill="1" applyBorder="1" applyAlignment="1">
      <alignment horizontal="right"/>
    </xf>
    <xf numFmtId="0" fontId="8" fillId="9" borderId="38" xfId="0" applyFont="1" applyFill="1" applyBorder="1"/>
    <xf numFmtId="0" fontId="7" fillId="9" borderId="38" xfId="0" applyFont="1" applyFill="1" applyBorder="1"/>
    <xf numFmtId="0" fontId="8" fillId="9" borderId="37" xfId="0" applyFont="1" applyFill="1" applyBorder="1"/>
    <xf numFmtId="0" fontId="7" fillId="11" borderId="44" xfId="0" applyFont="1" applyFill="1" applyBorder="1"/>
    <xf numFmtId="4" fontId="7" fillId="11" borderId="43" xfId="0" applyNumberFormat="1" applyFont="1" applyFill="1" applyBorder="1" applyAlignment="1">
      <alignment horizontal="right"/>
    </xf>
    <xf numFmtId="9" fontId="7" fillId="11" borderId="43" xfId="1" applyNumberFormat="1" applyFont="1" applyFill="1" applyBorder="1" applyAlignment="1" applyProtection="1">
      <alignment horizontal="right" wrapText="1"/>
      <protection locked="0"/>
    </xf>
    <xf numFmtId="0" fontId="8" fillId="9" borderId="4" xfId="0" applyFont="1" applyFill="1" applyBorder="1"/>
    <xf numFmtId="0" fontId="8" fillId="6" borderId="4" xfId="0" applyFont="1" applyFill="1" applyBorder="1" applyAlignment="1">
      <alignment horizontal="right"/>
    </xf>
    <xf numFmtId="0" fontId="8" fillId="7" borderId="38" xfId="0" applyFont="1" applyFill="1" applyBorder="1"/>
    <xf numFmtId="0" fontId="8" fillId="6" borderId="38" xfId="0" applyFont="1" applyFill="1" applyBorder="1"/>
    <xf numFmtId="0" fontId="8" fillId="6" borderId="37" xfId="0" applyFont="1" applyFill="1" applyBorder="1"/>
    <xf numFmtId="0" fontId="8" fillId="7" borderId="44" xfId="0" applyFont="1" applyFill="1" applyBorder="1" applyAlignment="1">
      <alignment horizontal="right" wrapText="1"/>
    </xf>
    <xf numFmtId="9" fontId="8" fillId="7" borderId="43" xfId="1" applyNumberFormat="1" applyFont="1" applyFill="1" applyBorder="1" applyAlignment="1" applyProtection="1">
      <alignment horizontal="right" wrapText="1"/>
      <protection locked="0"/>
    </xf>
    <xf numFmtId="0" fontId="8" fillId="6" borderId="4" xfId="0" applyFont="1" applyFill="1" applyBorder="1"/>
    <xf numFmtId="0" fontId="8" fillId="10" borderId="38" xfId="0" applyFont="1" applyFill="1" applyBorder="1" applyAlignment="1">
      <alignment wrapText="1"/>
    </xf>
    <xf numFmtId="3" fontId="8" fillId="10" borderId="37" xfId="0" applyNumberFormat="1" applyFont="1" applyFill="1" applyBorder="1"/>
    <xf numFmtId="3" fontId="7" fillId="10" borderId="37" xfId="0" applyNumberFormat="1" applyFont="1" applyFill="1" applyBorder="1"/>
    <xf numFmtId="9" fontId="7" fillId="10" borderId="38" xfId="1" applyNumberFormat="1" applyFont="1" applyFill="1" applyBorder="1" applyAlignment="1" applyProtection="1">
      <alignment horizontal="right" wrapText="1"/>
      <protection locked="0"/>
    </xf>
    <xf numFmtId="9" fontId="7" fillId="10" borderId="38" xfId="1" applyFont="1" applyFill="1" applyBorder="1" applyAlignment="1" applyProtection="1">
      <alignment horizontal="right" wrapText="1"/>
      <protection locked="0"/>
    </xf>
    <xf numFmtId="0" fontId="8" fillId="10" borderId="38" xfId="0" applyFont="1" applyFill="1" applyBorder="1"/>
    <xf numFmtId="0" fontId="8" fillId="8" borderId="38" xfId="0" applyFont="1" applyFill="1" applyBorder="1"/>
    <xf numFmtId="4" fontId="8" fillId="10" borderId="37" xfId="0" applyNumberFormat="1" applyFont="1" applyFill="1" applyBorder="1"/>
    <xf numFmtId="4" fontId="7" fillId="10" borderId="37" xfId="0" applyNumberFormat="1" applyFont="1" applyFill="1" applyBorder="1"/>
    <xf numFmtId="4" fontId="8" fillId="10" borderId="43" xfId="0" applyNumberFormat="1" applyFont="1" applyFill="1" applyBorder="1" applyAlignment="1">
      <alignment horizontal="right" wrapText="1"/>
    </xf>
    <xf numFmtId="0" fontId="8" fillId="10" borderId="44" xfId="0" applyFont="1" applyFill="1" applyBorder="1" applyAlignment="1">
      <alignment horizontal="right" wrapText="1"/>
    </xf>
    <xf numFmtId="9" fontId="8" fillId="10" borderId="43" xfId="1" applyNumberFormat="1" applyFont="1" applyFill="1" applyBorder="1" applyAlignment="1" applyProtection="1">
      <alignment horizontal="right" wrapText="1"/>
      <protection locked="0"/>
    </xf>
    <xf numFmtId="0" fontId="8" fillId="8" borderId="4" xfId="0" applyFont="1" applyFill="1" applyBorder="1"/>
    <xf numFmtId="4" fontId="7" fillId="10" borderId="2" xfId="0" applyNumberFormat="1" applyFont="1" applyFill="1" applyBorder="1"/>
    <xf numFmtId="0" fontId="8" fillId="12" borderId="38" xfId="0" applyFont="1" applyFill="1" applyBorder="1" applyAlignment="1">
      <alignment wrapText="1"/>
    </xf>
    <xf numFmtId="3" fontId="8" fillId="12" borderId="37" xfId="0" applyNumberFormat="1" applyFont="1" applyFill="1" applyBorder="1"/>
    <xf numFmtId="3" fontId="7" fillId="12" borderId="37" xfId="0" applyNumberFormat="1" applyFont="1" applyFill="1" applyBorder="1"/>
    <xf numFmtId="9" fontId="7" fillId="12" borderId="38" xfId="1" applyNumberFormat="1" applyFont="1" applyFill="1" applyBorder="1" applyAlignment="1" applyProtection="1">
      <alignment horizontal="right" wrapText="1"/>
      <protection locked="0"/>
    </xf>
    <xf numFmtId="4" fontId="7" fillId="12" borderId="0" xfId="0" applyNumberFormat="1" applyFont="1" applyFill="1" applyBorder="1" applyAlignment="1">
      <alignment horizontal="right"/>
    </xf>
    <xf numFmtId="4" fontId="8" fillId="12" borderId="38" xfId="0" applyNumberFormat="1" applyFont="1" applyFill="1" applyBorder="1" applyAlignment="1">
      <alignment horizontal="left"/>
    </xf>
    <xf numFmtId="4" fontId="8" fillId="12" borderId="37" xfId="0" applyNumberFormat="1" applyFont="1" applyFill="1" applyBorder="1"/>
    <xf numFmtId="4" fontId="7" fillId="12" borderId="37" xfId="0" applyNumberFormat="1" applyFont="1" applyFill="1" applyBorder="1"/>
    <xf numFmtId="4" fontId="8" fillId="12" borderId="37" xfId="0" applyNumberFormat="1" applyFont="1" applyFill="1" applyBorder="1" applyAlignment="1">
      <alignment wrapText="1"/>
    </xf>
    <xf numFmtId="4" fontId="7" fillId="12" borderId="37" xfId="0" applyNumberFormat="1" applyFont="1" applyFill="1" applyBorder="1" applyAlignment="1">
      <alignment wrapText="1"/>
    </xf>
    <xf numFmtId="0" fontId="8" fillId="8" borderId="37" xfId="0" applyFont="1" applyFill="1" applyBorder="1"/>
    <xf numFmtId="0" fontId="8" fillId="8" borderId="4" xfId="0" applyFont="1" applyFill="1" applyBorder="1" applyAlignment="1">
      <alignment horizontal="right"/>
    </xf>
    <xf numFmtId="0" fontId="8" fillId="12" borderId="0" xfId="0" applyFont="1" applyFill="1" applyBorder="1" applyAlignment="1">
      <alignment horizontal="right" wrapText="1"/>
    </xf>
    <xf numFmtId="4" fontId="8" fillId="12" borderId="0" xfId="0" applyNumberFormat="1" applyFont="1" applyFill="1" applyBorder="1" applyAlignment="1">
      <alignment horizontal="right" wrapText="1"/>
    </xf>
    <xf numFmtId="9" fontId="8" fillId="12" borderId="0" xfId="1" applyNumberFormat="1" applyFont="1" applyFill="1" applyBorder="1" applyAlignment="1" applyProtection="1">
      <alignment horizontal="right" wrapText="1"/>
      <protection locked="0"/>
    </xf>
    <xf numFmtId="0" fontId="8" fillId="3" borderId="37" xfId="0" applyFont="1" applyFill="1" applyBorder="1" applyAlignment="1">
      <alignment wrapText="1"/>
    </xf>
    <xf numFmtId="0" fontId="8" fillId="0" borderId="44" xfId="0" applyFont="1" applyFill="1" applyBorder="1" applyAlignment="1">
      <alignment horizontal="right" wrapText="1"/>
    </xf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right" wrapText="1"/>
    </xf>
    <xf numFmtId="4" fontId="8" fillId="5" borderId="43" xfId="0" applyNumberFormat="1" applyFont="1" applyFill="1" applyBorder="1" applyAlignment="1">
      <alignment horizontal="right" wrapText="1"/>
    </xf>
    <xf numFmtId="9" fontId="8" fillId="5" borderId="43" xfId="1" applyNumberFormat="1" applyFont="1" applyFill="1" applyBorder="1" applyAlignment="1" applyProtection="1">
      <alignment horizontal="right" wrapText="1"/>
      <protection locked="0"/>
    </xf>
    <xf numFmtId="9" fontId="8" fillId="10" borderId="3" xfId="1" applyFont="1" applyFill="1" applyBorder="1" applyAlignment="1">
      <alignment horizontal="right" wrapText="1"/>
    </xf>
    <xf numFmtId="9" fontId="8" fillId="7" borderId="3" xfId="1" applyFont="1" applyFill="1" applyBorder="1" applyAlignment="1">
      <alignment horizontal="right" wrapText="1"/>
    </xf>
    <xf numFmtId="9" fontId="8" fillId="11" borderId="1" xfId="1" applyNumberFormat="1" applyFont="1" applyFill="1" applyBorder="1" applyAlignment="1">
      <alignment horizontal="right" wrapText="1"/>
    </xf>
    <xf numFmtId="4" fontId="7" fillId="12" borderId="38" xfId="0" applyNumberFormat="1" applyFont="1" applyFill="1" applyBorder="1" applyAlignment="1">
      <alignment horizontal="left"/>
    </xf>
    <xf numFmtId="4" fontId="7" fillId="12" borderId="1" xfId="0" applyNumberFormat="1" applyFont="1" applyFill="1" applyBorder="1" applyAlignment="1">
      <alignment horizontal="left"/>
    </xf>
    <xf numFmtId="9" fontId="8" fillId="12" borderId="38" xfId="0" applyNumberFormat="1" applyFont="1" applyFill="1" applyBorder="1" applyAlignment="1">
      <alignment horizontal="right"/>
    </xf>
    <xf numFmtId="9" fontId="8" fillId="12" borderId="2" xfId="1" applyNumberFormat="1" applyFont="1" applyFill="1" applyBorder="1"/>
    <xf numFmtId="9" fontId="8" fillId="12" borderId="1" xfId="0" applyNumberFormat="1" applyFont="1" applyFill="1" applyBorder="1" applyAlignment="1">
      <alignment horizontal="right"/>
    </xf>
    <xf numFmtId="0" fontId="9" fillId="0" borderId="45" xfId="0" applyFont="1" applyFill="1" applyBorder="1" applyAlignment="1" applyProtection="1">
      <alignment wrapText="1"/>
      <protection locked="0"/>
    </xf>
    <xf numFmtId="4" fontId="7" fillId="0" borderId="45" xfId="0" applyNumberFormat="1" applyFont="1" applyFill="1" applyBorder="1" applyAlignment="1" applyProtection="1">
      <alignment horizontal="right" wrapText="1"/>
      <protection locked="0"/>
    </xf>
    <xf numFmtId="4" fontId="8" fillId="0" borderId="4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7" fillId="5" borderId="46" xfId="0" applyNumberFormat="1" applyFont="1" applyFill="1" applyBorder="1" applyAlignment="1" applyProtection="1">
      <alignment horizontal="right" wrapText="1"/>
      <protection locked="0"/>
    </xf>
    <xf numFmtId="4" fontId="7" fillId="0" borderId="46" xfId="0" applyNumberFormat="1" applyFont="1" applyFill="1" applyBorder="1" applyAlignment="1" applyProtection="1">
      <alignment horizontal="right" wrapText="1"/>
      <protection locked="0"/>
    </xf>
    <xf numFmtId="4" fontId="7" fillId="4" borderId="1" xfId="0" applyNumberFormat="1" applyFont="1" applyFill="1" applyBorder="1" applyAlignment="1">
      <alignment wrapText="1"/>
    </xf>
    <xf numFmtId="4" fontId="8" fillId="5" borderId="38" xfId="0" quotePrefix="1" applyNumberFormat="1" applyFont="1" applyFill="1" applyBorder="1" applyAlignment="1" applyProtection="1">
      <alignment horizontal="right" wrapText="1"/>
      <protection locked="0"/>
    </xf>
    <xf numFmtId="0" fontId="9" fillId="0" borderId="45" xfId="0" applyFont="1" applyBorder="1" applyAlignment="1" applyProtection="1">
      <alignment wrapText="1"/>
      <protection locked="0"/>
    </xf>
    <xf numFmtId="4" fontId="7" fillId="0" borderId="45" xfId="0" applyNumberFormat="1" applyFont="1" applyBorder="1" applyAlignment="1" applyProtection="1">
      <alignment horizontal="right" wrapText="1"/>
      <protection locked="0"/>
    </xf>
    <xf numFmtId="4" fontId="8" fillId="0" borderId="46" xfId="0" applyNumberFormat="1" applyFont="1" applyBorder="1" applyAlignment="1" applyProtection="1">
      <alignment horizontal="right" wrapText="1"/>
      <protection locked="0"/>
    </xf>
    <xf numFmtId="4" fontId="7" fillId="0" borderId="46" xfId="0" applyNumberFormat="1" applyFont="1" applyBorder="1" applyAlignment="1" applyProtection="1">
      <alignment horizontal="right" wrapText="1"/>
      <protection locked="0"/>
    </xf>
    <xf numFmtId="0" fontId="8" fillId="5" borderId="0" xfId="0" applyFont="1" applyFill="1" applyBorder="1" applyAlignment="1">
      <alignment horizontal="left" vertical="top" wrapText="1"/>
    </xf>
    <xf numFmtId="0" fontId="8" fillId="7" borderId="0" xfId="0" applyFont="1" applyFill="1" applyBorder="1" applyAlignment="1">
      <alignment horizontal="left" wrapText="1"/>
    </xf>
    <xf numFmtId="9" fontId="8" fillId="11" borderId="0" xfId="1" applyFont="1" applyFill="1" applyBorder="1" applyAlignment="1" applyProtection="1">
      <alignment horizontal="left" vertical="center" wrapText="1"/>
      <protection locked="0"/>
    </xf>
    <xf numFmtId="9" fontId="8" fillId="10" borderId="0" xfId="1" applyNumberFormat="1" applyFont="1" applyFill="1" applyBorder="1" applyAlignment="1" applyProtection="1">
      <alignment horizontal="left" vertical="center" wrapText="1"/>
      <protection locked="0"/>
    </xf>
    <xf numFmtId="0" fontId="11" fillId="12" borderId="6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8" fillId="12" borderId="0" xfId="0" applyFont="1" applyFill="1" applyBorder="1" applyAlignment="1">
      <alignment horizontal="left" vertical="center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6"/>
  <sheetViews>
    <sheetView tabSelected="1" view="pageBreakPreview" zoomScale="130" zoomScaleNormal="100" zoomScaleSheetLayoutView="13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 activeCell="N1" sqref="N1:N1048576"/>
    </sheetView>
  </sheetViews>
  <sheetFormatPr baseColWidth="10" defaultColWidth="22.42578125" defaultRowHeight="11.25"/>
  <cols>
    <col min="1" max="1" width="25.7109375" style="4" customWidth="1"/>
    <col min="2" max="11" width="11.7109375" style="9" customWidth="1"/>
    <col min="12" max="13" width="11.7109375" style="4" customWidth="1"/>
    <col min="14" max="16384" width="22.42578125" style="4"/>
  </cols>
  <sheetData>
    <row r="1" spans="1:13" s="1" customFormat="1" ht="24.75" customHeight="1">
      <c r="A1" s="68" t="s">
        <v>0</v>
      </c>
      <c r="B1" s="69" t="s">
        <v>161</v>
      </c>
      <c r="C1" s="69" t="s">
        <v>160</v>
      </c>
      <c r="D1" s="69" t="s">
        <v>159</v>
      </c>
      <c r="E1" s="69">
        <v>2022</v>
      </c>
      <c r="F1" s="69" t="s">
        <v>156</v>
      </c>
      <c r="G1" s="69">
        <v>2021</v>
      </c>
      <c r="H1" s="69" t="s">
        <v>149</v>
      </c>
      <c r="I1" s="69">
        <v>2020</v>
      </c>
      <c r="J1" s="69" t="s">
        <v>143</v>
      </c>
      <c r="K1" s="69">
        <v>2019</v>
      </c>
      <c r="L1" s="198" t="s">
        <v>145</v>
      </c>
      <c r="M1" s="198">
        <v>2018</v>
      </c>
    </row>
    <row r="2" spans="1:13" s="2" customFormat="1">
      <c r="A2" s="70" t="s">
        <v>1</v>
      </c>
      <c r="B2" s="105">
        <f>B183</f>
        <v>8258.6200000000008</v>
      </c>
      <c r="C2" s="71">
        <f t="shared" ref="C2:C24" si="0">IFERROR(IF((+B2/D2)&lt;0,"n.m.",IF(B2&lt;0,(+B2/D2-1)*-1,(+B2/D2-1))),"")</f>
        <v>8.8419182573948429E-2</v>
      </c>
      <c r="D2" s="105">
        <f>D183</f>
        <v>7587.72</v>
      </c>
      <c r="E2" s="105">
        <f>E183</f>
        <v>17735.47</v>
      </c>
      <c r="F2" s="71">
        <f t="shared" ref="F2:L28" si="1">IFERROR(IF((+E2/G2)&lt;0,"n.m.",IF(E2&lt;0,(+E2/G2-1)*-1,(+E2/G2-1))),"")</f>
        <v>9.9606793263281368E-2</v>
      </c>
      <c r="G2" s="105">
        <f>G183</f>
        <v>16128.919999999996</v>
      </c>
      <c r="H2" s="71">
        <f t="shared" si="1"/>
        <v>4.4172151688946171E-2</v>
      </c>
      <c r="I2" s="105">
        <f>I183</f>
        <v>15446.610000000004</v>
      </c>
      <c r="J2" s="71">
        <f t="shared" si="1"/>
        <v>-7.0487550525124121E-2</v>
      </c>
      <c r="K2" s="105">
        <f>K183</f>
        <v>16617.97</v>
      </c>
      <c r="L2" s="71">
        <f t="shared" si="1"/>
        <v>1.8078304808955448E-2</v>
      </c>
      <c r="M2" s="105">
        <f>M183</f>
        <v>16322.879999999997</v>
      </c>
    </row>
    <row r="3" spans="1:13" s="2" customFormat="1">
      <c r="A3" s="70" t="s">
        <v>2</v>
      </c>
      <c r="B3" s="105">
        <f>B216</f>
        <v>24320.48</v>
      </c>
      <c r="C3" s="71">
        <f t="shared" si="0"/>
        <v>1.4636002346299248E-2</v>
      </c>
      <c r="D3" s="105">
        <f>D216</f>
        <v>23969.660000000003</v>
      </c>
      <c r="E3" s="105">
        <f>E216</f>
        <v>23738.84</v>
      </c>
      <c r="F3" s="71">
        <f t="shared" si="1"/>
        <v>5.5019699255805854E-2</v>
      </c>
      <c r="G3" s="105">
        <f>G216</f>
        <v>22500.850000000002</v>
      </c>
      <c r="H3" s="71">
        <f t="shared" si="1"/>
        <v>0.22493469983700809</v>
      </c>
      <c r="I3" s="105">
        <f>I216</f>
        <v>18369.020000000004</v>
      </c>
      <c r="J3" s="71">
        <f t="shared" si="1"/>
        <v>5.4994750589840713E-2</v>
      </c>
      <c r="K3" s="105">
        <f>K216</f>
        <v>17411.480000000003</v>
      </c>
      <c r="L3" s="71">
        <f t="shared" si="1"/>
        <v>3.0282768165844409E-2</v>
      </c>
      <c r="M3" s="105">
        <f>M216</f>
        <v>16899.71</v>
      </c>
    </row>
    <row r="4" spans="1:13" s="2" customFormat="1">
      <c r="A4" s="70" t="s">
        <v>3</v>
      </c>
      <c r="B4" s="100">
        <v>7684.37</v>
      </c>
      <c r="C4" s="71">
        <f t="shared" si="0"/>
        <v>6.0446983653839492E-2</v>
      </c>
      <c r="D4" s="100">
        <v>7246.35</v>
      </c>
      <c r="E4" s="100">
        <v>17025.849999999999</v>
      </c>
      <c r="F4" s="71">
        <f t="shared" si="1"/>
        <v>0.11290685254932797</v>
      </c>
      <c r="G4" s="100">
        <v>15298.54</v>
      </c>
      <c r="H4" s="71">
        <f t="shared" si="1"/>
        <v>3.7207435520897336E-2</v>
      </c>
      <c r="I4" s="100">
        <v>14749.74</v>
      </c>
      <c r="J4" s="71">
        <f t="shared" si="1"/>
        <v>-5.864159907381461E-2</v>
      </c>
      <c r="K4" s="100">
        <v>15668.57</v>
      </c>
      <c r="L4" s="248">
        <f t="shared" si="1"/>
        <v>2.9348504174793177E-2</v>
      </c>
      <c r="M4" s="249">
        <v>15221.832</v>
      </c>
    </row>
    <row r="5" spans="1:13">
      <c r="A5" s="72" t="s">
        <v>4</v>
      </c>
      <c r="B5" s="73">
        <v>60.12</v>
      </c>
      <c r="C5" s="101">
        <f t="shared" si="0"/>
        <v>0.58168902920284138</v>
      </c>
      <c r="D5" s="250">
        <v>38.01</v>
      </c>
      <c r="E5" s="73">
        <v>-4.8499999999999996</v>
      </c>
      <c r="F5" s="101">
        <f t="shared" si="1"/>
        <v>0.95912347239780871</v>
      </c>
      <c r="G5" s="73">
        <v>-118.65</v>
      </c>
      <c r="H5" s="101" t="str">
        <f t="shared" si="1"/>
        <v>n.m.</v>
      </c>
      <c r="I5" s="73">
        <v>17.7</v>
      </c>
      <c r="J5" s="101">
        <f t="shared" si="1"/>
        <v>-0.29029671210906183</v>
      </c>
      <c r="K5" s="73">
        <v>24.94</v>
      </c>
      <c r="L5" s="243" t="str">
        <f t="shared" si="1"/>
        <v>n.m.</v>
      </c>
      <c r="M5" s="250">
        <v>-66.328000000000003</v>
      </c>
    </row>
    <row r="6" spans="1:13">
      <c r="A6" s="72" t="s">
        <v>5</v>
      </c>
      <c r="B6" s="73">
        <v>6.32</v>
      </c>
      <c r="C6" s="101">
        <f t="shared" si="0"/>
        <v>-0.21588089330024818</v>
      </c>
      <c r="D6" s="250">
        <v>8.06</v>
      </c>
      <c r="E6" s="73">
        <v>15.86</v>
      </c>
      <c r="F6" s="101">
        <f t="shared" si="1"/>
        <v>0.79411764705882359</v>
      </c>
      <c r="G6" s="73">
        <v>8.84</v>
      </c>
      <c r="H6" s="101">
        <f t="shared" si="1"/>
        <v>0.53472222222222232</v>
      </c>
      <c r="I6" s="73">
        <v>5.76</v>
      </c>
      <c r="J6" s="101">
        <f t="shared" si="1"/>
        <v>-0.10280373831775702</v>
      </c>
      <c r="K6" s="73">
        <v>6.42</v>
      </c>
      <c r="L6" s="243">
        <f t="shared" si="1"/>
        <v>-0.80702176265480341</v>
      </c>
      <c r="M6" s="250">
        <v>33.268000000000001</v>
      </c>
    </row>
    <row r="7" spans="1:13">
      <c r="A7" s="72" t="s">
        <v>6</v>
      </c>
      <c r="B7" s="73">
        <v>106.06</v>
      </c>
      <c r="C7" s="101">
        <f t="shared" si="0"/>
        <v>8.0921320831634613E-2</v>
      </c>
      <c r="D7" s="250">
        <v>98.12</v>
      </c>
      <c r="E7" s="73">
        <v>236.76</v>
      </c>
      <c r="F7" s="101">
        <f t="shared" si="1"/>
        <v>0.12070434535643293</v>
      </c>
      <c r="G7" s="73">
        <v>211.26</v>
      </c>
      <c r="H7" s="101">
        <f t="shared" si="1"/>
        <v>2.6480734658179905E-2</v>
      </c>
      <c r="I7" s="73">
        <v>205.81</v>
      </c>
      <c r="J7" s="101">
        <f t="shared" si="1"/>
        <v>-0.11722570129535892</v>
      </c>
      <c r="K7" s="73">
        <v>233.14</v>
      </c>
      <c r="L7" s="243">
        <f t="shared" si="1"/>
        <v>4.557869197271458E-2</v>
      </c>
      <c r="M7" s="250">
        <v>222.977</v>
      </c>
    </row>
    <row r="8" spans="1:13" ht="33.75">
      <c r="A8" s="72" t="s">
        <v>7</v>
      </c>
      <c r="B8" s="73">
        <v>-5047.45</v>
      </c>
      <c r="C8" s="101">
        <f t="shared" si="0"/>
        <v>-5.8265454812298723E-2</v>
      </c>
      <c r="D8" s="250">
        <v>-4769.55</v>
      </c>
      <c r="E8" s="73">
        <v>-10988.65</v>
      </c>
      <c r="F8" s="101">
        <f t="shared" si="1"/>
        <v>-0.16713293992191258</v>
      </c>
      <c r="G8" s="73">
        <v>-9415.08</v>
      </c>
      <c r="H8" s="101">
        <f t="shared" si="1"/>
        <v>-1.1900885069886513E-2</v>
      </c>
      <c r="I8" s="73">
        <v>-9304.35</v>
      </c>
      <c r="J8" s="101">
        <f t="shared" si="1"/>
        <v>7.985680167328435E-2</v>
      </c>
      <c r="K8" s="73">
        <v>-10111.85</v>
      </c>
      <c r="L8" s="243">
        <f t="shared" si="1"/>
        <v>1.3748088910958689E-3</v>
      </c>
      <c r="M8" s="250">
        <v>-10125.771000000001</v>
      </c>
    </row>
    <row r="9" spans="1:13">
      <c r="A9" s="72" t="s">
        <v>127</v>
      </c>
      <c r="B9" s="73">
        <v>-2157.92</v>
      </c>
      <c r="C9" s="101">
        <f t="shared" si="0"/>
        <v>-8.0083286618082727E-2</v>
      </c>
      <c r="D9" s="250">
        <v>-1997.92</v>
      </c>
      <c r="E9" s="73">
        <v>-4133.7299999999996</v>
      </c>
      <c r="F9" s="101">
        <f t="shared" si="1"/>
        <v>-7.5489517585167976E-2</v>
      </c>
      <c r="G9" s="73">
        <v>-3843.58</v>
      </c>
      <c r="H9" s="101">
        <f t="shared" si="1"/>
        <v>-3.5148812168906085E-2</v>
      </c>
      <c r="I9" s="73">
        <v>-3713.07</v>
      </c>
      <c r="J9" s="101">
        <f t="shared" si="1"/>
        <v>8.5657450302391025E-3</v>
      </c>
      <c r="K9" s="73">
        <v>-3745.15</v>
      </c>
      <c r="L9" s="243">
        <f t="shared" si="1"/>
        <v>-3.4874566896780035E-2</v>
      </c>
      <c r="M9" s="250">
        <v>-3618.9409999999998</v>
      </c>
    </row>
    <row r="10" spans="1:13">
      <c r="A10" s="72" t="s">
        <v>8</v>
      </c>
      <c r="B10" s="73">
        <v>-393.09</v>
      </c>
      <c r="C10" s="101">
        <f t="shared" si="0"/>
        <v>-0.16264418811002646</v>
      </c>
      <c r="D10" s="250">
        <v>-338.1</v>
      </c>
      <c r="E10" s="73">
        <v>-1013.28</v>
      </c>
      <c r="F10" s="101">
        <f t="shared" si="1"/>
        <v>-0.22997742225243378</v>
      </c>
      <c r="G10" s="73">
        <v>-823.82</v>
      </c>
      <c r="H10" s="101">
        <f t="shared" si="1"/>
        <v>9.5220313666915524E-2</v>
      </c>
      <c r="I10" s="73">
        <v>-910.52</v>
      </c>
      <c r="J10" s="101">
        <f t="shared" si="1"/>
        <v>0.1108289958105878</v>
      </c>
      <c r="K10" s="73">
        <v>-1024.01</v>
      </c>
      <c r="L10" s="243">
        <f t="shared" si="1"/>
        <v>-0.19782381868119003</v>
      </c>
      <c r="M10" s="250">
        <v>-854.89200000000005</v>
      </c>
    </row>
    <row r="11" spans="1:13" ht="22.5">
      <c r="A11" s="72" t="s">
        <v>9</v>
      </c>
      <c r="B11" s="73">
        <v>71.209999999999994</v>
      </c>
      <c r="C11" s="101">
        <f t="shared" si="0"/>
        <v>3.1209490740740735</v>
      </c>
      <c r="D11" s="250">
        <v>17.28</v>
      </c>
      <c r="E11" s="73">
        <v>60.88</v>
      </c>
      <c r="F11" s="101">
        <f t="shared" si="1"/>
        <v>-0.33905113451308211</v>
      </c>
      <c r="G11" s="73">
        <v>92.11</v>
      </c>
      <c r="H11" s="101">
        <f t="shared" si="1"/>
        <v>0.39117958012384846</v>
      </c>
      <c r="I11" s="73">
        <v>66.209999999999994</v>
      </c>
      <c r="J11" s="101" t="str">
        <f t="shared" si="1"/>
        <v>n.m.</v>
      </c>
      <c r="K11" s="73">
        <v>-21.48</v>
      </c>
      <c r="L11" s="243" t="str">
        <f t="shared" si="1"/>
        <v>n.m.</v>
      </c>
      <c r="M11" s="250">
        <v>83.176000000000002</v>
      </c>
    </row>
    <row r="12" spans="1:13">
      <c r="A12" s="72" t="s">
        <v>10</v>
      </c>
      <c r="B12" s="73">
        <v>21.52</v>
      </c>
      <c r="C12" s="101">
        <f t="shared" si="0"/>
        <v>-4.014272970562005E-2</v>
      </c>
      <c r="D12" s="250">
        <v>22.42</v>
      </c>
      <c r="E12" s="73">
        <v>58.37</v>
      </c>
      <c r="F12" s="101">
        <f t="shared" si="1"/>
        <v>0.61689750692520762</v>
      </c>
      <c r="G12" s="73">
        <v>36.1</v>
      </c>
      <c r="H12" s="101">
        <f t="shared" si="1"/>
        <v>-0.36854993877907993</v>
      </c>
      <c r="I12" s="73">
        <v>57.17</v>
      </c>
      <c r="J12" s="101">
        <f t="shared" si="1"/>
        <v>-0.30887330754352027</v>
      </c>
      <c r="K12" s="73">
        <v>82.72</v>
      </c>
      <c r="L12" s="243">
        <f t="shared" si="1"/>
        <v>0.44408365629691704</v>
      </c>
      <c r="M12" s="250">
        <v>57.281999999999996</v>
      </c>
    </row>
    <row r="13" spans="1:13" s="2" customFormat="1">
      <c r="A13" s="70" t="s">
        <v>123</v>
      </c>
      <c r="B13" s="105">
        <f>SUM(B4:B12)</f>
        <v>351.14</v>
      </c>
      <c r="C13" s="71">
        <f t="shared" si="0"/>
        <v>8.1528937074565988E-2</v>
      </c>
      <c r="D13" s="251">
        <f>SUM(D4:D12)</f>
        <v>324.67000000000058</v>
      </c>
      <c r="E13" s="105">
        <f>SUM(E4:E12)</f>
        <v>1257.2099999999998</v>
      </c>
      <c r="F13" s="71">
        <f t="shared" si="1"/>
        <v>-0.1303917771076013</v>
      </c>
      <c r="G13" s="105">
        <f>SUM(G4:G12)</f>
        <v>1445.7200000000014</v>
      </c>
      <c r="H13" s="71">
        <f t="shared" si="1"/>
        <v>0.23097620162629462</v>
      </c>
      <c r="I13" s="105">
        <f>SUM(I4:I12)</f>
        <v>1174.4499999999998</v>
      </c>
      <c r="J13" s="71">
        <f t="shared" si="1"/>
        <v>5.4926794215396146E-2</v>
      </c>
      <c r="K13" s="105">
        <f>SUM(K4:K12)</f>
        <v>1113.2999999999993</v>
      </c>
      <c r="L13" s="248">
        <f t="shared" si="1"/>
        <v>0.16869251933911378</v>
      </c>
      <c r="M13" s="251">
        <f>SUM(M4:M12)</f>
        <v>952.6030000000012</v>
      </c>
    </row>
    <row r="14" spans="1:13" ht="22.5">
      <c r="A14" s="72" t="s">
        <v>11</v>
      </c>
      <c r="B14" s="73">
        <v>-263.79000000000002</v>
      </c>
      <c r="C14" s="101">
        <f t="shared" si="0"/>
        <v>-1.0534783941158476E-2</v>
      </c>
      <c r="D14" s="250">
        <v>-261.04000000000002</v>
      </c>
      <c r="E14" s="73">
        <v>-550.80999999999995</v>
      </c>
      <c r="F14" s="101">
        <f t="shared" si="1"/>
        <v>-2.1833663870742814E-3</v>
      </c>
      <c r="G14" s="73">
        <v>-549.61</v>
      </c>
      <c r="H14" s="101">
        <f t="shared" si="1"/>
        <v>-1.0684075027583839E-2</v>
      </c>
      <c r="I14" s="73">
        <v>-543.79999999999995</v>
      </c>
      <c r="J14" s="101">
        <f t="shared" si="1"/>
        <v>-6.4771303258145174E-2</v>
      </c>
      <c r="K14" s="73">
        <v>-510.72</v>
      </c>
      <c r="L14" s="243">
        <f t="shared" si="1"/>
        <v>-0.29496183980324053</v>
      </c>
      <c r="M14" s="250">
        <v>-394.39</v>
      </c>
    </row>
    <row r="15" spans="1:13" s="2" customFormat="1">
      <c r="A15" s="70" t="s">
        <v>114</v>
      </c>
      <c r="B15" s="105">
        <f>B13+B14</f>
        <v>87.349999999999966</v>
      </c>
      <c r="C15" s="71">
        <f t="shared" si="0"/>
        <v>0.37278013515635999</v>
      </c>
      <c r="D15" s="251">
        <f>D13+D14</f>
        <v>63.630000000000564</v>
      </c>
      <c r="E15" s="105">
        <f>E13+E14</f>
        <v>706.39999999999986</v>
      </c>
      <c r="F15" s="71">
        <f t="shared" si="1"/>
        <v>-0.21170392027764584</v>
      </c>
      <c r="G15" s="105">
        <f>G13+G14</f>
        <v>896.11000000000138</v>
      </c>
      <c r="H15" s="71">
        <f t="shared" si="1"/>
        <v>0.42093078569729903</v>
      </c>
      <c r="I15" s="105">
        <f>I13+I14</f>
        <v>630.64999999999986</v>
      </c>
      <c r="J15" s="71">
        <f t="shared" si="1"/>
        <v>4.658302632015765E-2</v>
      </c>
      <c r="K15" s="105">
        <f>K13+K14</f>
        <v>602.57999999999925</v>
      </c>
      <c r="L15" s="248">
        <f t="shared" si="1"/>
        <v>7.948041339058376E-2</v>
      </c>
      <c r="M15" s="251">
        <f>M13+M14</f>
        <v>558.21300000000122</v>
      </c>
    </row>
    <row r="16" spans="1:13">
      <c r="A16" s="72" t="s">
        <v>12</v>
      </c>
      <c r="B16" s="73">
        <v>26.54</v>
      </c>
      <c r="C16" s="101">
        <f t="shared" si="0"/>
        <v>3.2532051282051277</v>
      </c>
      <c r="D16" s="250">
        <v>6.24</v>
      </c>
      <c r="E16" s="73">
        <v>10.67</v>
      </c>
      <c r="F16" s="101" t="str">
        <f t="shared" si="1"/>
        <v>n.m.</v>
      </c>
      <c r="G16" s="73">
        <v>-12.57</v>
      </c>
      <c r="H16" s="101">
        <f t="shared" si="1"/>
        <v>0.38980582524271845</v>
      </c>
      <c r="I16" s="73">
        <v>-20.6</v>
      </c>
      <c r="J16" s="101">
        <f t="shared" si="1"/>
        <v>0.18705603788476721</v>
      </c>
      <c r="K16" s="73">
        <f>30.97-56.31</f>
        <v>-25.340000000000003</v>
      </c>
      <c r="L16" s="243">
        <f t="shared" si="1"/>
        <v>7.6261300670749321E-2</v>
      </c>
      <c r="M16" s="250">
        <v>-27.431999999999999</v>
      </c>
    </row>
    <row r="17" spans="1:13" s="2" customFormat="1">
      <c r="A17" s="70" t="s">
        <v>13</v>
      </c>
      <c r="B17" s="105">
        <f>B16</f>
        <v>26.54</v>
      </c>
      <c r="C17" s="71">
        <f t="shared" si="0"/>
        <v>3.2532051282051277</v>
      </c>
      <c r="D17" s="251">
        <f>D16</f>
        <v>6.24</v>
      </c>
      <c r="E17" s="105">
        <f>E16</f>
        <v>10.67</v>
      </c>
      <c r="F17" s="71" t="str">
        <f t="shared" si="1"/>
        <v>n.m.</v>
      </c>
      <c r="G17" s="105">
        <f>G16</f>
        <v>-12.57</v>
      </c>
      <c r="H17" s="71">
        <f t="shared" si="1"/>
        <v>0.38980582524271845</v>
      </c>
      <c r="I17" s="105">
        <f>I16</f>
        <v>-20.6</v>
      </c>
      <c r="J17" s="71">
        <f t="shared" si="1"/>
        <v>0.18705603788476721</v>
      </c>
      <c r="K17" s="105">
        <f>K16</f>
        <v>-25.340000000000003</v>
      </c>
      <c r="L17" s="248">
        <f t="shared" si="1"/>
        <v>7.6261300670749321E-2</v>
      </c>
      <c r="M17" s="251">
        <f>M16</f>
        <v>-27.431999999999999</v>
      </c>
    </row>
    <row r="18" spans="1:13" s="2" customFormat="1">
      <c r="A18" s="70" t="s">
        <v>122</v>
      </c>
      <c r="B18" s="105">
        <f>B15+B17</f>
        <v>113.88999999999996</v>
      </c>
      <c r="C18" s="71">
        <f t="shared" si="0"/>
        <v>0.63002719335908175</v>
      </c>
      <c r="D18" s="251">
        <f>D15+D17</f>
        <v>69.870000000000559</v>
      </c>
      <c r="E18" s="105">
        <f>E15+E17</f>
        <v>717.06999999999982</v>
      </c>
      <c r="F18" s="71">
        <f t="shared" si="1"/>
        <v>-0.18841252235326211</v>
      </c>
      <c r="G18" s="105">
        <f>G15+G17</f>
        <v>883.54000000000133</v>
      </c>
      <c r="H18" s="71">
        <f t="shared" si="1"/>
        <v>0.44830751577739791</v>
      </c>
      <c r="I18" s="105">
        <f>I15+I17</f>
        <v>610.04999999999984</v>
      </c>
      <c r="J18" s="71">
        <f t="shared" si="1"/>
        <v>5.6839442866053469E-2</v>
      </c>
      <c r="K18" s="105">
        <f>K15+K17</f>
        <v>577.23999999999921</v>
      </c>
      <c r="L18" s="248">
        <f t="shared" si="1"/>
        <v>8.7529508403650258E-2</v>
      </c>
      <c r="M18" s="251">
        <f>M15+M17</f>
        <v>530.7810000000012</v>
      </c>
    </row>
    <row r="19" spans="1:13">
      <c r="A19" s="72" t="s">
        <v>14</v>
      </c>
      <c r="B19" s="96">
        <v>-37.28</v>
      </c>
      <c r="C19" s="101">
        <f t="shared" si="0"/>
        <v>-0.42780543852929909</v>
      </c>
      <c r="D19" s="252">
        <v>-26.11</v>
      </c>
      <c r="E19" s="96">
        <v>-236.94</v>
      </c>
      <c r="F19" s="101">
        <f t="shared" si="1"/>
        <v>0.17482761022497728</v>
      </c>
      <c r="G19" s="96">
        <v>-287.14</v>
      </c>
      <c r="H19" s="101">
        <f t="shared" si="1"/>
        <v>-0.36091757903218169</v>
      </c>
      <c r="I19" s="96">
        <v>-210.98999999999998</v>
      </c>
      <c r="J19" s="101">
        <f t="shared" si="1"/>
        <v>-6.1958928930944124E-2</v>
      </c>
      <c r="K19" s="96">
        <v>-198.68</v>
      </c>
      <c r="L19" s="243">
        <f t="shared" si="1"/>
        <v>-0.18262608706004202</v>
      </c>
      <c r="M19" s="252">
        <v>-167.999</v>
      </c>
    </row>
    <row r="20" spans="1:13" s="2" customFormat="1">
      <c r="A20" s="70" t="s">
        <v>15</v>
      </c>
      <c r="B20" s="105">
        <f>B18+B19</f>
        <v>76.609999999999957</v>
      </c>
      <c r="C20" s="71">
        <f t="shared" si="0"/>
        <v>0.75068555758681388</v>
      </c>
      <c r="D20" s="251">
        <f>D18+D19</f>
        <v>43.760000000000559</v>
      </c>
      <c r="E20" s="105">
        <f>E18+E19</f>
        <v>480.12999999999982</v>
      </c>
      <c r="F20" s="71">
        <f t="shared" si="1"/>
        <v>-0.19495305164319454</v>
      </c>
      <c r="G20" s="105">
        <f>G18+G19</f>
        <v>596.40000000000134</v>
      </c>
      <c r="H20" s="71">
        <f t="shared" si="1"/>
        <v>0.49451210344309526</v>
      </c>
      <c r="I20" s="105">
        <f>I18+I19</f>
        <v>399.05999999999983</v>
      </c>
      <c r="J20" s="71">
        <f t="shared" si="1"/>
        <v>5.4152578191041467E-2</v>
      </c>
      <c r="K20" s="105">
        <f>K18+K19</f>
        <v>378.55999999999921</v>
      </c>
      <c r="L20" s="248">
        <f t="shared" si="1"/>
        <v>4.3491683710873197E-2</v>
      </c>
      <c r="M20" s="251">
        <f>M18+M19</f>
        <v>362.78200000000118</v>
      </c>
    </row>
    <row r="21" spans="1:13" ht="22.5">
      <c r="A21" s="72" t="s">
        <v>16</v>
      </c>
      <c r="B21" s="73">
        <v>2.4700000000000002</v>
      </c>
      <c r="C21" s="101">
        <f t="shared" si="0"/>
        <v>-0.26268656716417904</v>
      </c>
      <c r="D21" s="250">
        <v>3.35</v>
      </c>
      <c r="E21" s="73">
        <v>7.68</v>
      </c>
      <c r="F21" s="101">
        <f t="shared" si="1"/>
        <v>-0.28157156220767077</v>
      </c>
      <c r="G21" s="73">
        <v>10.69</v>
      </c>
      <c r="H21" s="101">
        <f t="shared" si="1"/>
        <v>1.7838541666666665</v>
      </c>
      <c r="I21" s="73">
        <v>3.8400000000000003</v>
      </c>
      <c r="J21" s="101">
        <f t="shared" si="1"/>
        <v>-0.44023323615160348</v>
      </c>
      <c r="K21" s="73">
        <v>6.86</v>
      </c>
      <c r="L21" s="243">
        <f t="shared" si="1"/>
        <v>-0.2582981943993945</v>
      </c>
      <c r="M21" s="250">
        <v>9.2490000000000006</v>
      </c>
    </row>
    <row r="22" spans="1:13" s="2" customFormat="1">
      <c r="A22" s="70" t="s">
        <v>17</v>
      </c>
      <c r="B22" s="105">
        <f>B20-B21</f>
        <v>74.139999999999958</v>
      </c>
      <c r="C22" s="71">
        <f t="shared" si="0"/>
        <v>0.83469438257854334</v>
      </c>
      <c r="D22" s="251">
        <f>D20-D21</f>
        <v>40.410000000000558</v>
      </c>
      <c r="E22" s="105">
        <f>E20-E21</f>
        <v>472.44999999999982</v>
      </c>
      <c r="F22" s="71">
        <f t="shared" si="1"/>
        <v>-0.1933721466254652</v>
      </c>
      <c r="G22" s="105">
        <f>G20-G21</f>
        <v>585.71000000000129</v>
      </c>
      <c r="H22" s="71">
        <f t="shared" si="1"/>
        <v>0.4819847173726064</v>
      </c>
      <c r="I22" s="105">
        <f>I20-I21</f>
        <v>395.21999999999986</v>
      </c>
      <c r="J22" s="71">
        <f t="shared" si="1"/>
        <v>6.3276836158193905E-2</v>
      </c>
      <c r="K22" s="105">
        <f>K20-K21</f>
        <v>371.69999999999919</v>
      </c>
      <c r="L22" s="248">
        <f t="shared" si="1"/>
        <v>5.1386999233446362E-2</v>
      </c>
      <c r="M22" s="251">
        <f>M20-M21</f>
        <v>353.53300000000115</v>
      </c>
    </row>
    <row r="23" spans="1:13">
      <c r="A23" s="70"/>
      <c r="B23" s="74"/>
      <c r="C23" s="101" t="str">
        <f t="shared" si="0"/>
        <v/>
      </c>
      <c r="D23" s="254"/>
      <c r="E23" s="74"/>
      <c r="F23" s="101" t="str">
        <f t="shared" si="1"/>
        <v/>
      </c>
      <c r="G23" s="74"/>
      <c r="H23" s="101" t="str">
        <f t="shared" si="1"/>
        <v/>
      </c>
      <c r="I23" s="74"/>
      <c r="J23" s="101" t="str">
        <f t="shared" si="1"/>
        <v/>
      </c>
      <c r="K23" s="74"/>
      <c r="L23" s="243" t="str">
        <f t="shared" si="1"/>
        <v/>
      </c>
      <c r="M23" s="254"/>
    </row>
    <row r="24" spans="1:13" s="2" customFormat="1">
      <c r="A24" s="70" t="s">
        <v>123</v>
      </c>
      <c r="B24" s="105">
        <f>B13</f>
        <v>351.14</v>
      </c>
      <c r="C24" s="71">
        <f t="shared" si="0"/>
        <v>8.1528937074565988E-2</v>
      </c>
      <c r="D24" s="251">
        <f>D13</f>
        <v>324.67000000000058</v>
      </c>
      <c r="E24" s="105">
        <f>E13</f>
        <v>1257.2099999999998</v>
      </c>
      <c r="F24" s="71">
        <f t="shared" si="1"/>
        <v>-0.1303917771076013</v>
      </c>
      <c r="G24" s="105">
        <f>G13</f>
        <v>1445.7200000000014</v>
      </c>
      <c r="H24" s="71">
        <f t="shared" si="1"/>
        <v>0.23097620162629462</v>
      </c>
      <c r="I24" s="105">
        <f>I13</f>
        <v>1174.4499999999998</v>
      </c>
      <c r="J24" s="71">
        <f t="shared" si="1"/>
        <v>5.4926794215396146E-2</v>
      </c>
      <c r="K24" s="105">
        <f>K13</f>
        <v>1113.2999999999993</v>
      </c>
      <c r="L24" s="248">
        <f t="shared" si="1"/>
        <v>0.16869251933911378</v>
      </c>
      <c r="M24" s="251">
        <f>M13</f>
        <v>952.6030000000012</v>
      </c>
    </row>
    <row r="25" spans="1:13" s="8" customFormat="1">
      <c r="A25" s="75" t="s">
        <v>18</v>
      </c>
      <c r="B25" s="98">
        <f>B24/B4</f>
        <v>4.5695353034796604E-2</v>
      </c>
      <c r="C25" s="101"/>
      <c r="D25" s="189">
        <f>D24/D4</f>
        <v>4.4804625777115456E-2</v>
      </c>
      <c r="E25" s="98">
        <f>E24/E4</f>
        <v>7.3841247279871486E-2</v>
      </c>
      <c r="F25" s="101"/>
      <c r="G25" s="98">
        <f>G24/G4</f>
        <v>9.4500520964745746E-2</v>
      </c>
      <c r="H25" s="101"/>
      <c r="I25" s="98">
        <f>I24/I4</f>
        <v>7.9625132375214736E-2</v>
      </c>
      <c r="J25" s="101"/>
      <c r="K25" s="98">
        <f>K24/K4</f>
        <v>7.1053069935546082E-2</v>
      </c>
      <c r="L25" s="243"/>
      <c r="M25" s="189">
        <f>M24/M4</f>
        <v>6.2581363399622406E-2</v>
      </c>
    </row>
    <row r="26" spans="1:13" s="2" customFormat="1">
      <c r="A26" s="70" t="s">
        <v>114</v>
      </c>
      <c r="B26" s="105">
        <f>B15</f>
        <v>87.349999999999966</v>
      </c>
      <c r="C26" s="71">
        <f t="shared" ref="C26" si="2">IFERROR(IF((+B26/D26)&lt;0,"n.m.",IF(B26&lt;0,(+B26/D26-1)*-1,(+B26/D26-1))),"")</f>
        <v>0.37278013515635999</v>
      </c>
      <c r="D26" s="251">
        <f>D15</f>
        <v>63.630000000000564</v>
      </c>
      <c r="E26" s="105">
        <f>E15</f>
        <v>706.39999999999986</v>
      </c>
      <c r="F26" s="71">
        <f t="shared" si="1"/>
        <v>-0.21170392027764584</v>
      </c>
      <c r="G26" s="105">
        <f>G15</f>
        <v>896.11000000000138</v>
      </c>
      <c r="H26" s="71">
        <f t="shared" si="1"/>
        <v>0.42093078569729903</v>
      </c>
      <c r="I26" s="105">
        <f>I15</f>
        <v>630.64999999999986</v>
      </c>
      <c r="J26" s="71">
        <f t="shared" si="1"/>
        <v>4.658302632015765E-2</v>
      </c>
      <c r="K26" s="105">
        <f>K15</f>
        <v>602.57999999999925</v>
      </c>
      <c r="L26" s="248">
        <f t="shared" si="1"/>
        <v>7.948041339058376E-2</v>
      </c>
      <c r="M26" s="251">
        <f>M15</f>
        <v>558.21300000000122</v>
      </c>
    </row>
    <row r="27" spans="1:13" s="2" customFormat="1">
      <c r="A27" s="75" t="s">
        <v>18</v>
      </c>
      <c r="B27" s="98">
        <f>B26/B4</f>
        <v>1.1367229844476511E-2</v>
      </c>
      <c r="C27" s="101"/>
      <c r="D27" s="189">
        <f>D26/D4</f>
        <v>8.7809724895982887E-3</v>
      </c>
      <c r="E27" s="98">
        <v>4.2000000000000003E-2</v>
      </c>
      <c r="F27" s="101"/>
      <c r="G27" s="98">
        <f>G26/G4</f>
        <v>5.8574870543202248E-2</v>
      </c>
      <c r="H27" s="101"/>
      <c r="I27" s="98">
        <f>I26/I4</f>
        <v>4.2756685880564665E-2</v>
      </c>
      <c r="J27" s="101"/>
      <c r="K27" s="98">
        <f>K26/K4</f>
        <v>3.8457880968078083E-2</v>
      </c>
      <c r="L27" s="243"/>
      <c r="M27" s="189">
        <f>M26/M4</f>
        <v>3.6671867091950638E-2</v>
      </c>
    </row>
    <row r="28" spans="1:13" s="2" customFormat="1">
      <c r="A28" s="70" t="s">
        <v>19</v>
      </c>
      <c r="B28" s="76">
        <f>B22/B31*1000000</f>
        <v>0.73818787879174041</v>
      </c>
      <c r="C28" s="71">
        <f t="shared" ref="C28" si="3">IFERROR(IF((+B28/D28)&lt;0,"n.m.",IF(B28&lt;0,(+B28/D28-1)*-1,(+B28/D28-1))),"")</f>
        <v>0.87424093947120807</v>
      </c>
      <c r="D28" s="255">
        <f>D22/D31*1000000</f>
        <v>0.39385964912281246</v>
      </c>
      <c r="E28" s="76">
        <f>E22/E31*1000000</f>
        <v>4.6047758284600375</v>
      </c>
      <c r="F28" s="71">
        <f t="shared" si="1"/>
        <v>-0.19337214662546509</v>
      </c>
      <c r="G28" s="76">
        <f>G22/G31*1000000</f>
        <v>5.7086744639376343</v>
      </c>
      <c r="H28" s="71">
        <f t="shared" si="1"/>
        <v>0.4819847173726064</v>
      </c>
      <c r="I28" s="76">
        <f>I22/I31*1000000</f>
        <v>3.8520467836257293</v>
      </c>
      <c r="J28" s="71">
        <f t="shared" si="1"/>
        <v>6.3276836158193905E-2</v>
      </c>
      <c r="K28" s="76">
        <f>K22/K31*1000000</f>
        <v>3.6228070175438516</v>
      </c>
      <c r="L28" s="248">
        <f t="shared" si="1"/>
        <v>5.1386999233446362E-2</v>
      </c>
      <c r="M28" s="255">
        <f>M22/M31*1000000</f>
        <v>3.4457407407407517</v>
      </c>
    </row>
    <row r="29" spans="1:13" s="8" customFormat="1" ht="22.5">
      <c r="A29" s="75" t="s">
        <v>20</v>
      </c>
      <c r="B29" s="98">
        <f>B22/B4</f>
        <v>9.6481559321063351E-3</v>
      </c>
      <c r="C29" s="101"/>
      <c r="D29" s="189">
        <f>D22/D4</f>
        <v>5.5766006334224206E-3</v>
      </c>
      <c r="E29" s="98">
        <f>E22/E4</f>
        <v>2.7748981695480686E-2</v>
      </c>
      <c r="F29" s="101"/>
      <c r="G29" s="98">
        <f>G22/G4</f>
        <v>3.828535271993283E-2</v>
      </c>
      <c r="H29" s="101"/>
      <c r="I29" s="98">
        <f>I22/I4</f>
        <v>2.6795048590687012E-2</v>
      </c>
      <c r="J29" s="101"/>
      <c r="K29" s="98">
        <f>K22/K4</f>
        <v>2.3722649865303546E-2</v>
      </c>
      <c r="L29" s="243"/>
      <c r="M29" s="189">
        <f>M22/M4</f>
        <v>2.3225391004184064E-2</v>
      </c>
    </row>
    <row r="30" spans="1:13" s="2" customFormat="1">
      <c r="A30" s="70"/>
      <c r="B30" s="73"/>
      <c r="C30" s="101"/>
      <c r="D30" s="250"/>
      <c r="E30" s="73"/>
      <c r="F30" s="101"/>
      <c r="G30" s="73"/>
      <c r="H30" s="101"/>
      <c r="I30" s="73"/>
      <c r="J30" s="101" t="str">
        <f t="shared" ref="J30:J33" si="4">IFERROR(IF((+I30/K30)&lt;0,"n.m.",IF(I30&lt;0,(+I30/K30-1)*-1,(+I30/K30-1))),"")</f>
        <v/>
      </c>
      <c r="K30" s="73"/>
      <c r="L30" s="243" t="str">
        <f t="shared" ref="L30:L33" si="5">IFERROR(IF((+K30/M30)&lt;0,"n.m.",IF(K30&lt;0,(+K30/M30-1)*-1,(+K30/M30-1))),"")</f>
        <v/>
      </c>
      <c r="M30" s="250"/>
    </row>
    <row r="31" spans="1:13" ht="22.5">
      <c r="A31" s="72" t="s">
        <v>21</v>
      </c>
      <c r="B31" s="256">
        <v>100435136</v>
      </c>
      <c r="C31" s="101">
        <f>IFERROR(IF((+B31/D31)&lt;0,"n.m.",IF(B31&lt;0,(+B31/D31-1)*-1,(+B31/D31-1))),"")</f>
        <v>-2.1100038986354819E-2</v>
      </c>
      <c r="D31" s="256">
        <v>102600000</v>
      </c>
      <c r="E31" s="147">
        <v>102600000</v>
      </c>
      <c r="F31" s="101">
        <f>IFERROR(IF((+E31/G31)&lt;0,"n.m.",IF(E31&lt;0,(+E31/G31-1)*-1,(+E31/G31-1))),"")</f>
        <v>0</v>
      </c>
      <c r="G31" s="147">
        <v>102600000</v>
      </c>
      <c r="H31" s="101">
        <f>IFERROR(IF((+G31/I31)&lt;0,"n.m.",IF(G31&lt;0,(+G31/I31-1)*-1,(+G31/I31-1))),"")</f>
        <v>0</v>
      </c>
      <c r="I31" s="147">
        <v>102600000</v>
      </c>
      <c r="J31" s="101">
        <f t="shared" si="4"/>
        <v>0</v>
      </c>
      <c r="K31" s="147">
        <v>102600000</v>
      </c>
      <c r="L31" s="243">
        <f t="shared" si="5"/>
        <v>0</v>
      </c>
      <c r="M31" s="256">
        <v>102600000</v>
      </c>
    </row>
    <row r="32" spans="1:13" s="2" customFormat="1">
      <c r="A32" s="70"/>
      <c r="B32" s="148"/>
      <c r="C32" s="101"/>
      <c r="D32" s="257"/>
      <c r="E32" s="148"/>
      <c r="F32" s="101"/>
      <c r="G32" s="148"/>
      <c r="H32" s="101"/>
      <c r="I32" s="148"/>
      <c r="J32" s="101" t="str">
        <f t="shared" si="4"/>
        <v/>
      </c>
      <c r="K32" s="148"/>
      <c r="L32" s="243" t="str">
        <f t="shared" si="5"/>
        <v/>
      </c>
      <c r="M32" s="257"/>
    </row>
    <row r="33" spans="1:13">
      <c r="A33" s="72" t="s">
        <v>158</v>
      </c>
      <c r="B33" s="99"/>
      <c r="C33" s="101" t="str">
        <f>IFERROR(IF((+B33/D33)&lt;0,"n.m.",IF(B33&lt;0,(+B33/D33-1)*-1,(+B33/D33-1))),"")</f>
        <v/>
      </c>
      <c r="D33" s="397"/>
      <c r="E33" s="99">
        <v>2</v>
      </c>
      <c r="F33" s="101">
        <f>IFERROR(IF((+E33/G33)&lt;0,"n.m.",IF(E33&lt;0,(+E33/G33-1)*-1,(+E33/G33-1))),"")</f>
        <v>0</v>
      </c>
      <c r="G33" s="99">
        <v>2</v>
      </c>
      <c r="H33" s="101">
        <f>IFERROR(IF((+G33/I33)&lt;0,"n.m.",IF(G33&lt;0,(+G33/I33-1)*-1,(+G33/I33-1))),"")</f>
        <v>-0.71014492753623193</v>
      </c>
      <c r="I33" s="99">
        <v>6.9</v>
      </c>
      <c r="J33" s="101">
        <f t="shared" si="4"/>
        <v>6.666666666666667</v>
      </c>
      <c r="K33" s="99">
        <v>0.9</v>
      </c>
      <c r="L33" s="243">
        <f t="shared" si="5"/>
        <v>-0.30769230769230771</v>
      </c>
      <c r="M33" s="258">
        <v>1.3</v>
      </c>
    </row>
    <row r="34" spans="1:13">
      <c r="A34" s="72" t="s">
        <v>22</v>
      </c>
      <c r="B34" s="161"/>
      <c r="C34" s="101"/>
      <c r="D34" s="259"/>
      <c r="E34" s="161">
        <f>E33/E28</f>
        <v>0.43433167530955669</v>
      </c>
      <c r="F34" s="101"/>
      <c r="G34" s="161">
        <f>G33/G28</f>
        <v>0.35034402690751321</v>
      </c>
      <c r="H34" s="101"/>
      <c r="I34" s="161">
        <f>I33/I28</f>
        <v>1.7912555032640058</v>
      </c>
      <c r="J34" s="101"/>
      <c r="K34" s="161">
        <f>K33/K28</f>
        <v>0.24842615012106595</v>
      </c>
      <c r="L34" s="243"/>
      <c r="M34" s="259">
        <f>M33/M28</f>
        <v>0.37727736873219636</v>
      </c>
    </row>
    <row r="35" spans="1:13">
      <c r="A35" s="285" t="s">
        <v>23</v>
      </c>
      <c r="B35" s="189">
        <v>1.7000000000000001E-2</v>
      </c>
      <c r="C35" s="190"/>
      <c r="D35" s="189">
        <v>1.0999999999999999E-2</v>
      </c>
      <c r="E35" s="189">
        <v>9.1999999999999998E-2</v>
      </c>
      <c r="F35" s="190"/>
      <c r="G35" s="189">
        <v>0.109</v>
      </c>
      <c r="H35" s="190"/>
      <c r="I35" s="189">
        <v>7.4999999999999997E-2</v>
      </c>
      <c r="J35" s="190"/>
      <c r="K35" s="189">
        <v>7.4999999999999997E-2</v>
      </c>
      <c r="L35" s="243"/>
      <c r="M35" s="189">
        <v>7.5999999999999998E-2</v>
      </c>
    </row>
    <row r="36" spans="1:13">
      <c r="A36" s="285"/>
      <c r="B36" s="191"/>
      <c r="C36" s="292"/>
      <c r="D36" s="261"/>
      <c r="E36" s="191"/>
      <c r="F36" s="292"/>
      <c r="G36" s="191"/>
      <c r="H36" s="292"/>
      <c r="I36" s="191"/>
      <c r="J36" s="292"/>
      <c r="K36" s="191"/>
      <c r="L36" s="298"/>
      <c r="M36" s="261"/>
    </row>
    <row r="37" spans="1:13" ht="35.25" customHeight="1">
      <c r="A37" s="79"/>
      <c r="B37" s="390"/>
      <c r="C37" s="290" t="s">
        <v>162</v>
      </c>
      <c r="D37" s="398"/>
      <c r="E37" s="390"/>
      <c r="F37" s="290" t="s">
        <v>157</v>
      </c>
      <c r="G37" s="390"/>
      <c r="H37" s="290" t="s">
        <v>150</v>
      </c>
      <c r="I37" s="296"/>
      <c r="J37" s="290" t="s">
        <v>144</v>
      </c>
      <c r="K37" s="296"/>
      <c r="L37" s="263" t="s">
        <v>146</v>
      </c>
      <c r="M37" s="297"/>
    </row>
    <row r="38" spans="1:13" s="2" customFormat="1">
      <c r="A38" s="80" t="s">
        <v>24</v>
      </c>
      <c r="B38" s="391">
        <f>SUM(B39:B46)</f>
        <v>5456.46</v>
      </c>
      <c r="C38" s="293">
        <f>B38/$B$70</f>
        <v>0.42155106278928006</v>
      </c>
      <c r="D38" s="399">
        <f>SUM(D39:D46)</f>
        <v>5141.34</v>
      </c>
      <c r="E38" s="391">
        <f>SUM(E39:E46)</f>
        <v>5292.0999999999995</v>
      </c>
      <c r="F38" s="293">
        <f>E38/$E$70</f>
        <v>0.41723432168379088</v>
      </c>
      <c r="G38" s="391">
        <f>SUM(G39:G46)</f>
        <v>4989.5599999999995</v>
      </c>
      <c r="H38" s="293">
        <f>G38/$G$70</f>
        <v>0.40811826167186199</v>
      </c>
      <c r="I38" s="287">
        <f>SUM(I39:I46)</f>
        <v>5153.3500000000004</v>
      </c>
      <c r="J38" s="293">
        <f>I38/$I$70</f>
        <v>0.42468791308045539</v>
      </c>
      <c r="K38" s="287">
        <f>SUM(K39:K46)</f>
        <v>5249.8499999999995</v>
      </c>
      <c r="L38" s="264">
        <f>K38/$K$70</f>
        <v>0.42853084816432546</v>
      </c>
      <c r="M38" s="265">
        <f>SUM(M39:M46)</f>
        <v>4775.92</v>
      </c>
    </row>
    <row r="39" spans="1:13">
      <c r="A39" s="72" t="s">
        <v>25</v>
      </c>
      <c r="B39" s="392">
        <v>519.12</v>
      </c>
      <c r="C39" s="137">
        <f t="shared" ref="C39:C70" si="6">B39/$B$70</f>
        <v>4.010578061878417E-2</v>
      </c>
      <c r="D39" s="400">
        <v>473.31</v>
      </c>
      <c r="E39" s="392">
        <v>467.25</v>
      </c>
      <c r="F39" s="137">
        <f>E39/$E$70</f>
        <v>3.6838445382126432E-2</v>
      </c>
      <c r="G39" s="392">
        <v>476.08</v>
      </c>
      <c r="H39" s="137">
        <f>G39/$G$70</f>
        <v>3.8940696577802462E-2</v>
      </c>
      <c r="I39" s="288">
        <v>482.63</v>
      </c>
      <c r="J39" s="137">
        <f t="shared" ref="J39:J70" si="7">I39/$I$70</f>
        <v>3.9773570102946659E-2</v>
      </c>
      <c r="K39" s="288">
        <v>490.85</v>
      </c>
      <c r="L39" s="266">
        <f t="shared" ref="L39:L70" si="8">K39/$K$70</f>
        <v>4.0066738444233488E-2</v>
      </c>
      <c r="M39" s="267">
        <v>493.41</v>
      </c>
    </row>
    <row r="40" spans="1:13" s="177" customFormat="1" ht="22.5">
      <c r="A40" s="176" t="s">
        <v>138</v>
      </c>
      <c r="B40" s="392">
        <v>463</v>
      </c>
      <c r="C40" s="137">
        <f>B40/$B$70</f>
        <v>3.5770104073233687E-2</v>
      </c>
      <c r="D40" s="400">
        <v>482.99</v>
      </c>
      <c r="E40" s="392">
        <v>473.16</v>
      </c>
      <c r="F40" s="137">
        <f t="shared" ref="F40:F70" si="9">E40/$E$70</f>
        <v>3.7304395542015936E-2</v>
      </c>
      <c r="G40" s="392">
        <v>492.83</v>
      </c>
      <c r="H40" s="137">
        <f t="shared" ref="H40:H70" si="10">G40/$G$70</f>
        <v>4.0310753433117102E-2</v>
      </c>
      <c r="I40" s="288">
        <v>511.89</v>
      </c>
      <c r="J40" s="137">
        <f t="shared" si="7"/>
        <v>4.2184888631036956E-2</v>
      </c>
      <c r="K40" s="288">
        <v>530.36</v>
      </c>
      <c r="L40" s="266">
        <f t="shared" si="8"/>
        <v>4.3291831315643618E-2</v>
      </c>
      <c r="M40" s="267">
        <v>547.24</v>
      </c>
    </row>
    <row r="41" spans="1:13">
      <c r="A41" s="72" t="s">
        <v>26</v>
      </c>
      <c r="B41" s="392">
        <v>2823.57</v>
      </c>
      <c r="C41" s="137">
        <f t="shared" si="6"/>
        <v>0.21814123705844587</v>
      </c>
      <c r="D41" s="400">
        <v>2637.92</v>
      </c>
      <c r="E41" s="392">
        <v>2743.46</v>
      </c>
      <c r="F41" s="137">
        <f t="shared" si="9"/>
        <v>0.21629706017773909</v>
      </c>
      <c r="G41" s="392">
        <v>2533.12</v>
      </c>
      <c r="H41" s="137">
        <f t="shared" si="10"/>
        <v>0.20719512963191686</v>
      </c>
      <c r="I41" s="288">
        <v>2571.0100000000002</v>
      </c>
      <c r="J41" s="137">
        <f t="shared" si="7"/>
        <v>0.21187710351693201</v>
      </c>
      <c r="K41" s="288">
        <v>2632.49</v>
      </c>
      <c r="L41" s="266">
        <f>K41/$K$70</f>
        <v>0.21488293427128491</v>
      </c>
      <c r="M41" s="267">
        <v>2144.0100000000002</v>
      </c>
    </row>
    <row r="42" spans="1:13">
      <c r="A42" s="72" t="s">
        <v>129</v>
      </c>
      <c r="B42" s="392">
        <v>435.79</v>
      </c>
      <c r="C42" s="137">
        <f t="shared" si="6"/>
        <v>3.3667934458044294E-2</v>
      </c>
      <c r="D42" s="400">
        <v>420.05</v>
      </c>
      <c r="E42" s="392">
        <v>411.17</v>
      </c>
      <c r="F42" s="137">
        <f t="shared" si="9"/>
        <v>3.241704352652526E-2</v>
      </c>
      <c r="G42" s="392">
        <v>403.16</v>
      </c>
      <c r="H42" s="137">
        <f t="shared" si="10"/>
        <v>3.2976246076934217E-2</v>
      </c>
      <c r="I42" s="288">
        <v>418.99</v>
      </c>
      <c r="J42" s="137">
        <f t="shared" si="7"/>
        <v>3.4528993509383217E-2</v>
      </c>
      <c r="K42" s="288">
        <v>454.53</v>
      </c>
      <c r="L42" s="266">
        <f t="shared" si="8"/>
        <v>3.7102036518401639E-2</v>
      </c>
      <c r="M42" s="267">
        <v>378.62</v>
      </c>
    </row>
    <row r="43" spans="1:13">
      <c r="A43" s="72" t="s">
        <v>128</v>
      </c>
      <c r="B43" s="392">
        <v>216.03</v>
      </c>
      <c r="C43" s="137">
        <f t="shared" si="6"/>
        <v>1.6689882468554369E-2</v>
      </c>
      <c r="D43" s="400">
        <v>198.94</v>
      </c>
      <c r="E43" s="392">
        <v>198</v>
      </c>
      <c r="F43" s="137">
        <f t="shared" si="9"/>
        <v>1.5610512970917142E-2</v>
      </c>
      <c r="G43" s="392">
        <v>195.39</v>
      </c>
      <c r="H43" s="137">
        <f t="shared" si="10"/>
        <v>1.5981815460294119E-2</v>
      </c>
      <c r="I43" s="288">
        <v>187.64</v>
      </c>
      <c r="J43" s="137">
        <f t="shared" si="7"/>
        <v>1.5463424764554442E-2</v>
      </c>
      <c r="K43" s="288">
        <v>175.06</v>
      </c>
      <c r="L43" s="266">
        <f t="shared" si="8"/>
        <v>1.4289667377095883E-2</v>
      </c>
      <c r="M43" s="267">
        <v>185.3</v>
      </c>
    </row>
    <row r="44" spans="1:13" ht="22.5">
      <c r="A44" s="72" t="s">
        <v>130</v>
      </c>
      <c r="B44" s="392">
        <v>456.69</v>
      </c>
      <c r="C44" s="137">
        <f t="shared" si="6"/>
        <v>3.5282610862214021E-2</v>
      </c>
      <c r="D44" s="400">
        <v>505.04</v>
      </c>
      <c r="E44" s="392">
        <v>482.87</v>
      </c>
      <c r="F44" s="137">
        <f t="shared" si="9"/>
        <v>3.8069941405387678E-2</v>
      </c>
      <c r="G44" s="392">
        <v>524.57000000000005</v>
      </c>
      <c r="H44" s="137">
        <f t="shared" si="10"/>
        <v>4.2906908930889436E-2</v>
      </c>
      <c r="I44" s="288">
        <v>561.76</v>
      </c>
      <c r="J44" s="137">
        <f t="shared" si="7"/>
        <v>4.6294678617225027E-2</v>
      </c>
      <c r="K44" s="288">
        <v>599.04</v>
      </c>
      <c r="L44" s="266">
        <f t="shared" si="8"/>
        <v>4.8897991234865289E-2</v>
      </c>
      <c r="M44" s="267">
        <v>630.26</v>
      </c>
    </row>
    <row r="45" spans="1:13">
      <c r="A45" s="72" t="s">
        <v>27</v>
      </c>
      <c r="B45" s="392">
        <v>416.73</v>
      </c>
      <c r="C45" s="137">
        <f t="shared" si="6"/>
        <v>3.219541138323688E-2</v>
      </c>
      <c r="D45" s="400">
        <v>303.18</v>
      </c>
      <c r="E45" s="392">
        <v>405.65</v>
      </c>
      <c r="F45" s="137">
        <f t="shared" si="9"/>
        <v>3.1981841346729989E-2</v>
      </c>
      <c r="G45" s="392">
        <v>259.97000000000003</v>
      </c>
      <c r="H45" s="137">
        <f t="shared" si="10"/>
        <v>2.1264100338874367E-2</v>
      </c>
      <c r="I45" s="288">
        <v>234.07</v>
      </c>
      <c r="J45" s="137">
        <f t="shared" si="7"/>
        <v>1.928972412406341E-2</v>
      </c>
      <c r="K45" s="288">
        <v>229.9</v>
      </c>
      <c r="L45" s="266">
        <f t="shared" si="8"/>
        <v>1.8766106077883832E-2</v>
      </c>
      <c r="M45" s="267">
        <f>250.14</f>
        <v>250.14</v>
      </c>
    </row>
    <row r="46" spans="1:13">
      <c r="A46" s="72" t="s">
        <v>31</v>
      </c>
      <c r="B46" s="392">
        <v>125.53</v>
      </c>
      <c r="C46" s="137">
        <f t="shared" si="6"/>
        <v>9.6981018667667927E-3</v>
      </c>
      <c r="D46" s="400">
        <v>119.91</v>
      </c>
      <c r="E46" s="392">
        <v>110.54</v>
      </c>
      <c r="F46" s="137">
        <f t="shared" si="9"/>
        <v>8.7150813323493975E-3</v>
      </c>
      <c r="G46" s="392">
        <v>104.44</v>
      </c>
      <c r="H46" s="137">
        <f t="shared" si="10"/>
        <v>8.5426112220334596E-3</v>
      </c>
      <c r="I46" s="288">
        <v>185.36</v>
      </c>
      <c r="J46" s="137">
        <f t="shared" si="7"/>
        <v>1.5275529814313642E-2</v>
      </c>
      <c r="K46" s="288">
        <v>137.62</v>
      </c>
      <c r="L46" s="266">
        <f t="shared" si="8"/>
        <v>1.1233542924916802E-2</v>
      </c>
      <c r="M46" s="267">
        <v>146.94</v>
      </c>
    </row>
    <row r="47" spans="1:13" s="2" customFormat="1">
      <c r="A47" s="70" t="s">
        <v>32</v>
      </c>
      <c r="B47" s="391">
        <f>SUM(B48:B53)</f>
        <v>7487.3099999999995</v>
      </c>
      <c r="C47" s="293">
        <f t="shared" si="6"/>
        <v>0.57844893721071988</v>
      </c>
      <c r="D47" s="399">
        <f>SUM(D48:D53)</f>
        <v>7134.0999999999995</v>
      </c>
      <c r="E47" s="391">
        <f>SUM(E48:E53)</f>
        <v>7391.66</v>
      </c>
      <c r="F47" s="293">
        <f t="shared" si="9"/>
        <v>0.58276567831620907</v>
      </c>
      <c r="G47" s="391">
        <f>SUM(G48:G53)</f>
        <v>7236.21</v>
      </c>
      <c r="H47" s="293">
        <f t="shared" si="10"/>
        <v>0.59188173832813806</v>
      </c>
      <c r="I47" s="287">
        <f>SUM(I48:I53)</f>
        <v>6981.09</v>
      </c>
      <c r="J47" s="293">
        <f t="shared" si="7"/>
        <v>0.57531208691954483</v>
      </c>
      <c r="K47" s="287">
        <f>SUM(K48:K53)</f>
        <v>7000.9599999999991</v>
      </c>
      <c r="L47" s="264">
        <f>K47/$K$70</f>
        <v>0.57146915183567448</v>
      </c>
      <c r="M47" s="268">
        <f>SUM(M48:M53)</f>
        <v>6791.6869999999999</v>
      </c>
    </row>
    <row r="48" spans="1:13">
      <c r="A48" s="72" t="s">
        <v>33</v>
      </c>
      <c r="B48" s="392">
        <v>1207.27</v>
      </c>
      <c r="C48" s="137">
        <f t="shared" si="6"/>
        <v>9.3270353227846284E-2</v>
      </c>
      <c r="D48" s="400">
        <v>1140.06</v>
      </c>
      <c r="E48" s="392">
        <v>1068.71</v>
      </c>
      <c r="F48" s="137">
        <f t="shared" si="9"/>
        <v>8.4258137965398272E-2</v>
      </c>
      <c r="G48" s="392">
        <v>969.1</v>
      </c>
      <c r="H48" s="137">
        <f t="shared" si="10"/>
        <v>7.9266990954352995E-2</v>
      </c>
      <c r="I48" s="288">
        <v>1069.9100000000001</v>
      </c>
      <c r="J48" s="137">
        <f t="shared" si="7"/>
        <v>8.8171353601814356E-2</v>
      </c>
      <c r="K48" s="288">
        <v>983.55</v>
      </c>
      <c r="L48" s="266">
        <f t="shared" si="8"/>
        <v>8.0284487311451241E-2</v>
      </c>
      <c r="M48" s="267">
        <v>890.16</v>
      </c>
    </row>
    <row r="49" spans="1:13">
      <c r="A49" s="72" t="s">
        <v>28</v>
      </c>
      <c r="B49" s="392">
        <v>51.74</v>
      </c>
      <c r="C49" s="137">
        <f t="shared" si="6"/>
        <v>3.9972898158728096E-3</v>
      </c>
      <c r="D49" s="400">
        <v>47.84</v>
      </c>
      <c r="E49" s="392">
        <v>49.75</v>
      </c>
      <c r="F49" s="137">
        <f t="shared" si="9"/>
        <v>3.9223384863794333E-3</v>
      </c>
      <c r="G49" s="392">
        <v>46</v>
      </c>
      <c r="H49" s="137">
        <f t="shared" si="10"/>
        <v>3.7625441996700418E-3</v>
      </c>
      <c r="I49" s="288">
        <v>42.43</v>
      </c>
      <c r="J49" s="137">
        <f t="shared" si="7"/>
        <v>3.4966590959286136E-3</v>
      </c>
      <c r="K49" s="288">
        <v>39.32</v>
      </c>
      <c r="L49" s="266">
        <f>K49/$K$70</f>
        <v>3.2095836928333721E-3</v>
      </c>
      <c r="M49" s="267">
        <v>36.270000000000003</v>
      </c>
    </row>
    <row r="50" spans="1:13" s="178" customFormat="1">
      <c r="A50" s="176" t="s">
        <v>140</v>
      </c>
      <c r="B50" s="392">
        <v>1684.76</v>
      </c>
      <c r="C50" s="137">
        <f t="shared" si="6"/>
        <v>0.13015991476980818</v>
      </c>
      <c r="D50" s="400">
        <v>1955.09</v>
      </c>
      <c r="E50" s="392">
        <v>1357.74</v>
      </c>
      <c r="F50" s="137">
        <f t="shared" si="9"/>
        <v>0.10704554485420727</v>
      </c>
      <c r="G50" s="392">
        <v>1348.24</v>
      </c>
      <c r="H50" s="137">
        <f t="shared" si="10"/>
        <v>0.11027853460354646</v>
      </c>
      <c r="I50" s="288">
        <v>1071.33</v>
      </c>
      <c r="J50" s="137">
        <f t="shared" si="7"/>
        <v>8.8288375895385365E-2</v>
      </c>
      <c r="K50" s="288">
        <v>1354.9</v>
      </c>
      <c r="L50" s="266">
        <f t="shared" si="8"/>
        <v>0.11059676870345717</v>
      </c>
      <c r="M50" s="267">
        <v>1282.9100000000001</v>
      </c>
    </row>
    <row r="51" spans="1:13">
      <c r="A51" s="72" t="s">
        <v>29</v>
      </c>
      <c r="B51" s="392">
        <v>1679.04</v>
      </c>
      <c r="C51" s="137">
        <f t="shared" si="6"/>
        <v>0.1297180033328775</v>
      </c>
      <c r="D51" s="400">
        <v>1546.31</v>
      </c>
      <c r="E51" s="392">
        <v>1680.99</v>
      </c>
      <c r="F51" s="137">
        <f t="shared" si="9"/>
        <v>0.13253088989384851</v>
      </c>
      <c r="G51" s="392">
        <v>1447.37</v>
      </c>
      <c r="H51" s="137">
        <f t="shared" si="10"/>
        <v>0.11838681735383538</v>
      </c>
      <c r="I51" s="288">
        <v>1511.85</v>
      </c>
      <c r="J51" s="137">
        <f t="shared" si="7"/>
        <v>0.12459165812348984</v>
      </c>
      <c r="K51" s="288">
        <v>1700.73</v>
      </c>
      <c r="L51" s="266">
        <f t="shared" si="8"/>
        <v>0.13882592253083675</v>
      </c>
      <c r="M51" s="267">
        <v>1735.93</v>
      </c>
    </row>
    <row r="52" spans="1:13">
      <c r="A52" s="72" t="s">
        <v>30</v>
      </c>
      <c r="B52" s="392">
        <v>599.09</v>
      </c>
      <c r="C52" s="137">
        <f t="shared" si="6"/>
        <v>4.6284042438949395E-2</v>
      </c>
      <c r="D52" s="400">
        <v>568.21</v>
      </c>
      <c r="E52" s="392">
        <v>532.61999999999989</v>
      </c>
      <c r="F52" s="137">
        <f t="shared" si="9"/>
        <v>4.1992279891767098E-2</v>
      </c>
      <c r="G52" s="392">
        <v>462.25</v>
      </c>
      <c r="H52" s="137">
        <f t="shared" si="10"/>
        <v>3.7809479484727758E-2</v>
      </c>
      <c r="I52" s="288">
        <v>428.62</v>
      </c>
      <c r="J52" s="137">
        <f t="shared" si="7"/>
        <v>3.5322602443952918E-2</v>
      </c>
      <c r="K52" s="288">
        <f>128.4+43.71+289.54</f>
        <v>461.65000000000003</v>
      </c>
      <c r="L52" s="266">
        <f t="shared" si="8"/>
        <v>3.7683222578751938E-2</v>
      </c>
      <c r="M52" s="267">
        <f>127.008+40.2+293.381</f>
        <v>460.58899999999994</v>
      </c>
    </row>
    <row r="53" spans="1:13">
      <c r="A53" s="72" t="s">
        <v>34</v>
      </c>
      <c r="B53" s="392">
        <v>2265.41</v>
      </c>
      <c r="C53" s="137">
        <f t="shared" si="6"/>
        <v>0.1750193336253657</v>
      </c>
      <c r="D53" s="400">
        <v>1876.59</v>
      </c>
      <c r="E53" s="392">
        <v>2701.85</v>
      </c>
      <c r="F53" s="137">
        <f t="shared" si="9"/>
        <v>0.21301648722460848</v>
      </c>
      <c r="G53" s="392">
        <v>2963.25</v>
      </c>
      <c r="H53" s="137">
        <f t="shared" si="10"/>
        <v>0.24237737173200546</v>
      </c>
      <c r="I53" s="288">
        <v>2856.95</v>
      </c>
      <c r="J53" s="137">
        <f t="shared" si="7"/>
        <v>0.23544143775897364</v>
      </c>
      <c r="K53" s="288">
        <v>2460.81</v>
      </c>
      <c r="L53" s="266">
        <f t="shared" si="8"/>
        <v>0.20086916701834409</v>
      </c>
      <c r="M53" s="267">
        <v>2385.828</v>
      </c>
    </row>
    <row r="54" spans="1:13" s="2" customFormat="1">
      <c r="A54" s="70" t="s">
        <v>35</v>
      </c>
      <c r="B54" s="391">
        <f>SUM(B55:B58)</f>
        <v>4220.6400000000003</v>
      </c>
      <c r="C54" s="293">
        <f t="shared" si="6"/>
        <v>0.32607501523899146</v>
      </c>
      <c r="D54" s="399">
        <f>SUM(D55:D58)</f>
        <v>4021.78</v>
      </c>
      <c r="E54" s="391">
        <f>SUM(E55:E58)</f>
        <v>4025.24</v>
      </c>
      <c r="F54" s="293">
        <f t="shared" si="9"/>
        <v>0.31735384460128541</v>
      </c>
      <c r="G54" s="391">
        <f>SUM(G55:G58)</f>
        <v>4071.8199999999997</v>
      </c>
      <c r="H54" s="293">
        <f t="shared" si="10"/>
        <v>0.33305223311087973</v>
      </c>
      <c r="I54" s="287">
        <f>SUM(I55:I58)</f>
        <v>4108.22</v>
      </c>
      <c r="J54" s="293">
        <f t="shared" si="7"/>
        <v>0.3385586809115213</v>
      </c>
      <c r="K54" s="287">
        <f>SUM(K55:K58)</f>
        <v>3855.8999999999996</v>
      </c>
      <c r="L54" s="264">
        <f t="shared" si="8"/>
        <v>0.31474653512706507</v>
      </c>
      <c r="M54" s="268">
        <f>SUM(M55:M58)</f>
        <v>3653.7700000000004</v>
      </c>
    </row>
    <row r="55" spans="1:13">
      <c r="A55" s="72" t="s">
        <v>36</v>
      </c>
      <c r="B55" s="392">
        <v>102.6</v>
      </c>
      <c r="C55" s="137">
        <f t="shared" si="6"/>
        <v>7.9265932568332101E-3</v>
      </c>
      <c r="D55" s="400">
        <v>102.6</v>
      </c>
      <c r="E55" s="392">
        <v>102.6</v>
      </c>
      <c r="F55" s="137">
        <f t="shared" si="9"/>
        <v>8.0890839940206995E-3</v>
      </c>
      <c r="G55" s="392">
        <v>102.6</v>
      </c>
      <c r="H55" s="137">
        <f t="shared" si="10"/>
        <v>8.3921094540466579E-3</v>
      </c>
      <c r="I55" s="288">
        <v>110</v>
      </c>
      <c r="J55" s="137">
        <f t="shared" si="7"/>
        <v>9.0651072484597573E-3</v>
      </c>
      <c r="K55" s="288">
        <v>110</v>
      </c>
      <c r="L55" s="266">
        <f>K55/$K$70</f>
        <v>8.9789981233893926E-3</v>
      </c>
      <c r="M55" s="267">
        <v>110</v>
      </c>
    </row>
    <row r="56" spans="1:13">
      <c r="A56" s="72" t="s">
        <v>37</v>
      </c>
      <c r="B56" s="392">
        <v>2085.81</v>
      </c>
      <c r="C56" s="137">
        <f t="shared" si="6"/>
        <v>0.16114393256369666</v>
      </c>
      <c r="D56" s="400">
        <v>2085.81</v>
      </c>
      <c r="E56" s="392">
        <v>2085.81</v>
      </c>
      <c r="F56" s="137">
        <f t="shared" si="9"/>
        <v>0.16444729323166002</v>
      </c>
      <c r="G56" s="392">
        <v>2085.81</v>
      </c>
      <c r="H56" s="137">
        <f t="shared" si="10"/>
        <v>0.17060765906769063</v>
      </c>
      <c r="I56" s="288">
        <v>2315.38</v>
      </c>
      <c r="J56" s="137">
        <f t="shared" si="7"/>
        <v>0.19081061837217048</v>
      </c>
      <c r="K56" s="288">
        <v>2315.38</v>
      </c>
      <c r="L56" s="266">
        <f t="shared" si="8"/>
        <v>0.18899811522666665</v>
      </c>
      <c r="M56" s="267">
        <v>2315.38</v>
      </c>
    </row>
    <row r="57" spans="1:13" ht="22.5">
      <c r="A57" s="72" t="s">
        <v>131</v>
      </c>
      <c r="B57" s="392">
        <v>2007.35</v>
      </c>
      <c r="C57" s="137">
        <f t="shared" si="6"/>
        <v>0.15508232918230158</v>
      </c>
      <c r="D57" s="400">
        <v>1805.64</v>
      </c>
      <c r="E57" s="392">
        <v>1814.44</v>
      </c>
      <c r="F57" s="137">
        <f t="shared" si="9"/>
        <v>0.14305221795429746</v>
      </c>
      <c r="G57" s="392">
        <v>1859.1</v>
      </c>
      <c r="H57" s="137">
        <f t="shared" si="10"/>
        <v>0.15206404177405597</v>
      </c>
      <c r="I57" s="288">
        <v>1660.77</v>
      </c>
      <c r="J57" s="137">
        <f t="shared" si="7"/>
        <v>0.13686416513658645</v>
      </c>
      <c r="K57" s="288">
        <v>1396.82</v>
      </c>
      <c r="L57" s="266">
        <f t="shared" si="8"/>
        <v>0.11401858326102519</v>
      </c>
      <c r="M57" s="267">
        <v>1195.3</v>
      </c>
    </row>
    <row r="58" spans="1:13">
      <c r="A58" s="72" t="s">
        <v>38</v>
      </c>
      <c r="B58" s="392">
        <v>24.88</v>
      </c>
      <c r="C58" s="137">
        <f t="shared" si="6"/>
        <v>1.922160236159944E-3</v>
      </c>
      <c r="D58" s="400">
        <v>27.73</v>
      </c>
      <c r="E58" s="392">
        <v>22.39</v>
      </c>
      <c r="F58" s="137">
        <f t="shared" si="9"/>
        <v>1.7652494213072465E-3</v>
      </c>
      <c r="G58" s="392">
        <v>24.31</v>
      </c>
      <c r="H58" s="137">
        <f t="shared" si="10"/>
        <v>1.9884228150864936E-3</v>
      </c>
      <c r="I58" s="288">
        <v>22.07</v>
      </c>
      <c r="J58" s="137">
        <f t="shared" si="7"/>
        <v>1.8187901543046075E-3</v>
      </c>
      <c r="K58" s="288">
        <v>33.700000000000003</v>
      </c>
      <c r="L58" s="266">
        <f t="shared" si="8"/>
        <v>2.7508385159838414E-3</v>
      </c>
      <c r="M58" s="267">
        <v>33.090000000000003</v>
      </c>
    </row>
    <row r="59" spans="1:13" s="2" customFormat="1">
      <c r="A59" s="70" t="s">
        <v>39</v>
      </c>
      <c r="B59" s="391">
        <f>SUM(B60:B63)</f>
        <v>2181.67</v>
      </c>
      <c r="C59" s="293">
        <f t="shared" si="6"/>
        <v>0.1685498119944962</v>
      </c>
      <c r="D59" s="399">
        <f>SUM(D60:D63)</f>
        <v>2047.79</v>
      </c>
      <c r="E59" s="391">
        <f>SUM(E60:E63)</f>
        <v>2193.7599999999998</v>
      </c>
      <c r="F59" s="293">
        <f t="shared" si="9"/>
        <v>0.17295817643979386</v>
      </c>
      <c r="G59" s="391">
        <f>SUM(G60:G63)</f>
        <v>2146.39</v>
      </c>
      <c r="H59" s="293">
        <f t="shared" si="10"/>
        <v>0.17556276618977784</v>
      </c>
      <c r="I59" s="287">
        <f>SUM(I60:I63)</f>
        <v>2382.85</v>
      </c>
      <c r="J59" s="293">
        <f t="shared" si="7"/>
        <v>0.19637082551811211</v>
      </c>
      <c r="K59" s="287">
        <f>SUM(K60:K63)</f>
        <v>2344.5299999999997</v>
      </c>
      <c r="L59" s="264">
        <f t="shared" si="8"/>
        <v>0.19137754972936483</v>
      </c>
      <c r="M59" s="268">
        <f>SUM(M60:M63)</f>
        <v>2326.19</v>
      </c>
    </row>
    <row r="60" spans="1:13">
      <c r="A60" s="72" t="s">
        <v>40</v>
      </c>
      <c r="B60" s="393">
        <v>1291.9000000000001</v>
      </c>
      <c r="C60" s="137">
        <f t="shared" si="6"/>
        <v>9.9808633806070413E-2</v>
      </c>
      <c r="D60" s="393">
        <v>1108.24</v>
      </c>
      <c r="E60" s="393">
        <v>1278.79</v>
      </c>
      <c r="F60" s="137">
        <f t="shared" si="9"/>
        <v>0.10082104990949056</v>
      </c>
      <c r="G60" s="393">
        <v>1235.93</v>
      </c>
      <c r="H60" s="137">
        <f t="shared" si="10"/>
        <v>0.10109220114561293</v>
      </c>
      <c r="I60" s="267">
        <v>1224.24</v>
      </c>
      <c r="J60" s="137">
        <f t="shared" si="7"/>
        <v>0.10088969907140338</v>
      </c>
      <c r="K60" s="267">
        <v>1136.92</v>
      </c>
      <c r="L60" s="266">
        <f>K60/$K$70</f>
        <v>9.280365951312608E-2</v>
      </c>
      <c r="M60" s="267">
        <v>1116.5899999999999</v>
      </c>
    </row>
    <row r="61" spans="1:13">
      <c r="A61" s="72" t="s">
        <v>41</v>
      </c>
      <c r="B61" s="393">
        <v>612.88</v>
      </c>
      <c r="C61" s="137">
        <f t="shared" si="6"/>
        <v>4.7349419836724541E-2</v>
      </c>
      <c r="D61" s="393">
        <v>689.29</v>
      </c>
      <c r="E61" s="393">
        <v>656.33</v>
      </c>
      <c r="F61" s="137">
        <f>E61/$E$70</f>
        <v>5.1745696859606304E-2</v>
      </c>
      <c r="G61" s="393">
        <v>710.61</v>
      </c>
      <c r="H61" s="137">
        <f t="shared" si="10"/>
        <v>5.8123946385381049E-2</v>
      </c>
      <c r="I61" s="267">
        <v>992.11</v>
      </c>
      <c r="J61" s="137">
        <f t="shared" si="7"/>
        <v>8.1759850475176449E-2</v>
      </c>
      <c r="K61" s="267">
        <v>1066.7</v>
      </c>
      <c r="L61" s="266">
        <f t="shared" si="8"/>
        <v>8.707179362017696E-2</v>
      </c>
      <c r="M61" s="267">
        <v>1087.6199999999999</v>
      </c>
    </row>
    <row r="62" spans="1:13">
      <c r="A62" s="72" t="s">
        <v>43</v>
      </c>
      <c r="B62" s="393">
        <v>79.66</v>
      </c>
      <c r="C62" s="137">
        <f t="shared" si="6"/>
        <v>6.1543120744574414E-3</v>
      </c>
      <c r="D62" s="393">
        <v>87.07</v>
      </c>
      <c r="E62" s="393">
        <v>83.82</v>
      </c>
      <c r="F62" s="137">
        <f t="shared" si="9"/>
        <v>6.6084504910215889E-3</v>
      </c>
      <c r="G62" s="393">
        <v>95.79</v>
      </c>
      <c r="H62" s="137">
        <f t="shared" si="10"/>
        <v>7.8350893236172458E-3</v>
      </c>
      <c r="I62" s="267">
        <v>105.21000000000001</v>
      </c>
      <c r="J62" s="137">
        <f t="shared" si="7"/>
        <v>8.6703630328222835E-3</v>
      </c>
      <c r="K62" s="267">
        <v>92.21</v>
      </c>
      <c r="L62" s="266">
        <f t="shared" si="8"/>
        <v>7.5268492450703255E-3</v>
      </c>
      <c r="M62" s="267">
        <v>78.760000000000005</v>
      </c>
    </row>
    <row r="63" spans="1:13">
      <c r="A63" s="72" t="s">
        <v>44</v>
      </c>
      <c r="B63" s="393">
        <v>197.23</v>
      </c>
      <c r="C63" s="137">
        <f t="shared" si="6"/>
        <v>1.5237446277243801E-2</v>
      </c>
      <c r="D63" s="393">
        <v>163.19</v>
      </c>
      <c r="E63" s="393">
        <v>174.82</v>
      </c>
      <c r="F63" s="137">
        <f t="shared" si="9"/>
        <v>1.3782979179675426E-2</v>
      </c>
      <c r="G63" s="393">
        <v>104.06</v>
      </c>
      <c r="H63" s="137">
        <f t="shared" si="10"/>
        <v>8.5115293351666205E-3</v>
      </c>
      <c r="I63" s="267">
        <v>61.29</v>
      </c>
      <c r="J63" s="137">
        <f t="shared" si="7"/>
        <v>5.0509129387099859E-3</v>
      </c>
      <c r="K63" s="267">
        <v>48.7</v>
      </c>
      <c r="L63" s="266">
        <f t="shared" si="8"/>
        <v>3.9752473509914862E-3</v>
      </c>
      <c r="M63" s="267">
        <v>43.22</v>
      </c>
    </row>
    <row r="64" spans="1:13" s="2" customFormat="1">
      <c r="A64" s="70" t="s">
        <v>45</v>
      </c>
      <c r="B64" s="394">
        <f>SUM(B65:B69)</f>
        <v>6541.46</v>
      </c>
      <c r="C64" s="293">
        <f t="shared" si="6"/>
        <v>0.50537517276651234</v>
      </c>
      <c r="D64" s="394">
        <f>SUM(D65:D69)</f>
        <v>6205.87</v>
      </c>
      <c r="E64" s="394">
        <f>SUM(E65:E69)</f>
        <v>6464.76</v>
      </c>
      <c r="F64" s="293">
        <f t="shared" si="9"/>
        <v>0.50968797895892071</v>
      </c>
      <c r="G64" s="394">
        <f>SUM(G65:G69)</f>
        <v>6007.5599999999995</v>
      </c>
      <c r="H64" s="293">
        <f t="shared" si="10"/>
        <v>0.49138500069934249</v>
      </c>
      <c r="I64" s="269">
        <f>SUM(I65:I69)</f>
        <v>5643.37</v>
      </c>
      <c r="J64" s="293">
        <f t="shared" si="7"/>
        <v>0.46507049357036673</v>
      </c>
      <c r="K64" s="269">
        <f>SUM(K65:K69)</f>
        <v>6050.38</v>
      </c>
      <c r="L64" s="264">
        <f>K64/$K$70</f>
        <v>0.49387591514357015</v>
      </c>
      <c r="M64" s="269">
        <f>SUM(M65:M69)</f>
        <v>5587.6500000000005</v>
      </c>
    </row>
    <row r="65" spans="1:13">
      <c r="A65" s="72" t="s">
        <v>40</v>
      </c>
      <c r="B65" s="393">
        <v>1124.71</v>
      </c>
      <c r="C65" s="137">
        <f t="shared" si="6"/>
        <v>8.6891995145154777E-2</v>
      </c>
      <c r="D65" s="393">
        <v>1057.0899999999999</v>
      </c>
      <c r="E65" s="393">
        <v>1129.1099999999999</v>
      </c>
      <c r="F65" s="137">
        <f t="shared" si="9"/>
        <v>8.9020132831273996E-2</v>
      </c>
      <c r="G65" s="393">
        <v>1097.7</v>
      </c>
      <c r="H65" s="137">
        <f t="shared" si="10"/>
        <v>8.9785755825604455E-2</v>
      </c>
      <c r="I65" s="267">
        <v>1008.38</v>
      </c>
      <c r="J65" s="137">
        <f t="shared" si="7"/>
        <v>8.3100662247289542E-2</v>
      </c>
      <c r="K65" s="267">
        <v>893.31</v>
      </c>
      <c r="L65" s="266">
        <f t="shared" si="8"/>
        <v>7.2918443760045248E-2</v>
      </c>
      <c r="M65" s="267">
        <v>734.48</v>
      </c>
    </row>
    <row r="66" spans="1:13">
      <c r="A66" s="72" t="s">
        <v>41</v>
      </c>
      <c r="B66" s="393">
        <v>353.68</v>
      </c>
      <c r="C66" s="137">
        <f t="shared" si="6"/>
        <v>2.7324342135251166E-2</v>
      </c>
      <c r="D66" s="393">
        <v>367.68</v>
      </c>
      <c r="E66" s="393">
        <v>300.87</v>
      </c>
      <c r="F66" s="137">
        <f t="shared" si="9"/>
        <v>2.3720884028080001E-2</v>
      </c>
      <c r="G66" s="393">
        <v>483.01</v>
      </c>
      <c r="H66" s="137">
        <f t="shared" si="10"/>
        <v>3.950753204092667E-2</v>
      </c>
      <c r="I66" s="267">
        <v>163.9</v>
      </c>
      <c r="J66" s="137">
        <f t="shared" si="7"/>
        <v>1.3507009800205038E-2</v>
      </c>
      <c r="K66" s="267">
        <v>355.51</v>
      </c>
      <c r="L66" s="266">
        <f t="shared" si="8"/>
        <v>2.9019305662237843E-2</v>
      </c>
      <c r="M66" s="267">
        <v>275.70999999999998</v>
      </c>
    </row>
    <row r="67" spans="1:13" s="178" customFormat="1">
      <c r="A67" s="176" t="s">
        <v>141</v>
      </c>
      <c r="B67" s="393">
        <v>1241.73</v>
      </c>
      <c r="C67" s="137">
        <f t="shared" si="6"/>
        <v>9.593263786362087E-2</v>
      </c>
      <c r="D67" s="393">
        <v>1022.29</v>
      </c>
      <c r="E67" s="393">
        <v>1144.68</v>
      </c>
      <c r="F67" s="137">
        <f t="shared" si="9"/>
        <v>9.0247686805805222E-2</v>
      </c>
      <c r="G67" s="393">
        <v>1117.3499999999999</v>
      </c>
      <c r="H67" s="137">
        <f t="shared" si="10"/>
        <v>9.1393016554376538E-2</v>
      </c>
      <c r="I67" s="267">
        <v>1023.8</v>
      </c>
      <c r="J67" s="137">
        <f t="shared" si="7"/>
        <v>8.4371425463391811E-2</v>
      </c>
      <c r="K67" s="267">
        <v>957.24</v>
      </c>
      <c r="L67" s="266">
        <f t="shared" si="8"/>
        <v>7.8136874214847843E-2</v>
      </c>
      <c r="M67" s="267">
        <v>974.57</v>
      </c>
    </row>
    <row r="68" spans="1:13">
      <c r="A68" s="72" t="s">
        <v>42</v>
      </c>
      <c r="B68" s="393">
        <v>2824.83</v>
      </c>
      <c r="C68" s="137">
        <f t="shared" si="6"/>
        <v>0.21823858118616135</v>
      </c>
      <c r="D68" s="393">
        <v>2666.52</v>
      </c>
      <c r="E68" s="393">
        <v>2569.04</v>
      </c>
      <c r="F68" s="137">
        <f>E68/$E$70</f>
        <v>0.20254561738790389</v>
      </c>
      <c r="G68" s="393">
        <v>2421.4299999999998</v>
      </c>
      <c r="H68" s="137">
        <f t="shared" si="10"/>
        <v>0.19805950872623976</v>
      </c>
      <c r="I68" s="267">
        <v>2462.83</v>
      </c>
      <c r="J68" s="137">
        <f t="shared" si="7"/>
        <v>0.20296198258840129</v>
      </c>
      <c r="K68" s="267">
        <v>2826.64</v>
      </c>
      <c r="L68" s="266">
        <f t="shared" si="8"/>
        <v>0.23073086595906719</v>
      </c>
      <c r="M68" s="267">
        <v>2615.2600000000002</v>
      </c>
    </row>
    <row r="69" spans="1:13">
      <c r="A69" s="72" t="s">
        <v>43</v>
      </c>
      <c r="B69" s="392">
        <v>996.51</v>
      </c>
      <c r="C69" s="137">
        <f t="shared" si="6"/>
        <v>7.6987616436324194E-2</v>
      </c>
      <c r="D69" s="400">
        <v>1092.29</v>
      </c>
      <c r="E69" s="392">
        <v>1321.06</v>
      </c>
      <c r="F69" s="137">
        <f t="shared" si="9"/>
        <v>0.10415365790585757</v>
      </c>
      <c r="G69" s="392">
        <v>888.07</v>
      </c>
      <c r="H69" s="137">
        <f t="shared" si="10"/>
        <v>7.2639187552195089E-2</v>
      </c>
      <c r="I69" s="288">
        <v>984.46</v>
      </c>
      <c r="J69" s="137">
        <f t="shared" si="7"/>
        <v>8.112941347107902E-2</v>
      </c>
      <c r="K69" s="288">
        <f>498.35+134.97+384.36</f>
        <v>1017.6800000000001</v>
      </c>
      <c r="L69" s="266">
        <f t="shared" si="8"/>
        <v>8.3070425547371984E-2</v>
      </c>
      <c r="M69" s="267">
        <f>520.23+74.61+392.8-0.01</f>
        <v>987.63000000000011</v>
      </c>
    </row>
    <row r="70" spans="1:13" s="2" customFormat="1">
      <c r="A70" s="70" t="s">
        <v>46</v>
      </c>
      <c r="B70" s="395">
        <f>B54+B59+B64</f>
        <v>12943.77</v>
      </c>
      <c r="C70" s="291">
        <f t="shared" si="6"/>
        <v>1</v>
      </c>
      <c r="D70" s="401">
        <f>D54+D59+D64</f>
        <v>12275.439999999999</v>
      </c>
      <c r="E70" s="395">
        <f>E54+E59+E64</f>
        <v>12683.76</v>
      </c>
      <c r="F70" s="291">
        <f t="shared" si="9"/>
        <v>1</v>
      </c>
      <c r="G70" s="395">
        <f>G54+G59+G64</f>
        <v>12225.769999999999</v>
      </c>
      <c r="H70" s="291">
        <f t="shared" si="10"/>
        <v>1</v>
      </c>
      <c r="I70" s="289">
        <f>I54+I59+I64</f>
        <v>12134.439999999999</v>
      </c>
      <c r="J70" s="291">
        <f t="shared" si="7"/>
        <v>1</v>
      </c>
      <c r="K70" s="289">
        <f>K54+K59+K64</f>
        <v>12250.81</v>
      </c>
      <c r="L70" s="270">
        <f t="shared" si="8"/>
        <v>1</v>
      </c>
      <c r="M70" s="269">
        <f>M54+M59+M64</f>
        <v>11567.61</v>
      </c>
    </row>
    <row r="71" spans="1:13">
      <c r="A71" s="72"/>
      <c r="B71" s="151"/>
      <c r="C71" s="81"/>
      <c r="D71" s="272"/>
      <c r="E71" s="151"/>
      <c r="F71" s="81"/>
      <c r="G71" s="151"/>
      <c r="H71" s="81"/>
      <c r="I71" s="151"/>
      <c r="J71" s="81"/>
      <c r="K71" s="151"/>
      <c r="L71" s="271"/>
      <c r="M71" s="272"/>
    </row>
    <row r="72" spans="1:13">
      <c r="A72" s="72" t="s">
        <v>47</v>
      </c>
      <c r="B72" s="152">
        <v>-1484.03</v>
      </c>
      <c r="C72" s="101">
        <f>IFERROR(IF((+B72/D72)&lt;0,"n.m.",IF(B72&lt;0,(+B72/D72-1)*-1,(+B72/D72-1))),"")</f>
        <v>-0.29398275305832411</v>
      </c>
      <c r="D72" s="181">
        <v>-1146.8699999999999</v>
      </c>
      <c r="E72" s="152">
        <v>-1927.7</v>
      </c>
      <c r="F72" s="101">
        <f>IFERROR(IF((+E72/G72)&lt;0,"n.m.",IF(E72&lt;0,(+E72/G72-1)*-1,(+E72/G72-1))),"")</f>
        <v>4.8937114775085E-3</v>
      </c>
      <c r="G72" s="152">
        <v>-1937.18</v>
      </c>
      <c r="H72" s="101">
        <f>IFERROR(IF((+G72/I72)&lt;0,"n.m.",IF(G72&lt;0,(+G72/I72-1)*-1,(+G72/I72-1))),"")</f>
        <v>-0.10871493735798943</v>
      </c>
      <c r="I72" s="152">
        <v>-1747.23</v>
      </c>
      <c r="J72" s="101">
        <f>IFERROR(IF((+I72/K72)&lt;0,"n.m.",IF(I72&lt;0,(+I72/K72-1)*-1,(+I72/K72-1))),"")</f>
        <v>-0.52792668316528646</v>
      </c>
      <c r="K72" s="152">
        <v>-1143.53</v>
      </c>
      <c r="L72" s="243">
        <f>IFERROR(IF((+K72/M72)&lt;0,"n.m.",IF(K72&lt;0,(+K72/M72-1)*-1,(+K72/M72-1))),"")</f>
        <v>6.1356995107856971E-2</v>
      </c>
      <c r="M72" s="181">
        <v>-1218.28</v>
      </c>
    </row>
    <row r="73" spans="1:13" s="10" customFormat="1">
      <c r="A73" s="82" t="s">
        <v>48</v>
      </c>
      <c r="B73" s="149">
        <v>0.32600000000000001</v>
      </c>
      <c r="C73" s="98"/>
      <c r="D73" s="260">
        <f>D54/D70</f>
        <v>0.32762817463162219</v>
      </c>
      <c r="E73" s="149">
        <f>E54/E70</f>
        <v>0.31735384460128541</v>
      </c>
      <c r="F73" s="98"/>
      <c r="G73" s="149">
        <f>G54/G70</f>
        <v>0.33305223311087973</v>
      </c>
      <c r="H73" s="98"/>
      <c r="I73" s="149">
        <f>I54/I70</f>
        <v>0.3385586809115213</v>
      </c>
      <c r="J73" s="98"/>
      <c r="K73" s="149">
        <f>K54/K70</f>
        <v>0.31474653512706507</v>
      </c>
      <c r="L73" s="189"/>
      <c r="M73" s="260">
        <f>M54/M70</f>
        <v>0.31586213573936189</v>
      </c>
    </row>
    <row r="74" spans="1:13" s="10" customFormat="1">
      <c r="A74" s="82" t="s">
        <v>49</v>
      </c>
      <c r="B74" s="153">
        <v>-0.35199999999999998</v>
      </c>
      <c r="C74" s="83"/>
      <c r="D74" s="274">
        <v>-0.28499999999999998</v>
      </c>
      <c r="E74" s="153">
        <v>-0.47899999999999998</v>
      </c>
      <c r="F74" s="83"/>
      <c r="G74" s="153">
        <v>-0.47599999999999998</v>
      </c>
      <c r="H74" s="83"/>
      <c r="I74" s="153">
        <v>-0.42499999999999999</v>
      </c>
      <c r="J74" s="83"/>
      <c r="K74" s="153">
        <v>-0.29699999999999999</v>
      </c>
      <c r="L74" s="273"/>
      <c r="M74" s="274">
        <v>-0.33300000000000002</v>
      </c>
    </row>
    <row r="75" spans="1:13" s="10" customFormat="1">
      <c r="A75" s="82" t="s">
        <v>50</v>
      </c>
      <c r="B75" s="149">
        <f>(B47-B64-B53+B66)/B4</f>
        <v>-0.12569410374565518</v>
      </c>
      <c r="C75" s="98"/>
      <c r="D75" s="260">
        <f>(D47-D64-D53+D66)/D4</f>
        <v>-8.0134136496305075E-2</v>
      </c>
      <c r="E75" s="149">
        <f>(E47-E64-E53+E66)/E4</f>
        <v>-8.657893732177839E-2</v>
      </c>
      <c r="F75" s="98"/>
      <c r="G75" s="149">
        <f>(G47-G64-G53+G66)/G4</f>
        <v>-8.1811074782299445E-2</v>
      </c>
      <c r="H75" s="98"/>
      <c r="I75" s="149">
        <f>(I47-I64-I53+I66)/I4</f>
        <v>-9.1888399388734956E-2</v>
      </c>
      <c r="J75" s="98"/>
      <c r="K75" s="149">
        <f>(K47-K64-K53+K66)/K4</f>
        <v>-7.3696578564604237E-2</v>
      </c>
      <c r="L75" s="189"/>
      <c r="M75" s="260">
        <f>(M47-M64-M53+M66)/M4</f>
        <v>-5.9525095271055456E-2</v>
      </c>
    </row>
    <row r="76" spans="1:13" s="10" customFormat="1">
      <c r="A76" s="82"/>
      <c r="B76" s="97"/>
      <c r="C76" s="77"/>
      <c r="D76" s="253"/>
      <c r="E76" s="97"/>
      <c r="F76" s="77"/>
      <c r="G76" s="97"/>
      <c r="H76" s="77"/>
      <c r="I76" s="97"/>
      <c r="J76" s="77"/>
      <c r="K76" s="97"/>
      <c r="L76" s="243"/>
      <c r="M76" s="253"/>
    </row>
    <row r="77" spans="1:13">
      <c r="A77" s="72" t="s">
        <v>51</v>
      </c>
      <c r="B77" s="160">
        <v>76.61</v>
      </c>
      <c r="C77" s="101">
        <f t="shared" ref="C77:C117" si="11">IFERROR(IF((+B77/D77)&lt;0,"n.m.",IF(B77&lt;0,(+B77/D77-1)*-1,(+B77/D77-1))),"")</f>
        <v>0.75068555758683742</v>
      </c>
      <c r="D77" s="275">
        <v>43.76</v>
      </c>
      <c r="E77" s="160">
        <v>480.13</v>
      </c>
      <c r="F77" s="101">
        <f t="shared" ref="F77:L117" si="12">IFERROR(IF((+E77/G77)&lt;0,"n.m.",IF(E77&lt;0,(+E77/G77-1)*-1,(+E77/G77-1))),"")</f>
        <v>-0.19495305164319432</v>
      </c>
      <c r="G77" s="160">
        <f>G20</f>
        <v>596.40000000000134</v>
      </c>
      <c r="H77" s="101">
        <f t="shared" si="12"/>
        <v>0.49451210344309526</v>
      </c>
      <c r="I77" s="160">
        <f>I20</f>
        <v>399.05999999999983</v>
      </c>
      <c r="J77" s="101">
        <f t="shared" si="12"/>
        <v>5.4152578191041467E-2</v>
      </c>
      <c r="K77" s="160">
        <f>K20</f>
        <v>378.55999999999921</v>
      </c>
      <c r="L77" s="243">
        <f t="shared" si="12"/>
        <v>4.3491683710873197E-2</v>
      </c>
      <c r="M77" s="275">
        <f>M20</f>
        <v>362.78200000000118</v>
      </c>
    </row>
    <row r="78" spans="1:13">
      <c r="A78" s="72" t="s">
        <v>31</v>
      </c>
      <c r="B78" s="146">
        <v>10.029999999999999</v>
      </c>
      <c r="C78" s="101">
        <f t="shared" si="11"/>
        <v>4.1435897435897431</v>
      </c>
      <c r="D78" s="180">
        <v>1.95</v>
      </c>
      <c r="E78" s="146">
        <v>35.020000000000003</v>
      </c>
      <c r="F78" s="101">
        <f t="shared" si="12"/>
        <v>-0.67089559251949993</v>
      </c>
      <c r="G78" s="146">
        <v>106.41</v>
      </c>
      <c r="H78" s="101" t="str">
        <f t="shared" si="12"/>
        <v>n.m.</v>
      </c>
      <c r="I78" s="146">
        <v>-42.44</v>
      </c>
      <c r="J78" s="101" t="str">
        <f t="shared" si="12"/>
        <v>n.m.</v>
      </c>
      <c r="K78" s="179">
        <v>32.9</v>
      </c>
      <c r="L78" s="243">
        <f t="shared" si="12"/>
        <v>-0.37151371590127613</v>
      </c>
      <c r="M78" s="276">
        <v>52.347999999999999</v>
      </c>
    </row>
    <row r="79" spans="1:13">
      <c r="A79" s="72" t="s">
        <v>132</v>
      </c>
      <c r="B79" s="146">
        <v>-15.58</v>
      </c>
      <c r="C79" s="101">
        <f t="shared" si="11"/>
        <v>-0.4036036036036037</v>
      </c>
      <c r="D79" s="180">
        <v>-11.1</v>
      </c>
      <c r="E79" s="146">
        <v>-12.79</v>
      </c>
      <c r="F79" s="101">
        <f t="shared" si="12"/>
        <v>-0.32128099173553704</v>
      </c>
      <c r="G79" s="146">
        <v>-9.68</v>
      </c>
      <c r="H79" s="101">
        <f t="shared" si="12"/>
        <v>-0.64067796610169481</v>
      </c>
      <c r="I79" s="146">
        <v>-5.9</v>
      </c>
      <c r="J79" s="101">
        <f t="shared" si="12"/>
        <v>0.59141274238227148</v>
      </c>
      <c r="K79" s="146">
        <v>-14.44</v>
      </c>
      <c r="L79" s="243">
        <f t="shared" si="12"/>
        <v>-0.1839947523778287</v>
      </c>
      <c r="M79" s="180">
        <v>-12.196</v>
      </c>
    </row>
    <row r="80" spans="1:13" s="11" customFormat="1" ht="22.5">
      <c r="A80" s="72" t="s">
        <v>52</v>
      </c>
      <c r="B80" s="146">
        <v>0</v>
      </c>
      <c r="C80" s="101">
        <f t="shared" si="11"/>
        <v>-1</v>
      </c>
      <c r="D80" s="180">
        <v>-1.89</v>
      </c>
      <c r="E80" s="146">
        <v>-2.2599999999999998</v>
      </c>
      <c r="F80" s="101" t="str">
        <f t="shared" si="12"/>
        <v>n.m.</v>
      </c>
      <c r="G80" s="146">
        <v>10.38</v>
      </c>
      <c r="H80" s="101" t="str">
        <f t="shared" si="12"/>
        <v>n.m.</v>
      </c>
      <c r="I80" s="146">
        <v>-2.13</v>
      </c>
      <c r="J80" s="101">
        <f t="shared" si="12"/>
        <v>0.88783570300157977</v>
      </c>
      <c r="K80" s="146">
        <v>-18.989999999999998</v>
      </c>
      <c r="L80" s="243">
        <f t="shared" si="12"/>
        <v>-14.944584382871534</v>
      </c>
      <c r="M80" s="180">
        <v>-1.1910000000000001</v>
      </c>
    </row>
    <row r="81" spans="1:13" ht="22.5">
      <c r="A81" s="72" t="s">
        <v>133</v>
      </c>
      <c r="B81" s="146">
        <v>-7.38</v>
      </c>
      <c r="C81" s="101" t="str">
        <f t="shared" si="11"/>
        <v>n.m.</v>
      </c>
      <c r="D81" s="180">
        <v>8.42</v>
      </c>
      <c r="E81" s="146">
        <v>27.34</v>
      </c>
      <c r="F81" s="101">
        <f t="shared" si="12"/>
        <v>2.7433295753476195E-2</v>
      </c>
      <c r="G81" s="146">
        <v>26.61</v>
      </c>
      <c r="H81" s="101">
        <f t="shared" si="12"/>
        <v>5.9296875</v>
      </c>
      <c r="I81" s="146">
        <v>3.84</v>
      </c>
      <c r="J81" s="101" t="str">
        <f t="shared" si="12"/>
        <v>n.m.</v>
      </c>
      <c r="K81" s="146">
        <v>-16.43</v>
      </c>
      <c r="L81" s="243">
        <f t="shared" si="12"/>
        <v>0.72070173052731779</v>
      </c>
      <c r="M81" s="180">
        <v>-58.826000000000001</v>
      </c>
    </row>
    <row r="82" spans="1:13">
      <c r="A82" s="72" t="s">
        <v>53</v>
      </c>
      <c r="B82" s="180">
        <v>262.66000000000003</v>
      </c>
      <c r="C82" s="101">
        <f t="shared" si="11"/>
        <v>1.3192408578923009E-2</v>
      </c>
      <c r="D82" s="180">
        <v>259.24</v>
      </c>
      <c r="E82" s="180">
        <v>560.57000000000005</v>
      </c>
      <c r="F82" s="101">
        <f t="shared" si="12"/>
        <v>1.3377442739122003E-2</v>
      </c>
      <c r="G82" s="180">
        <v>553.16999999999996</v>
      </c>
      <c r="H82" s="101">
        <f t="shared" si="12"/>
        <v>1.5661721504112824E-2</v>
      </c>
      <c r="I82" s="180">
        <v>544.64</v>
      </c>
      <c r="J82" s="101">
        <f t="shared" si="12"/>
        <v>5.585173409844324E-2</v>
      </c>
      <c r="K82" s="180">
        <v>515.83000000000004</v>
      </c>
      <c r="L82" s="243">
        <f t="shared" si="12"/>
        <v>0.26942291128337637</v>
      </c>
      <c r="M82" s="180">
        <v>406.35</v>
      </c>
    </row>
    <row r="83" spans="1:13">
      <c r="A83" s="72" t="s">
        <v>54</v>
      </c>
      <c r="B83" s="180">
        <v>-1.1299999999999999</v>
      </c>
      <c r="C83" s="101">
        <f t="shared" si="11"/>
        <v>0.95287739783152625</v>
      </c>
      <c r="D83" s="180">
        <v>-23.98</v>
      </c>
      <c r="E83" s="180">
        <v>48.15</v>
      </c>
      <c r="F83" s="101" t="str">
        <f t="shared" si="12"/>
        <v>n.m.</v>
      </c>
      <c r="G83" s="180">
        <v>-3.98</v>
      </c>
      <c r="H83" s="101" t="str">
        <f t="shared" si="12"/>
        <v>n.m.</v>
      </c>
      <c r="I83" s="180">
        <v>87.3</v>
      </c>
      <c r="J83" s="101">
        <f t="shared" si="12"/>
        <v>2.6119155978485722</v>
      </c>
      <c r="K83" s="180">
        <v>24.17</v>
      </c>
      <c r="L83" s="243" t="str">
        <f t="shared" si="12"/>
        <v>n.m.</v>
      </c>
      <c r="M83" s="180">
        <v>-34.122</v>
      </c>
    </row>
    <row r="84" spans="1:13" ht="22.5">
      <c r="A84" s="72" t="s">
        <v>55</v>
      </c>
      <c r="B84" s="180">
        <v>-27.93</v>
      </c>
      <c r="C84" s="101">
        <f t="shared" si="11"/>
        <v>-0.14186426819296805</v>
      </c>
      <c r="D84" s="180">
        <v>-24.46</v>
      </c>
      <c r="E84" s="180">
        <v>-51.18</v>
      </c>
      <c r="F84" s="101">
        <f t="shared" si="12"/>
        <v>0.18710292249047011</v>
      </c>
      <c r="G84" s="180">
        <v>-62.96</v>
      </c>
      <c r="H84" s="101">
        <f t="shared" si="12"/>
        <v>-0.16527854895428473</v>
      </c>
      <c r="I84" s="180">
        <v>-54.03</v>
      </c>
      <c r="J84" s="101">
        <f t="shared" si="12"/>
        <v>-6.8842729970326477E-2</v>
      </c>
      <c r="K84" s="180">
        <v>-50.55</v>
      </c>
      <c r="L84" s="243">
        <f t="shared" si="12"/>
        <v>0.16809294977289191</v>
      </c>
      <c r="M84" s="180">
        <v>-60.764000000000003</v>
      </c>
    </row>
    <row r="85" spans="1:13" s="2" customFormat="1">
      <c r="A85" s="70" t="s">
        <v>56</v>
      </c>
      <c r="B85" s="154">
        <f>SUM(B77:B84)</f>
        <v>297.28000000000003</v>
      </c>
      <c r="C85" s="71">
        <f t="shared" si="11"/>
        <v>0.17996348336905643</v>
      </c>
      <c r="D85" s="277">
        <f>SUM(D77:D84)</f>
        <v>251.93999999999997</v>
      </c>
      <c r="E85" s="154">
        <f>SUM(E77:E84)</f>
        <v>1084.98</v>
      </c>
      <c r="F85" s="71">
        <f t="shared" si="12"/>
        <v>-0.10800345295350933</v>
      </c>
      <c r="G85" s="154">
        <f>SUM(G77:G84)</f>
        <v>1216.3500000000013</v>
      </c>
      <c r="H85" s="71">
        <f t="shared" si="12"/>
        <v>0.3074252423845063</v>
      </c>
      <c r="I85" s="154">
        <f>SUM(I77:I84)</f>
        <v>930.3399999999998</v>
      </c>
      <c r="J85" s="71">
        <f t="shared" si="12"/>
        <v>9.3167263968040315E-2</v>
      </c>
      <c r="K85" s="154">
        <f>SUM(K77:K84)</f>
        <v>851.04999999999916</v>
      </c>
      <c r="L85" s="248">
        <f t="shared" si="12"/>
        <v>0.30054203896506393</v>
      </c>
      <c r="M85" s="277">
        <f>SUM(M77:M84)</f>
        <v>654.38100000000122</v>
      </c>
    </row>
    <row r="86" spans="1:13" s="2" customFormat="1">
      <c r="A86" s="70" t="s">
        <v>57</v>
      </c>
      <c r="B86" s="155"/>
      <c r="C86" s="101" t="str">
        <f t="shared" si="11"/>
        <v/>
      </c>
      <c r="D86" s="278"/>
      <c r="E86" s="155"/>
      <c r="F86" s="101" t="str">
        <f t="shared" si="12"/>
        <v/>
      </c>
      <c r="G86" s="155"/>
      <c r="H86" s="101" t="str">
        <f t="shared" si="12"/>
        <v/>
      </c>
      <c r="I86" s="155"/>
      <c r="J86" s="101" t="str">
        <f t="shared" si="12"/>
        <v/>
      </c>
      <c r="K86" s="155"/>
      <c r="L86" s="243" t="str">
        <f t="shared" si="12"/>
        <v/>
      </c>
      <c r="M86" s="278"/>
    </row>
    <row r="87" spans="1:13">
      <c r="A87" s="72" t="s">
        <v>58</v>
      </c>
      <c r="B87" s="181">
        <v>-127.18</v>
      </c>
      <c r="C87" s="101">
        <f t="shared" si="11"/>
        <v>0.25368229563992717</v>
      </c>
      <c r="D87" s="181">
        <v>-170.41</v>
      </c>
      <c r="E87" s="181">
        <v>-132.44999999999999</v>
      </c>
      <c r="F87" s="101" t="str">
        <f t="shared" si="12"/>
        <v>n.m.</v>
      </c>
      <c r="G87" s="181">
        <v>105.8</v>
      </c>
      <c r="H87" s="101" t="str">
        <f t="shared" si="12"/>
        <v>n.m.</v>
      </c>
      <c r="I87" s="181">
        <v>-102.57</v>
      </c>
      <c r="J87" s="101">
        <f t="shared" si="12"/>
        <v>-3.2401818933443565</v>
      </c>
      <c r="K87" s="181">
        <v>-24.19</v>
      </c>
      <c r="L87" s="243">
        <f t="shared" si="12"/>
        <v>0.76609940050280412</v>
      </c>
      <c r="M87" s="181">
        <v>-103.42</v>
      </c>
    </row>
    <row r="88" spans="1:13" ht="22.5">
      <c r="A88" s="72" t="s">
        <v>59</v>
      </c>
      <c r="B88" s="181">
        <v>-259.5</v>
      </c>
      <c r="C88" s="101">
        <f t="shared" si="11"/>
        <v>0.62025872161086393</v>
      </c>
      <c r="D88" s="181">
        <v>-683.36</v>
      </c>
      <c r="E88" s="181">
        <v>-292.35000000000002</v>
      </c>
      <c r="F88" s="101">
        <f t="shared" si="12"/>
        <v>-0.83729260935143301</v>
      </c>
      <c r="G88" s="181">
        <v>-159.12</v>
      </c>
      <c r="H88" s="101" t="str">
        <f t="shared" si="12"/>
        <v>n.m.</v>
      </c>
      <c r="I88" s="181">
        <v>484.64</v>
      </c>
      <c r="J88" s="101" t="str">
        <f t="shared" si="12"/>
        <v>n.m.</v>
      </c>
      <c r="K88" s="181">
        <v>-85.76</v>
      </c>
      <c r="L88" s="243">
        <f t="shared" si="12"/>
        <v>-0.48553611640394956</v>
      </c>
      <c r="M88" s="181">
        <v>-57.73</v>
      </c>
    </row>
    <row r="89" spans="1:13" ht="33.75">
      <c r="A89" s="72" t="s">
        <v>60</v>
      </c>
      <c r="B89" s="181"/>
      <c r="C89" s="101" t="str">
        <f t="shared" si="11"/>
        <v/>
      </c>
      <c r="D89" s="181"/>
      <c r="E89" s="181"/>
      <c r="F89" s="101" t="str">
        <f t="shared" si="12"/>
        <v/>
      </c>
      <c r="G89" s="181"/>
      <c r="H89" s="101" t="str">
        <f t="shared" si="12"/>
        <v/>
      </c>
      <c r="I89" s="181"/>
      <c r="J89" s="101" t="str">
        <f t="shared" si="12"/>
        <v/>
      </c>
      <c r="K89" s="181"/>
      <c r="L89" s="243" t="str">
        <f t="shared" si="12"/>
        <v/>
      </c>
      <c r="M89" s="181"/>
    </row>
    <row r="90" spans="1:13">
      <c r="A90" s="72" t="s">
        <v>61</v>
      </c>
      <c r="B90" s="181">
        <v>-51.03</v>
      </c>
      <c r="C90" s="101">
        <f t="shared" si="11"/>
        <v>0.51602807283763275</v>
      </c>
      <c r="D90" s="181">
        <v>-105.44</v>
      </c>
      <c r="E90" s="181">
        <v>-77.210000000000008</v>
      </c>
      <c r="F90" s="101">
        <f t="shared" si="12"/>
        <v>-1.0038930703348043</v>
      </c>
      <c r="G90" s="181">
        <v>-38.53</v>
      </c>
      <c r="H90" s="101" t="str">
        <f t="shared" si="12"/>
        <v>n.m.</v>
      </c>
      <c r="I90" s="181">
        <f>13.75-5.11+6.54</f>
        <v>15.18</v>
      </c>
      <c r="J90" s="101">
        <f t="shared" si="12"/>
        <v>0.61146496815286633</v>
      </c>
      <c r="K90" s="181">
        <f>-1.73-3.8+14.95</f>
        <v>9.42</v>
      </c>
      <c r="L90" s="243">
        <f t="shared" si="12"/>
        <v>-0.38551859099804309</v>
      </c>
      <c r="M90" s="181">
        <f>-4.71+22.78-2.74</f>
        <v>15.33</v>
      </c>
    </row>
    <row r="91" spans="1:13" ht="23.25" customHeight="1">
      <c r="A91" s="72" t="s">
        <v>62</v>
      </c>
      <c r="B91" s="181">
        <v>323.62</v>
      </c>
      <c r="C91" s="101">
        <f t="shared" si="11"/>
        <v>1.4438906509590699</v>
      </c>
      <c r="D91" s="181">
        <v>132.41999999999999</v>
      </c>
      <c r="E91" s="181">
        <v>173.36</v>
      </c>
      <c r="F91" s="101">
        <f t="shared" si="12"/>
        <v>1.848036799737145</v>
      </c>
      <c r="G91" s="181">
        <v>60.87</v>
      </c>
      <c r="H91" s="101" t="str">
        <f t="shared" si="12"/>
        <v>n.m.</v>
      </c>
      <c r="I91" s="181">
        <v>-226.28</v>
      </c>
      <c r="J91" s="101" t="str">
        <f t="shared" si="12"/>
        <v>n.m.</v>
      </c>
      <c r="K91" s="181">
        <v>197.23</v>
      </c>
      <c r="L91" s="243">
        <f t="shared" si="12"/>
        <v>1.15915269015745E-2</v>
      </c>
      <c r="M91" s="181">
        <v>194.97</v>
      </c>
    </row>
    <row r="92" spans="1:13" ht="33.75">
      <c r="A92" s="72" t="s">
        <v>63</v>
      </c>
      <c r="B92" s="181"/>
      <c r="C92" s="188" t="str">
        <f t="shared" si="11"/>
        <v/>
      </c>
      <c r="D92" s="181"/>
      <c r="E92" s="181"/>
      <c r="F92" s="188" t="str">
        <f t="shared" si="12"/>
        <v/>
      </c>
      <c r="G92" s="181"/>
      <c r="H92" s="188" t="str">
        <f t="shared" si="12"/>
        <v/>
      </c>
      <c r="I92" s="181"/>
      <c r="J92" s="188" t="str">
        <f t="shared" si="12"/>
        <v/>
      </c>
      <c r="K92" s="181"/>
      <c r="L92" s="279" t="str">
        <f t="shared" si="12"/>
        <v/>
      </c>
      <c r="M92" s="181"/>
    </row>
    <row r="93" spans="1:13">
      <c r="A93" s="72" t="s">
        <v>64</v>
      </c>
      <c r="B93" s="181">
        <v>11.91</v>
      </c>
      <c r="C93" s="188">
        <f t="shared" si="11"/>
        <v>0.34576271186440688</v>
      </c>
      <c r="D93" s="181">
        <v>8.85</v>
      </c>
      <c r="E93" s="181">
        <v>-7.629999999999999</v>
      </c>
      <c r="F93" s="188">
        <f t="shared" si="12"/>
        <v>0.91652992014002843</v>
      </c>
      <c r="G93" s="181">
        <v>-91.409999999999982</v>
      </c>
      <c r="H93" s="188" t="str">
        <f t="shared" si="12"/>
        <v>n.m.</v>
      </c>
      <c r="I93" s="181">
        <v>50.49</v>
      </c>
      <c r="J93" s="188">
        <f t="shared" si="12"/>
        <v>1.5295591182364729</v>
      </c>
      <c r="K93" s="181">
        <f>-18.52+60.63-22.15</f>
        <v>19.96</v>
      </c>
      <c r="L93" s="279">
        <f t="shared" si="12"/>
        <v>-0.81844642532290335</v>
      </c>
      <c r="M93" s="181">
        <f>46.36-3.9+67.48</f>
        <v>109.94</v>
      </c>
    </row>
    <row r="94" spans="1:13">
      <c r="A94" s="72" t="s">
        <v>65</v>
      </c>
      <c r="B94" s="181">
        <v>-20.170000000000002</v>
      </c>
      <c r="C94" s="101">
        <f t="shared" si="11"/>
        <v>0.49193954659949624</v>
      </c>
      <c r="D94" s="181">
        <v>-39.700000000000003</v>
      </c>
      <c r="E94" s="181">
        <v>64.16</v>
      </c>
      <c r="F94" s="101">
        <f t="shared" si="12"/>
        <v>-0.4932069510268563</v>
      </c>
      <c r="G94" s="181">
        <v>126.6</v>
      </c>
      <c r="H94" s="101">
        <f t="shared" si="12"/>
        <v>-9.8545283904271086E-3</v>
      </c>
      <c r="I94" s="181">
        <v>127.86</v>
      </c>
      <c r="J94" s="101">
        <f t="shared" si="12"/>
        <v>0.18137300194031214</v>
      </c>
      <c r="K94" s="181">
        <v>108.23</v>
      </c>
      <c r="L94" s="243" t="str">
        <f t="shared" si="12"/>
        <v>n.m.</v>
      </c>
      <c r="M94" s="181">
        <v>-24.494</v>
      </c>
    </row>
    <row r="95" spans="1:13" s="2" customFormat="1" ht="22.5">
      <c r="A95" s="70" t="s">
        <v>66</v>
      </c>
      <c r="B95" s="184">
        <f>SUM(B85:B94)</f>
        <v>174.93</v>
      </c>
      <c r="C95" s="71" t="str">
        <f t="shared" si="11"/>
        <v>n.m.</v>
      </c>
      <c r="D95" s="184">
        <f>SUM(D85:D94)</f>
        <v>-605.70000000000005</v>
      </c>
      <c r="E95" s="184">
        <f>SUM(E85:E94)</f>
        <v>812.8599999999999</v>
      </c>
      <c r="F95" s="71">
        <f t="shared" si="12"/>
        <v>-0.33402700399816532</v>
      </c>
      <c r="G95" s="184">
        <f>SUM(G85:G94)</f>
        <v>1220.5600000000009</v>
      </c>
      <c r="H95" s="71">
        <f t="shared" si="12"/>
        <v>-4.6184142662894057E-2</v>
      </c>
      <c r="I95" s="184">
        <f>SUM(I85:I94)</f>
        <v>1279.6599999999999</v>
      </c>
      <c r="J95" s="71">
        <f t="shared" si="12"/>
        <v>0.18934141308995001</v>
      </c>
      <c r="K95" s="184">
        <f>SUM(K85:K94)</f>
        <v>1075.9399999999991</v>
      </c>
      <c r="L95" s="248">
        <f t="shared" si="12"/>
        <v>0.3637152920807547</v>
      </c>
      <c r="M95" s="184">
        <f>SUM(M85:M94)</f>
        <v>788.97700000000111</v>
      </c>
    </row>
    <row r="96" spans="1:13">
      <c r="A96" s="72" t="s">
        <v>67</v>
      </c>
      <c r="B96" s="181">
        <v>-22.46</v>
      </c>
      <c r="C96" s="101">
        <f t="shared" si="11"/>
        <v>-0.79106858054226503</v>
      </c>
      <c r="D96" s="181">
        <v>-12.54</v>
      </c>
      <c r="E96" s="181">
        <v>-26.73</v>
      </c>
      <c r="F96" s="101">
        <f t="shared" si="12"/>
        <v>-0.38569206842923798</v>
      </c>
      <c r="G96" s="181">
        <v>-19.29</v>
      </c>
      <c r="H96" s="101">
        <f t="shared" si="12"/>
        <v>0.52181457610312354</v>
      </c>
      <c r="I96" s="181">
        <v>-40.340000000000003</v>
      </c>
      <c r="J96" s="101">
        <f t="shared" si="12"/>
        <v>-0.2855321861058</v>
      </c>
      <c r="K96" s="181">
        <v>-31.38</v>
      </c>
      <c r="L96" s="243">
        <f t="shared" si="12"/>
        <v>-0.13893728222996504</v>
      </c>
      <c r="M96" s="181">
        <v>-27.552</v>
      </c>
    </row>
    <row r="97" spans="1:13" ht="22.5">
      <c r="A97" s="72" t="s">
        <v>68</v>
      </c>
      <c r="B97" s="181">
        <v>-286.73</v>
      </c>
      <c r="C97" s="101">
        <f t="shared" si="11"/>
        <v>9.9154858776587362E-2</v>
      </c>
      <c r="D97" s="181">
        <v>-318.29000000000002</v>
      </c>
      <c r="E97" s="181">
        <v>-630.52</v>
      </c>
      <c r="F97" s="101">
        <f t="shared" si="12"/>
        <v>-0.3817193697543444</v>
      </c>
      <c r="G97" s="181">
        <v>-456.33</v>
      </c>
      <c r="H97" s="101">
        <f t="shared" si="12"/>
        <v>-1.1907929749866986E-2</v>
      </c>
      <c r="I97" s="181">
        <v>-450.96</v>
      </c>
      <c r="J97" s="101">
        <f t="shared" si="12"/>
        <v>0.30347213641418513</v>
      </c>
      <c r="K97" s="181">
        <v>-647.44000000000005</v>
      </c>
      <c r="L97" s="243">
        <f t="shared" si="12"/>
        <v>-3.801621115431697E-3</v>
      </c>
      <c r="M97" s="181">
        <v>-644.98800000000006</v>
      </c>
    </row>
    <row r="98" spans="1:13">
      <c r="A98" s="72" t="s">
        <v>126</v>
      </c>
      <c r="B98" s="181">
        <v>42.34</v>
      </c>
      <c r="C98" s="101">
        <f t="shared" si="11"/>
        <v>6.3551871389098347E-2</v>
      </c>
      <c r="D98" s="181">
        <v>39.81</v>
      </c>
      <c r="E98" s="181">
        <v>81.680000000000007</v>
      </c>
      <c r="F98" s="101">
        <f t="shared" si="12"/>
        <v>-0.33631266758755174</v>
      </c>
      <c r="G98" s="181">
        <v>123.07</v>
      </c>
      <c r="H98" s="101">
        <f t="shared" si="12"/>
        <v>-6.2037954424205566E-2</v>
      </c>
      <c r="I98" s="181">
        <v>131.21</v>
      </c>
      <c r="J98" s="101">
        <f t="shared" si="12"/>
        <v>0.24405044088366368</v>
      </c>
      <c r="K98" s="181">
        <v>105.47</v>
      </c>
      <c r="L98" s="243">
        <f t="shared" si="12"/>
        <v>-9.1191093724419026E-2</v>
      </c>
      <c r="M98" s="181">
        <v>116.053</v>
      </c>
    </row>
    <row r="99" spans="1:13" ht="22.5">
      <c r="A99" s="72" t="s">
        <v>69</v>
      </c>
      <c r="B99" s="181">
        <v>-9.58</v>
      </c>
      <c r="C99" s="101" t="str">
        <f t="shared" si="11"/>
        <v>n.m.</v>
      </c>
      <c r="D99" s="181">
        <v>2.08</v>
      </c>
      <c r="E99" s="181">
        <v>15.73</v>
      </c>
      <c r="F99" s="101" t="str">
        <f t="shared" si="12"/>
        <v>n.m.</v>
      </c>
      <c r="G99" s="181">
        <v>-17.82</v>
      </c>
      <c r="H99" s="101" t="str">
        <f t="shared" si="12"/>
        <v>n.m.</v>
      </c>
      <c r="I99" s="181">
        <v>16.260000000000002</v>
      </c>
      <c r="J99" s="101" t="str">
        <f t="shared" si="12"/>
        <v>n.m.</v>
      </c>
      <c r="K99" s="181">
        <v>-11.23</v>
      </c>
      <c r="L99" s="243">
        <f t="shared" si="12"/>
        <v>0.1967095851216023</v>
      </c>
      <c r="M99" s="181">
        <v>-13.98</v>
      </c>
    </row>
    <row r="100" spans="1:13">
      <c r="A100" s="72" t="s">
        <v>70</v>
      </c>
      <c r="B100" s="181">
        <v>-68.22</v>
      </c>
      <c r="C100" s="101" t="str">
        <f t="shared" si="11"/>
        <v>n.m.</v>
      </c>
      <c r="D100" s="181">
        <v>0.04</v>
      </c>
      <c r="E100" s="181">
        <v>-0.57999999999999996</v>
      </c>
      <c r="F100" s="101">
        <f t="shared" si="12"/>
        <v>0.91933240611961053</v>
      </c>
      <c r="G100" s="181">
        <v>-7.19</v>
      </c>
      <c r="H100" s="101">
        <f t="shared" si="12"/>
        <v>-0.24610051993067605</v>
      </c>
      <c r="I100" s="181">
        <v>-5.77</v>
      </c>
      <c r="J100" s="101">
        <f t="shared" si="12"/>
        <v>0.33830275229357809</v>
      </c>
      <c r="K100" s="181">
        <v>-8.7200000000000006</v>
      </c>
      <c r="L100" s="243">
        <f t="shared" si="12"/>
        <v>0.87589485219816976</v>
      </c>
      <c r="M100" s="181">
        <v>-70.263000000000005</v>
      </c>
    </row>
    <row r="101" spans="1:13" s="2" customFormat="1" ht="22.5">
      <c r="A101" s="70" t="s">
        <v>71</v>
      </c>
      <c r="B101" s="154">
        <f>SUM(B96:B100)</f>
        <v>-344.65</v>
      </c>
      <c r="C101" s="71">
        <f t="shared" si="11"/>
        <v>-0.19297334717895454</v>
      </c>
      <c r="D101" s="277">
        <f>SUM(D96:D100)</f>
        <v>-288.90000000000003</v>
      </c>
      <c r="E101" s="154">
        <f>SUM(E96:E100)</f>
        <v>-560.41999999999996</v>
      </c>
      <c r="F101" s="71">
        <f t="shared" si="12"/>
        <v>-0.48432037292086005</v>
      </c>
      <c r="G101" s="154">
        <f>SUM(G96:G100)</f>
        <v>-377.56</v>
      </c>
      <c r="H101" s="71">
        <f t="shared" si="12"/>
        <v>-7.9977116704805784E-2</v>
      </c>
      <c r="I101" s="154">
        <f>SUM(I96:I100)</f>
        <v>-349.59999999999991</v>
      </c>
      <c r="J101" s="71">
        <f t="shared" si="12"/>
        <v>0.41075341311309643</v>
      </c>
      <c r="K101" s="154">
        <f>SUM(K96:K100)</f>
        <v>-593.30000000000007</v>
      </c>
      <c r="L101" s="248">
        <f t="shared" si="12"/>
        <v>7.4024940302467535E-2</v>
      </c>
      <c r="M101" s="277">
        <f>SUM(M96:M100)</f>
        <v>-640.73000000000013</v>
      </c>
    </row>
    <row r="102" spans="1:13" ht="22.5">
      <c r="A102" s="72" t="s">
        <v>134</v>
      </c>
      <c r="B102" s="152">
        <v>0.94</v>
      </c>
      <c r="C102" s="101">
        <f t="shared" si="11"/>
        <v>-0.97514542570068752</v>
      </c>
      <c r="D102" s="181">
        <v>37.82</v>
      </c>
      <c r="E102" s="152">
        <v>-62.589999999999996</v>
      </c>
      <c r="F102" s="101" t="str">
        <f t="shared" si="12"/>
        <v>n.m.</v>
      </c>
      <c r="G102" s="152">
        <v>36.019999999999996</v>
      </c>
      <c r="H102" s="101" t="str">
        <f t="shared" si="12"/>
        <v>n.m.</v>
      </c>
      <c r="I102" s="152">
        <f>1.27-71.42</f>
        <v>-70.150000000000006</v>
      </c>
      <c r="J102" s="101">
        <f t="shared" si="12"/>
        <v>0.40851602023608757</v>
      </c>
      <c r="K102" s="152">
        <f>16.65-135.25</f>
        <v>-118.6</v>
      </c>
      <c r="L102" s="243">
        <f t="shared" si="12"/>
        <v>0.21521399645324368</v>
      </c>
      <c r="M102" s="181">
        <f>33.465-184.589</f>
        <v>-151.124</v>
      </c>
    </row>
    <row r="103" spans="1:13">
      <c r="A103" s="164" t="s">
        <v>139</v>
      </c>
      <c r="B103" s="146">
        <v>0</v>
      </c>
      <c r="C103" s="101">
        <f t="shared" si="11"/>
        <v>-1</v>
      </c>
      <c r="D103" s="180">
        <v>-200</v>
      </c>
      <c r="E103" s="146">
        <v>-200</v>
      </c>
      <c r="F103" s="101" t="str">
        <f t="shared" si="12"/>
        <v/>
      </c>
      <c r="G103" s="146">
        <v>0</v>
      </c>
      <c r="H103" s="101">
        <f t="shared" si="12"/>
        <v>-1</v>
      </c>
      <c r="I103" s="146">
        <v>-200</v>
      </c>
      <c r="J103" s="101">
        <f t="shared" si="12"/>
        <v>-0.68776371308016881</v>
      </c>
      <c r="K103" s="146">
        <f>-100-18.5</f>
        <v>-118.5</v>
      </c>
      <c r="L103" s="243">
        <f t="shared" si="12"/>
        <v>0.32285714285714284</v>
      </c>
      <c r="M103" s="180">
        <v>-175</v>
      </c>
    </row>
    <row r="104" spans="1:13">
      <c r="A104" s="164" t="s">
        <v>142</v>
      </c>
      <c r="B104" s="146">
        <v>-26.7</v>
      </c>
      <c r="C104" s="101">
        <f t="shared" si="11"/>
        <v>0.10851419031719534</v>
      </c>
      <c r="D104" s="180">
        <v>-29.95</v>
      </c>
      <c r="E104" s="146">
        <v>-62.52</v>
      </c>
      <c r="F104" s="101">
        <f t="shared" si="12"/>
        <v>-2.4078624078624156E-2</v>
      </c>
      <c r="G104" s="146">
        <v>-61.05</v>
      </c>
      <c r="H104" s="101">
        <f t="shared" si="12"/>
        <v>4.1450777202072575E-2</v>
      </c>
      <c r="I104" s="146">
        <v>-63.69</v>
      </c>
      <c r="J104" s="101">
        <f t="shared" si="12"/>
        <v>-0.1286549707602338</v>
      </c>
      <c r="K104" s="146">
        <v>-56.43</v>
      </c>
      <c r="L104" s="243" t="str">
        <f t="shared" si="12"/>
        <v/>
      </c>
      <c r="M104" s="276">
        <v>0</v>
      </c>
    </row>
    <row r="105" spans="1:13">
      <c r="A105" s="72" t="s">
        <v>135</v>
      </c>
      <c r="B105" s="181">
        <v>-0.08</v>
      </c>
      <c r="C105" s="101" t="str">
        <f t="shared" si="11"/>
        <v>n.m.</v>
      </c>
      <c r="D105" s="181">
        <v>0.62</v>
      </c>
      <c r="E105" s="181">
        <v>-5.03</v>
      </c>
      <c r="F105" s="101">
        <f t="shared" si="12"/>
        <v>-1.441747572815534</v>
      </c>
      <c r="G105" s="181">
        <v>-2.06</v>
      </c>
      <c r="H105" s="101">
        <f t="shared" si="12"/>
        <v>0.96413649025069637</v>
      </c>
      <c r="I105" s="181">
        <v>-57.44</v>
      </c>
      <c r="J105" s="101">
        <f t="shared" si="12"/>
        <v>-11.792873051224943</v>
      </c>
      <c r="K105" s="181">
        <v>-4.49</v>
      </c>
      <c r="L105" s="243">
        <f t="shared" si="12"/>
        <v>0.77626071357384896</v>
      </c>
      <c r="M105" s="181">
        <v>-20.068000000000001</v>
      </c>
    </row>
    <row r="106" spans="1:13" ht="22.5">
      <c r="A106" s="72" t="s">
        <v>72</v>
      </c>
      <c r="B106" s="197">
        <v>0</v>
      </c>
      <c r="C106" s="101" t="str">
        <f t="shared" si="11"/>
        <v/>
      </c>
      <c r="D106" s="280">
        <v>0</v>
      </c>
      <c r="E106" s="197">
        <v>-0.15</v>
      </c>
      <c r="F106" s="101">
        <f t="shared" si="12"/>
        <v>0.94545454545454544</v>
      </c>
      <c r="G106" s="197">
        <v>-2.75</v>
      </c>
      <c r="H106" s="101" t="str">
        <f t="shared" si="12"/>
        <v>n.m.</v>
      </c>
      <c r="I106" s="197">
        <v>1.2</v>
      </c>
      <c r="J106" s="101" t="str">
        <f t="shared" si="12"/>
        <v>n.m.</v>
      </c>
      <c r="K106" s="181">
        <v>-3.59</v>
      </c>
      <c r="L106" s="243">
        <f t="shared" si="12"/>
        <v>0.95399028541402331</v>
      </c>
      <c r="M106" s="181">
        <v>-78.027000000000001</v>
      </c>
    </row>
    <row r="107" spans="1:13" s="178" customFormat="1">
      <c r="A107" s="285" t="s">
        <v>163</v>
      </c>
      <c r="B107" s="197">
        <v>-108.21</v>
      </c>
      <c r="C107" s="101" t="str">
        <f t="shared" si="11"/>
        <v/>
      </c>
      <c r="D107" s="280">
        <v>0</v>
      </c>
      <c r="E107" s="197"/>
      <c r="F107" s="190"/>
      <c r="G107" s="197"/>
      <c r="H107" s="190"/>
      <c r="I107" s="197"/>
      <c r="J107" s="190"/>
      <c r="K107" s="181"/>
      <c r="L107" s="243"/>
      <c r="M107" s="181"/>
    </row>
    <row r="108" spans="1:13">
      <c r="A108" s="72" t="s">
        <v>136</v>
      </c>
      <c r="B108" s="181">
        <v>-158.32</v>
      </c>
      <c r="C108" s="101" t="str">
        <f t="shared" si="11"/>
        <v/>
      </c>
      <c r="D108" s="181">
        <v>0</v>
      </c>
      <c r="E108" s="181">
        <v>-173.37</v>
      </c>
      <c r="F108" s="101">
        <f t="shared" si="12"/>
        <v>0.75720527686749006</v>
      </c>
      <c r="G108" s="181">
        <v>-714.06</v>
      </c>
      <c r="H108" s="101">
        <f t="shared" si="12"/>
        <v>-5.7485114828466113</v>
      </c>
      <c r="I108" s="181">
        <v>-105.81</v>
      </c>
      <c r="J108" s="101">
        <f t="shared" si="12"/>
        <v>3.8178347422961556E-2</v>
      </c>
      <c r="K108" s="181">
        <v>-110.01</v>
      </c>
      <c r="L108" s="243">
        <f t="shared" si="12"/>
        <v>-5.1840331778119086E-4</v>
      </c>
      <c r="M108" s="181">
        <v>-109.953</v>
      </c>
    </row>
    <row r="109" spans="1:13" s="2" customFormat="1" ht="22.5">
      <c r="A109" s="70" t="s">
        <v>73</v>
      </c>
      <c r="B109" s="154">
        <f>SUM(B102:B108)</f>
        <v>-292.37</v>
      </c>
      <c r="C109" s="71">
        <f>IFERROR(IF((+B109/D109)&lt;0,"n.m.",IF(B109&lt;0,(+B109/D109-1)*-1,(+B109/D109-1))),"")</f>
        <v>-0.52665657145840949</v>
      </c>
      <c r="D109" s="277">
        <f>SUM(D102:D108)</f>
        <v>-191.51</v>
      </c>
      <c r="E109" s="154">
        <f>SUM(E102:E108)</f>
        <v>-503.65999999999991</v>
      </c>
      <c r="F109" s="71">
        <f t="shared" si="12"/>
        <v>0.32294663261191026</v>
      </c>
      <c r="G109" s="154">
        <f>SUM(G102:G108)</f>
        <v>-743.9</v>
      </c>
      <c r="H109" s="71">
        <f t="shared" si="12"/>
        <v>-0.50013107745669405</v>
      </c>
      <c r="I109" s="154">
        <f>SUM(I102:I108)</f>
        <v>-495.89</v>
      </c>
      <c r="J109" s="71">
        <f t="shared" si="12"/>
        <v>-0.20472766143530463</v>
      </c>
      <c r="K109" s="154">
        <f>SUM(K102:K108)</f>
        <v>-411.61999999999995</v>
      </c>
      <c r="L109" s="248">
        <f t="shared" si="12"/>
        <v>0.22942423039769977</v>
      </c>
      <c r="M109" s="277">
        <f>SUM(M102:M108)</f>
        <v>-534.17200000000003</v>
      </c>
    </row>
    <row r="110" spans="1:13" s="2" customFormat="1" ht="22.5">
      <c r="A110" s="70" t="s">
        <v>74</v>
      </c>
      <c r="B110" s="156">
        <f>B95+B101+B109</f>
        <v>-462.09</v>
      </c>
      <c r="C110" s="71">
        <f t="shared" si="11"/>
        <v>0.57454585631289656</v>
      </c>
      <c r="D110" s="184">
        <f>D95+D101+D109</f>
        <v>-1086.1100000000001</v>
      </c>
      <c r="E110" s="156">
        <f>E95+E101+E109</f>
        <v>-251.21999999999997</v>
      </c>
      <c r="F110" s="71" t="str">
        <f t="shared" si="12"/>
        <v>n.m.</v>
      </c>
      <c r="G110" s="156">
        <f>G95+G101+G109</f>
        <v>99.100000000000932</v>
      </c>
      <c r="H110" s="71">
        <f t="shared" si="12"/>
        <v>-0.77174839348642021</v>
      </c>
      <c r="I110" s="156">
        <f>I95+I101+I109</f>
        <v>434.16999999999996</v>
      </c>
      <c r="J110" s="71">
        <f t="shared" si="12"/>
        <v>5.1133483525768133</v>
      </c>
      <c r="K110" s="156">
        <f>K95+K101+K109</f>
        <v>71.019999999999129</v>
      </c>
      <c r="L110" s="248" t="str">
        <f t="shared" si="12"/>
        <v>n.m.</v>
      </c>
      <c r="M110" s="184">
        <f>M95+M101+M109</f>
        <v>-385.92499999999905</v>
      </c>
    </row>
    <row r="111" spans="1:13" ht="22.5">
      <c r="A111" s="72" t="s">
        <v>137</v>
      </c>
      <c r="B111" s="175">
        <v>2701.7</v>
      </c>
      <c r="C111" s="101">
        <f t="shared" si="11"/>
        <v>-8.821841989807977E-2</v>
      </c>
      <c r="D111" s="282">
        <v>2963.1</v>
      </c>
      <c r="E111" s="175"/>
      <c r="F111" s="101">
        <f t="shared" si="12"/>
        <v>-1</v>
      </c>
      <c r="G111" s="175">
        <f>I114</f>
        <v>2856.7969999999941</v>
      </c>
      <c r="H111" s="101">
        <f t="shared" si="12"/>
        <v>0.16131517211409774</v>
      </c>
      <c r="I111" s="175">
        <f>K114</f>
        <v>2459.9669999999942</v>
      </c>
      <c r="J111" s="101">
        <f t="shared" si="12"/>
        <v>3.1719509448538075E-2</v>
      </c>
      <c r="K111" s="175">
        <v>2384.3369999999954</v>
      </c>
      <c r="L111" s="243" t="str">
        <f t="shared" si="12"/>
        <v/>
      </c>
      <c r="M111" s="282" t="e">
        <f>#REF!</f>
        <v>#REF!</v>
      </c>
    </row>
    <row r="112" spans="1:13" ht="33.75">
      <c r="A112" s="72" t="s">
        <v>75</v>
      </c>
      <c r="B112" s="181">
        <v>25.66</v>
      </c>
      <c r="C112" s="101" t="str">
        <f t="shared" si="11"/>
        <v>n.m.</v>
      </c>
      <c r="D112" s="181">
        <v>-0.56000000000000005</v>
      </c>
      <c r="E112" s="181"/>
      <c r="F112" s="101">
        <f t="shared" si="12"/>
        <v>-1</v>
      </c>
      <c r="G112" s="181">
        <v>7.2</v>
      </c>
      <c r="H112" s="101" t="str">
        <f t="shared" si="12"/>
        <v>n.m.</v>
      </c>
      <c r="I112" s="181">
        <v>-38.03</v>
      </c>
      <c r="J112" s="101" t="str">
        <f t="shared" si="12"/>
        <v>n.m.</v>
      </c>
      <c r="K112" s="181">
        <v>3.97</v>
      </c>
      <c r="L112" s="243" t="str">
        <f t="shared" si="12"/>
        <v>n.m.</v>
      </c>
      <c r="M112" s="181">
        <v>-18.7</v>
      </c>
    </row>
    <row r="113" spans="1:13" ht="22.5">
      <c r="A113" s="72" t="s">
        <v>76</v>
      </c>
      <c r="B113" s="181">
        <v>0</v>
      </c>
      <c r="C113" s="101" t="str">
        <f t="shared" si="11"/>
        <v/>
      </c>
      <c r="D113" s="181">
        <v>0</v>
      </c>
      <c r="E113" s="181"/>
      <c r="F113" s="101" t="str">
        <f t="shared" si="12"/>
        <v/>
      </c>
      <c r="G113" s="181">
        <v>0</v>
      </c>
      <c r="H113" s="101">
        <f t="shared" si="12"/>
        <v>-1</v>
      </c>
      <c r="I113" s="181">
        <v>0.69</v>
      </c>
      <c r="J113" s="101">
        <f t="shared" si="12"/>
        <v>7.8125E-2</v>
      </c>
      <c r="K113" s="181">
        <v>0.64</v>
      </c>
      <c r="L113" s="243" t="str">
        <f t="shared" si="12"/>
        <v>n.m.</v>
      </c>
      <c r="M113" s="181">
        <v>-0.73</v>
      </c>
    </row>
    <row r="114" spans="1:13" s="2" customFormat="1" ht="22.5">
      <c r="A114" s="70" t="s">
        <v>77</v>
      </c>
      <c r="B114" s="286">
        <f>B110+B111+B112+B113</f>
        <v>2265.2699999999995</v>
      </c>
      <c r="C114" s="71">
        <f t="shared" si="11"/>
        <v>0.20722329103670245</v>
      </c>
      <c r="D114" s="281">
        <f>D110+D111+D112+D113</f>
        <v>1876.4299999999998</v>
      </c>
      <c r="E114" s="286">
        <f>E110+E111+E112+E113</f>
        <v>-251.21999999999997</v>
      </c>
      <c r="F114" s="71" t="str">
        <f t="shared" si="12"/>
        <v>n.m.</v>
      </c>
      <c r="G114" s="286">
        <f>G110+G111+G112+G113</f>
        <v>2963.0969999999948</v>
      </c>
      <c r="H114" s="71">
        <f t="shared" si="12"/>
        <v>3.7209504210484967E-2</v>
      </c>
      <c r="I114" s="286">
        <f>I110+I111+I112+I113</f>
        <v>2856.7969999999941</v>
      </c>
      <c r="J114" s="71">
        <f t="shared" si="12"/>
        <v>0.16131517211409774</v>
      </c>
      <c r="K114" s="156">
        <f>K110+K111+K112+K113</f>
        <v>2459.9669999999942</v>
      </c>
      <c r="L114" s="248" t="str">
        <f t="shared" si="12"/>
        <v/>
      </c>
      <c r="M114" s="184" t="e">
        <f>M110+M111+M112+M113</f>
        <v>#REF!</v>
      </c>
    </row>
    <row r="115" spans="1:13">
      <c r="A115" s="72" t="s">
        <v>78</v>
      </c>
      <c r="B115" s="197">
        <v>9.56</v>
      </c>
      <c r="C115" s="101">
        <f t="shared" si="11"/>
        <v>-0.33240223463687146</v>
      </c>
      <c r="D115" s="280">
        <v>14.32</v>
      </c>
      <c r="E115" s="197">
        <v>27.48</v>
      </c>
      <c r="F115" s="101">
        <f t="shared" si="12"/>
        <v>0.48516456790790685</v>
      </c>
      <c r="G115" s="197">
        <v>18.503</v>
      </c>
      <c r="H115" s="101">
        <f t="shared" si="12"/>
        <v>-0.41073248407643304</v>
      </c>
      <c r="I115" s="197">
        <v>31.4</v>
      </c>
      <c r="J115" s="101">
        <f t="shared" si="12"/>
        <v>-0.14090287277701774</v>
      </c>
      <c r="K115" s="181">
        <v>36.549999999999997</v>
      </c>
      <c r="L115" s="243">
        <f t="shared" si="12"/>
        <v>-0.19828909848651033</v>
      </c>
      <c r="M115" s="181">
        <v>45.59</v>
      </c>
    </row>
    <row r="116" spans="1:13">
      <c r="A116" s="72" t="s">
        <v>79</v>
      </c>
      <c r="B116" s="197">
        <v>53.92</v>
      </c>
      <c r="C116" s="101">
        <f t="shared" si="11"/>
        <v>2.42566709021601</v>
      </c>
      <c r="D116" s="280">
        <v>15.74</v>
      </c>
      <c r="E116" s="197">
        <v>42.383000000000003</v>
      </c>
      <c r="F116" s="101">
        <f t="shared" si="12"/>
        <v>0.92702555242338835</v>
      </c>
      <c r="G116" s="197">
        <v>21.994</v>
      </c>
      <c r="H116" s="101">
        <f t="shared" si="12"/>
        <v>0.54669479606188465</v>
      </c>
      <c r="I116" s="197">
        <v>14.22</v>
      </c>
      <c r="J116" s="101">
        <f t="shared" si="12"/>
        <v>-0.41529605263157898</v>
      </c>
      <c r="K116" s="181">
        <v>24.32</v>
      </c>
      <c r="L116" s="243">
        <f t="shared" si="12"/>
        <v>-3.3386327503974522E-2</v>
      </c>
      <c r="M116" s="181">
        <v>25.16</v>
      </c>
    </row>
    <row r="117" spans="1:13">
      <c r="A117" s="72" t="s">
        <v>80</v>
      </c>
      <c r="B117" s="197">
        <v>77.040000000000006</v>
      </c>
      <c r="C117" s="101">
        <f t="shared" si="11"/>
        <v>-0.18725603966663151</v>
      </c>
      <c r="D117" s="280">
        <v>94.79</v>
      </c>
      <c r="E117" s="197">
        <v>227.58699999999999</v>
      </c>
      <c r="F117" s="101">
        <f t="shared" si="12"/>
        <v>-0.36742204198711981</v>
      </c>
      <c r="G117" s="197">
        <v>359.77699999999999</v>
      </c>
      <c r="H117" s="101">
        <f t="shared" si="12"/>
        <v>1.3239906982753049</v>
      </c>
      <c r="I117" s="197">
        <v>154.81</v>
      </c>
      <c r="J117" s="101">
        <f t="shared" si="12"/>
        <v>0.26128401499103804</v>
      </c>
      <c r="K117" s="181">
        <v>122.74</v>
      </c>
      <c r="L117" s="243">
        <f t="shared" si="12"/>
        <v>0.35834440017706948</v>
      </c>
      <c r="M117" s="181">
        <v>90.36</v>
      </c>
    </row>
    <row r="118" spans="1:13" s="178" customFormat="1">
      <c r="A118" s="285" t="s">
        <v>151</v>
      </c>
      <c r="B118" s="197"/>
      <c r="C118" s="101" t="str">
        <f>IFERROR(IF((+B118/D118)&lt;0,"n.m.",IF(B118&lt;0,(+B118/D118-1)*-1,(+B118/D118-1))),"")</f>
        <v/>
      </c>
      <c r="D118" s="280"/>
      <c r="E118" s="197">
        <v>105.99299999999999</v>
      </c>
      <c r="F118" s="101">
        <f>IFERROR(IF((+E118/G118)&lt;0,"n.m.",IF(E118&lt;0,(+E118/G118-1)*-1,(+E118/G118-1))),"")</f>
        <v>0.16220394736842092</v>
      </c>
      <c r="G118" s="197">
        <v>91.2</v>
      </c>
      <c r="H118" s="101">
        <f>IFERROR(IF((+G118/I118)&lt;0,"n.m.",IF(G118&lt;0,(+G118/I118-1)*-1,(+G118/I118-1))),"")</f>
        <v>-0.14510686164229469</v>
      </c>
      <c r="I118" s="197">
        <v>106.68</v>
      </c>
      <c r="J118" s="190">
        <f t="shared" ref="J118" si="13">IFERROR(IF((+I118/K118)&lt;0,"n.m.",IF(I118&lt;0,(+I118/K118-1)*-1,(+I118/K118-1))),"")</f>
        <v>0.21034717494894495</v>
      </c>
      <c r="K118" s="181">
        <v>88.14</v>
      </c>
      <c r="L118" s="243">
        <f t="shared" ref="L118" si="14">IFERROR(IF((+K118/M118)&lt;0,"n.m.",IF(K118&lt;0,(+K118/M118-1)*-1,(+K118/M118-1))),"")</f>
        <v>0.24985819625638128</v>
      </c>
      <c r="M118" s="181">
        <v>70.52</v>
      </c>
    </row>
    <row r="119" spans="1:13" s="12" customFormat="1">
      <c r="A119" s="70" t="s">
        <v>81</v>
      </c>
      <c r="B119" s="157"/>
      <c r="C119" s="84"/>
      <c r="D119" s="284">
        <f>-D19/D18</f>
        <v>0.37369400314870171</v>
      </c>
      <c r="E119" s="157">
        <f>-E19/E18</f>
        <v>0.3304279916883987</v>
      </c>
      <c r="F119" s="84"/>
      <c r="G119" s="157">
        <f>-G19/G18</f>
        <v>0.32498811598795702</v>
      </c>
      <c r="H119" s="84"/>
      <c r="I119" s="157">
        <f>-I19/I18</f>
        <v>0.3458568969756578</v>
      </c>
      <c r="J119" s="84"/>
      <c r="K119" s="157">
        <f>-K19/K18</f>
        <v>0.34418959185087705</v>
      </c>
      <c r="L119" s="283"/>
      <c r="M119" s="284">
        <f>-M19/M18</f>
        <v>0.31651283674434394</v>
      </c>
    </row>
    <row r="120" spans="1:13">
      <c r="A120" s="72"/>
      <c r="B120" s="134"/>
      <c r="C120" s="78"/>
      <c r="D120" s="280"/>
      <c r="E120" s="134"/>
      <c r="F120" s="78"/>
      <c r="G120" s="134"/>
      <c r="H120" s="78"/>
      <c r="I120" s="134"/>
      <c r="J120" s="78"/>
      <c r="K120" s="134"/>
      <c r="L120" s="261"/>
      <c r="M120" s="280"/>
    </row>
    <row r="121" spans="1:13" s="2" customFormat="1">
      <c r="A121" s="70" t="s">
        <v>82</v>
      </c>
      <c r="B121" s="156">
        <f>-B97-B96-B100</f>
        <v>377.40999999999997</v>
      </c>
      <c r="C121" s="71">
        <f>IFERROR(IF((+B121/D121)&lt;0,"n.m.",IF(B121&lt;0,(+B121/D121-1)*-1,(+B121/D121-1))),"")</f>
        <v>0.1409353366183983</v>
      </c>
      <c r="D121" s="184">
        <f>-D97-D96-D100</f>
        <v>330.79</v>
      </c>
      <c r="E121" s="156">
        <f>-E97-E96-E100</f>
        <v>657.83</v>
      </c>
      <c r="F121" s="71">
        <f>IFERROR(IF((+E121/G121)&lt;0,"n.m.",IF(E121&lt;0,(+E121/G121-1)*-1,(+E121/G121-1))),"")</f>
        <v>0.3625028479111867</v>
      </c>
      <c r="G121" s="156">
        <f>-G97-G96-G100</f>
        <v>482.81</v>
      </c>
      <c r="H121" s="71">
        <f>IFERROR(IF((+G121/I121)&lt;0,"n.m.",IF(G121&lt;0,(+G121/I121-1)*-1,(+G121/I121-1))),"")</f>
        <v>-2.8688112338302374E-2</v>
      </c>
      <c r="I121" s="156">
        <f>-I97-I96-I100</f>
        <v>497.06999999999994</v>
      </c>
      <c r="J121" s="71">
        <f t="shared" ref="J121" si="15">IF((+I121/K121)&lt;0,"n.m.",IF(I121&lt;0,(+I121/K121-1)*-1,(+I121/K121-1)))</f>
        <v>-0.27703115455100813</v>
      </c>
      <c r="K121" s="281">
        <f>-K97-K96-K100</f>
        <v>687.54000000000008</v>
      </c>
      <c r="L121" s="248">
        <f t="shared" ref="L121" si="16">IF((+K121/M121)&lt;0,"n.m.",IF(K121&lt;0,(+K121/M121-1)*-1,(+K121/M121-1)))</f>
        <v>-7.4397922463964261E-2</v>
      </c>
      <c r="M121" s="281">
        <f>-M97-M96-M100</f>
        <v>742.80300000000011</v>
      </c>
    </row>
    <row r="122" spans="1:13">
      <c r="A122" s="72"/>
      <c r="B122" s="134"/>
      <c r="C122" s="78"/>
      <c r="D122" s="134"/>
      <c r="E122" s="134"/>
      <c r="F122" s="78"/>
      <c r="G122" s="134"/>
      <c r="H122" s="78"/>
      <c r="I122" s="134"/>
      <c r="J122" s="78"/>
      <c r="K122" s="150"/>
      <c r="L122" s="261"/>
      <c r="M122" s="262"/>
    </row>
    <row r="123" spans="1:13" s="2" customFormat="1">
      <c r="A123" s="2" t="s">
        <v>83</v>
      </c>
      <c r="B123" s="158"/>
      <c r="C123" s="7"/>
      <c r="D123" s="158"/>
      <c r="E123" s="158"/>
      <c r="F123" s="7"/>
      <c r="G123" s="158"/>
      <c r="H123" s="7"/>
      <c r="I123" s="158"/>
      <c r="J123" s="7"/>
      <c r="K123" s="158"/>
      <c r="L123" s="241"/>
      <c r="M123" s="242"/>
    </row>
    <row r="124" spans="1:13" s="2" customFormat="1">
      <c r="A124" s="4" t="s">
        <v>84</v>
      </c>
      <c r="B124" s="67">
        <v>30792</v>
      </c>
      <c r="C124" s="101">
        <f t="shared" ref="C124:C146" si="17">IFERROR(IF((+B124/D124)&lt;0,"n.m.",IF(B124&lt;0,(+B124/D124-1)*-1,(+B124/D124-1))),"")</f>
        <v>8.5065896116710116E-2</v>
      </c>
      <c r="D124" s="67">
        <v>28378</v>
      </c>
      <c r="E124" s="67">
        <v>28887</v>
      </c>
      <c r="F124" s="101">
        <f t="shared" ref="F124:L157" si="18">IFERROR(IF((+E124/G124)&lt;0,"n.m.",IF(E124&lt;0,(+E124/G124-1)*-1,(+E124/G124-1))),"")</f>
        <v>2.6874266823077697E-2</v>
      </c>
      <c r="G124" s="67">
        <v>28131</v>
      </c>
      <c r="H124" s="101">
        <f t="shared" si="18"/>
        <v>-6.7495559502661617E-4</v>
      </c>
      <c r="I124" s="67">
        <v>28150</v>
      </c>
      <c r="J124" s="101">
        <f t="shared" si="18"/>
        <v>-3.3708636550871862E-2</v>
      </c>
      <c r="K124" s="67">
        <v>29132</v>
      </c>
      <c r="L124" s="243">
        <f t="shared" si="18"/>
        <v>-1.5644534549755007E-2</v>
      </c>
      <c r="M124" s="67">
        <v>29595</v>
      </c>
    </row>
    <row r="125" spans="1:13" s="2" customFormat="1">
      <c r="A125" s="4" t="s">
        <v>85</v>
      </c>
      <c r="B125" s="67">
        <v>11253</v>
      </c>
      <c r="C125" s="101">
        <f t="shared" si="17"/>
        <v>9.5092850094196102E-3</v>
      </c>
      <c r="D125" s="67">
        <v>11147</v>
      </c>
      <c r="E125" s="67">
        <v>11606</v>
      </c>
      <c r="F125" s="101">
        <f t="shared" si="18"/>
        <v>7.9027355623100259E-3</v>
      </c>
      <c r="G125" s="67">
        <v>11515</v>
      </c>
      <c r="H125" s="101">
        <f t="shared" si="18"/>
        <v>8.6850790342207773E-5</v>
      </c>
      <c r="I125" s="67">
        <v>11514</v>
      </c>
      <c r="J125" s="101">
        <f t="shared" si="18"/>
        <v>-8.6775425199581147E-4</v>
      </c>
      <c r="K125" s="67">
        <v>11524</v>
      </c>
      <c r="L125" s="243">
        <f t="shared" si="18"/>
        <v>3.5399820305480612E-2</v>
      </c>
      <c r="M125" s="67">
        <v>11130</v>
      </c>
    </row>
    <row r="126" spans="1:13" s="2" customFormat="1">
      <c r="A126" s="6" t="s">
        <v>86</v>
      </c>
      <c r="B126" s="67">
        <v>6121</v>
      </c>
      <c r="C126" s="101">
        <f t="shared" si="17"/>
        <v>-9.226286824215002E-3</v>
      </c>
      <c r="D126" s="67">
        <v>6178</v>
      </c>
      <c r="E126" s="67">
        <v>6135</v>
      </c>
      <c r="F126" s="101">
        <f t="shared" si="18"/>
        <v>-3.2334384858044185E-2</v>
      </c>
      <c r="G126" s="67">
        <v>6340</v>
      </c>
      <c r="H126" s="101">
        <f t="shared" si="18"/>
        <v>-1.3690105787181106E-2</v>
      </c>
      <c r="I126" s="67">
        <v>6428</v>
      </c>
      <c r="J126" s="101">
        <f t="shared" si="18"/>
        <v>3.9120594891690841E-2</v>
      </c>
      <c r="K126" s="67">
        <v>6186</v>
      </c>
      <c r="L126" s="243">
        <f t="shared" si="18"/>
        <v>0.17292377701934014</v>
      </c>
      <c r="M126" s="67">
        <v>5274</v>
      </c>
    </row>
    <row r="127" spans="1:13" s="2" customFormat="1">
      <c r="A127" s="6" t="s">
        <v>87</v>
      </c>
      <c r="B127" s="67">
        <v>3970</v>
      </c>
      <c r="C127" s="101">
        <f t="shared" si="17"/>
        <v>-3.9438664408420032E-2</v>
      </c>
      <c r="D127" s="67">
        <v>4133</v>
      </c>
      <c r="E127" s="67">
        <v>4155</v>
      </c>
      <c r="F127" s="101">
        <f t="shared" si="18"/>
        <v>-7.6427036064007359E-3</v>
      </c>
      <c r="G127" s="67">
        <v>4187</v>
      </c>
      <c r="H127" s="101">
        <f t="shared" si="18"/>
        <v>2.1967293141322841E-2</v>
      </c>
      <c r="I127" s="67">
        <v>4097</v>
      </c>
      <c r="J127" s="101">
        <f t="shared" si="18"/>
        <v>4.6220633299284941E-2</v>
      </c>
      <c r="K127" s="67">
        <v>3916</v>
      </c>
      <c r="L127" s="243">
        <f t="shared" si="18"/>
        <v>4.5940170940170999E-2</v>
      </c>
      <c r="M127" s="67">
        <v>3744</v>
      </c>
    </row>
    <row r="128" spans="1:13">
      <c r="A128" s="6" t="s">
        <v>88</v>
      </c>
      <c r="B128" s="67">
        <v>2852</v>
      </c>
      <c r="C128" s="101">
        <f t="shared" si="17"/>
        <v>-4.4876088412592052E-2</v>
      </c>
      <c r="D128" s="67">
        <v>2986</v>
      </c>
      <c r="E128" s="67">
        <v>2978</v>
      </c>
      <c r="F128" s="101">
        <f t="shared" si="18"/>
        <v>1.9513865114686668E-2</v>
      </c>
      <c r="G128" s="67">
        <v>2921</v>
      </c>
      <c r="H128" s="101">
        <f t="shared" si="18"/>
        <v>1.4236111111111116E-2</v>
      </c>
      <c r="I128" s="67">
        <v>2880</v>
      </c>
      <c r="J128" s="101">
        <f t="shared" si="18"/>
        <v>-3.4602076124568004E-3</v>
      </c>
      <c r="K128" s="67">
        <v>2890</v>
      </c>
      <c r="L128" s="243">
        <f t="shared" si="18"/>
        <v>-5.0591327201051195E-2</v>
      </c>
      <c r="M128" s="67">
        <v>3044</v>
      </c>
    </row>
    <row r="129" spans="1:13">
      <c r="A129" s="6" t="s">
        <v>125</v>
      </c>
      <c r="B129" s="67"/>
      <c r="C129" s="101"/>
      <c r="D129" s="67"/>
      <c r="E129" s="67">
        <v>529</v>
      </c>
      <c r="F129" s="101">
        <f t="shared" si="18"/>
        <v>-7.0298769771529046E-2</v>
      </c>
      <c r="G129" s="67">
        <v>569</v>
      </c>
      <c r="H129" s="101">
        <f t="shared" si="18"/>
        <v>-0.11645962732919257</v>
      </c>
      <c r="I129" s="67">
        <v>644</v>
      </c>
      <c r="J129" s="101">
        <f t="shared" si="18"/>
        <v>-2.4242424242424288E-2</v>
      </c>
      <c r="K129" s="67">
        <v>660</v>
      </c>
      <c r="L129" s="243">
        <f t="shared" si="18"/>
        <v>-9.4650205761316886E-2</v>
      </c>
      <c r="M129" s="67">
        <v>729</v>
      </c>
    </row>
    <row r="130" spans="1:13">
      <c r="A130" s="6" t="s">
        <v>89</v>
      </c>
      <c r="B130" s="67">
        <v>1570</v>
      </c>
      <c r="C130" s="101">
        <f t="shared" si="17"/>
        <v>-4.2098840756558897E-2</v>
      </c>
      <c r="D130" s="67">
        <v>1639</v>
      </c>
      <c r="E130" s="67">
        <v>1602</v>
      </c>
      <c r="F130" s="101">
        <f t="shared" si="18"/>
        <v>-4.129263913824055E-2</v>
      </c>
      <c r="G130" s="67">
        <v>1671</v>
      </c>
      <c r="H130" s="101">
        <f t="shared" si="18"/>
        <v>-4.2406876790830994E-2</v>
      </c>
      <c r="I130" s="67">
        <v>1745</v>
      </c>
      <c r="J130" s="101">
        <f t="shared" si="18"/>
        <v>-4.696886947023482E-2</v>
      </c>
      <c r="K130" s="67">
        <v>1831</v>
      </c>
      <c r="L130" s="243">
        <f t="shared" si="18"/>
        <v>-3.8845144356955408E-2</v>
      </c>
      <c r="M130" s="67">
        <v>1905</v>
      </c>
    </row>
    <row r="131" spans="1:13">
      <c r="A131" s="6" t="s">
        <v>90</v>
      </c>
      <c r="B131" s="67">
        <v>1867</v>
      </c>
      <c r="C131" s="101">
        <f t="shared" si="17"/>
        <v>7.8567302137492856E-2</v>
      </c>
      <c r="D131" s="67">
        <v>1731</v>
      </c>
      <c r="E131" s="67">
        <v>1768</v>
      </c>
      <c r="F131" s="101">
        <f t="shared" si="18"/>
        <v>1.4343086632243152E-2</v>
      </c>
      <c r="G131" s="67">
        <v>1743</v>
      </c>
      <c r="H131" s="101">
        <f t="shared" si="18"/>
        <v>2.3001725129385697E-3</v>
      </c>
      <c r="I131" s="67">
        <v>1739</v>
      </c>
      <c r="J131" s="101">
        <f t="shared" si="18"/>
        <v>0.1410761154855642</v>
      </c>
      <c r="K131" s="67">
        <v>1524</v>
      </c>
      <c r="L131" s="243">
        <f t="shared" si="18"/>
        <v>8.7794432548179868E-2</v>
      </c>
      <c r="M131" s="67">
        <v>1401</v>
      </c>
    </row>
    <row r="132" spans="1:13">
      <c r="A132" s="11" t="s">
        <v>91</v>
      </c>
      <c r="B132" s="294">
        <v>1413</v>
      </c>
      <c r="C132" s="101">
        <f t="shared" si="17"/>
        <v>-5.3583389149363669E-2</v>
      </c>
      <c r="D132" s="294">
        <v>1493</v>
      </c>
      <c r="E132" s="294">
        <v>1484</v>
      </c>
      <c r="F132" s="101">
        <f t="shared" si="18"/>
        <v>4.7393364928909332E-3</v>
      </c>
      <c r="G132" s="294">
        <v>1477</v>
      </c>
      <c r="H132" s="101">
        <f t="shared" si="18"/>
        <v>0.15843137254901962</v>
      </c>
      <c r="I132" s="294">
        <v>1275</v>
      </c>
      <c r="J132" s="101">
        <f t="shared" si="18"/>
        <v>0.18274582560296837</v>
      </c>
      <c r="K132" s="294">
        <v>1078</v>
      </c>
      <c r="L132" s="243">
        <f t="shared" si="18"/>
        <v>0.101123595505618</v>
      </c>
      <c r="M132" s="294">
        <v>979</v>
      </c>
    </row>
    <row r="133" spans="1:13">
      <c r="A133" s="11" t="s">
        <v>92</v>
      </c>
      <c r="B133" s="294">
        <v>153</v>
      </c>
      <c r="C133" s="101">
        <f t="shared" si="17"/>
        <v>0.11678832116788329</v>
      </c>
      <c r="D133" s="294">
        <v>137</v>
      </c>
      <c r="E133" s="294">
        <v>138</v>
      </c>
      <c r="F133" s="101">
        <f t="shared" si="18"/>
        <v>-2.8169014084507005E-2</v>
      </c>
      <c r="G133" s="294">
        <v>142</v>
      </c>
      <c r="H133" s="101">
        <f t="shared" si="18"/>
        <v>-4.0540540540540571E-2</v>
      </c>
      <c r="I133" s="294">
        <v>148</v>
      </c>
      <c r="J133" s="101">
        <f t="shared" si="18"/>
        <v>-6.9182389937106903E-2</v>
      </c>
      <c r="K133" s="294">
        <v>159</v>
      </c>
      <c r="L133" s="243">
        <f t="shared" si="18"/>
        <v>-5.9171597633136064E-2</v>
      </c>
      <c r="M133" s="294">
        <v>169</v>
      </c>
    </row>
    <row r="134" spans="1:13">
      <c r="A134" s="11" t="s">
        <v>93</v>
      </c>
      <c r="B134" s="294">
        <v>1334</v>
      </c>
      <c r="C134" s="101">
        <f t="shared" si="17"/>
        <v>-2.2710622710622741E-2</v>
      </c>
      <c r="D134" s="294">
        <v>1365</v>
      </c>
      <c r="E134" s="294">
        <v>1343</v>
      </c>
      <c r="F134" s="101">
        <f t="shared" si="18"/>
        <v>-2.2288261515601704E-3</v>
      </c>
      <c r="G134" s="294">
        <v>1346</v>
      </c>
      <c r="H134" s="101">
        <f t="shared" si="18"/>
        <v>-7.3002754820936655E-2</v>
      </c>
      <c r="I134" s="294">
        <v>1452</v>
      </c>
      <c r="J134" s="101">
        <f t="shared" si="18"/>
        <v>4.31034482758621E-2</v>
      </c>
      <c r="K134" s="294">
        <v>1392</v>
      </c>
      <c r="L134" s="243">
        <f t="shared" si="18"/>
        <v>0.15327257663628835</v>
      </c>
      <c r="M134" s="294">
        <v>1207</v>
      </c>
    </row>
    <row r="135" spans="1:13">
      <c r="A135" s="11" t="s">
        <v>94</v>
      </c>
      <c r="B135" s="294">
        <v>409</v>
      </c>
      <c r="C135" s="101">
        <f t="shared" si="17"/>
        <v>-0.22684310018903586</v>
      </c>
      <c r="D135" s="294">
        <v>529</v>
      </c>
      <c r="E135" s="294">
        <v>498</v>
      </c>
      <c r="F135" s="101">
        <f t="shared" si="18"/>
        <v>-0.16442953020134232</v>
      </c>
      <c r="G135" s="294">
        <v>596</v>
      </c>
      <c r="H135" s="101">
        <f t="shared" si="18"/>
        <v>0.21384928716904272</v>
      </c>
      <c r="I135" s="294">
        <v>491</v>
      </c>
      <c r="J135" s="101">
        <f t="shared" si="18"/>
        <v>0.22443890274314215</v>
      </c>
      <c r="K135" s="294">
        <v>401</v>
      </c>
      <c r="L135" s="243">
        <f t="shared" si="18"/>
        <v>9.5628415300546443E-2</v>
      </c>
      <c r="M135" s="294">
        <v>366</v>
      </c>
    </row>
    <row r="136" spans="1:13">
      <c r="A136" s="11" t="s">
        <v>95</v>
      </c>
      <c r="B136" s="294">
        <v>687</v>
      </c>
      <c r="C136" s="101">
        <f t="shared" si="17"/>
        <v>-1.0086455331412059E-2</v>
      </c>
      <c r="D136" s="294">
        <v>694</v>
      </c>
      <c r="E136" s="294">
        <v>690</v>
      </c>
      <c r="F136" s="101">
        <f t="shared" si="18"/>
        <v>-7.8771695594125446E-2</v>
      </c>
      <c r="G136" s="294">
        <v>749</v>
      </c>
      <c r="H136" s="101">
        <f t="shared" si="18"/>
        <v>-8.8807785888077806E-2</v>
      </c>
      <c r="I136" s="294">
        <v>822</v>
      </c>
      <c r="J136" s="101">
        <f t="shared" si="18"/>
        <v>-6.5909090909090917E-2</v>
      </c>
      <c r="K136" s="294">
        <v>880</v>
      </c>
      <c r="L136" s="243">
        <f t="shared" si="18"/>
        <v>-8.9968976215098251E-2</v>
      </c>
      <c r="M136" s="294">
        <v>967</v>
      </c>
    </row>
    <row r="137" spans="1:13">
      <c r="A137" s="11" t="s">
        <v>96</v>
      </c>
      <c r="B137" s="295">
        <v>308</v>
      </c>
      <c r="C137" s="101">
        <f t="shared" si="17"/>
        <v>-7.7844311377245456E-2</v>
      </c>
      <c r="D137" s="295">
        <v>334</v>
      </c>
      <c r="E137" s="295">
        <v>330</v>
      </c>
      <c r="F137" s="101">
        <f t="shared" si="18"/>
        <v>-0.13385826771653542</v>
      </c>
      <c r="G137" s="295">
        <v>381</v>
      </c>
      <c r="H137" s="101">
        <f t="shared" si="18"/>
        <v>-0.29182156133828996</v>
      </c>
      <c r="I137" s="295">
        <v>538</v>
      </c>
      <c r="J137" s="101">
        <f t="shared" si="18"/>
        <v>-0.10631229235880402</v>
      </c>
      <c r="K137" s="295">
        <v>602</v>
      </c>
      <c r="L137" s="243">
        <f t="shared" si="18"/>
        <v>-2.2727272727272707E-2</v>
      </c>
      <c r="M137" s="299">
        <v>616</v>
      </c>
    </row>
    <row r="138" spans="1:13">
      <c r="A138" s="11" t="s">
        <v>97</v>
      </c>
      <c r="B138" s="294">
        <v>251</v>
      </c>
      <c r="C138" s="101">
        <f t="shared" si="17"/>
        <v>-0.13148788927335642</v>
      </c>
      <c r="D138" s="294">
        <v>289</v>
      </c>
      <c r="E138" s="294">
        <v>292</v>
      </c>
      <c r="F138" s="101">
        <f t="shared" si="18"/>
        <v>-8.4639498432601878E-2</v>
      </c>
      <c r="G138" s="294">
        <v>319</v>
      </c>
      <c r="H138" s="101">
        <f t="shared" si="18"/>
        <v>-0.13783783783783787</v>
      </c>
      <c r="I138" s="294">
        <v>370</v>
      </c>
      <c r="J138" s="101">
        <f t="shared" si="18"/>
        <v>-0.15137614678899081</v>
      </c>
      <c r="K138" s="294">
        <v>436</v>
      </c>
      <c r="L138" s="243">
        <f t="shared" si="18"/>
        <v>6.9284064665127154E-3</v>
      </c>
      <c r="M138" s="294">
        <v>433</v>
      </c>
    </row>
    <row r="139" spans="1:13" s="2" customFormat="1">
      <c r="A139" s="11" t="s">
        <v>98</v>
      </c>
      <c r="B139" s="294">
        <v>120</v>
      </c>
      <c r="C139" s="101">
        <f t="shared" si="17"/>
        <v>0.19999999999999996</v>
      </c>
      <c r="D139" s="294">
        <v>100</v>
      </c>
      <c r="E139" s="294">
        <v>98</v>
      </c>
      <c r="F139" s="101">
        <f t="shared" si="18"/>
        <v>-0.44318181818181823</v>
      </c>
      <c r="G139" s="294">
        <v>176</v>
      </c>
      <c r="H139" s="101">
        <f t="shared" si="18"/>
        <v>-0.16981132075471694</v>
      </c>
      <c r="I139" s="294">
        <v>212</v>
      </c>
      <c r="J139" s="101">
        <f t="shared" si="18"/>
        <v>0.23976608187134496</v>
      </c>
      <c r="K139" s="294">
        <v>171</v>
      </c>
      <c r="L139" s="243">
        <f t="shared" si="18"/>
        <v>0.19580419580419584</v>
      </c>
      <c r="M139" s="294">
        <v>143</v>
      </c>
    </row>
    <row r="140" spans="1:13">
      <c r="A140" s="11" t="s">
        <v>99</v>
      </c>
      <c r="B140" s="294">
        <v>56</v>
      </c>
      <c r="C140" s="101">
        <f t="shared" si="17"/>
        <v>-0.57894736842105265</v>
      </c>
      <c r="D140" s="294">
        <v>133</v>
      </c>
      <c r="E140" s="294">
        <v>108</v>
      </c>
      <c r="F140" s="101">
        <f t="shared" si="18"/>
        <v>-0.457286432160804</v>
      </c>
      <c r="G140" s="294">
        <v>199</v>
      </c>
      <c r="H140" s="101">
        <f t="shared" si="18"/>
        <v>-0.27898550724637683</v>
      </c>
      <c r="I140" s="294">
        <v>276</v>
      </c>
      <c r="J140" s="101">
        <f t="shared" si="18"/>
        <v>-6.1224489795918324E-2</v>
      </c>
      <c r="K140" s="294">
        <v>294</v>
      </c>
      <c r="L140" s="243">
        <f t="shared" si="18"/>
        <v>3.1578947368421151E-2</v>
      </c>
      <c r="M140" s="294">
        <v>285</v>
      </c>
    </row>
    <row r="141" spans="1:13" s="178" customFormat="1">
      <c r="A141" s="300" t="s">
        <v>148</v>
      </c>
      <c r="B141" s="294">
        <v>1362</v>
      </c>
      <c r="C141" s="190">
        <f t="shared" si="17"/>
        <v>0.2541436464088398</v>
      </c>
      <c r="D141" s="294">
        <v>1086</v>
      </c>
      <c r="E141" s="294">
        <v>1148</v>
      </c>
      <c r="F141" s="190">
        <f t="shared" si="18"/>
        <v>0.23175965665236054</v>
      </c>
      <c r="G141" s="294">
        <v>932</v>
      </c>
      <c r="H141" s="190">
        <f t="shared" si="18"/>
        <v>0.52786885245901649</v>
      </c>
      <c r="I141" s="294">
        <v>610</v>
      </c>
      <c r="J141" s="190">
        <f t="shared" si="18"/>
        <v>0.71348314606741581</v>
      </c>
      <c r="K141" s="294">
        <v>356</v>
      </c>
      <c r="L141" s="300" t="str">
        <f t="shared" si="18"/>
        <v/>
      </c>
      <c r="M141" s="300"/>
    </row>
    <row r="142" spans="1:13">
      <c r="A142" s="11" t="s">
        <v>100</v>
      </c>
      <c r="B142" s="294">
        <v>1327</v>
      </c>
      <c r="C142" s="101">
        <f t="shared" si="17"/>
        <v>-0.10398379473328834</v>
      </c>
      <c r="D142" s="294">
        <v>1481</v>
      </c>
      <c r="E142" s="294">
        <v>923</v>
      </c>
      <c r="F142" s="101">
        <f t="shared" si="18"/>
        <v>-6.4842958459979783E-2</v>
      </c>
      <c r="G142" s="294">
        <v>987</v>
      </c>
      <c r="H142" s="101">
        <f t="shared" si="18"/>
        <v>-0.12110418521816568</v>
      </c>
      <c r="I142" s="294">
        <v>1123</v>
      </c>
      <c r="J142" s="101">
        <f t="shared" si="18"/>
        <v>-4.180887372013653E-2</v>
      </c>
      <c r="K142" s="294">
        <v>1172</v>
      </c>
      <c r="L142" s="243">
        <f t="shared" si="18"/>
        <v>-8.8646967340590965E-2</v>
      </c>
      <c r="M142" s="294">
        <v>1286</v>
      </c>
    </row>
    <row r="143" spans="1:13">
      <c r="A143" s="11" t="s">
        <v>101</v>
      </c>
      <c r="B143" s="294">
        <v>1787</v>
      </c>
      <c r="C143" s="101">
        <f t="shared" si="17"/>
        <v>2.937788018433185E-2</v>
      </c>
      <c r="D143" s="294">
        <v>1736</v>
      </c>
      <c r="E143" s="294">
        <v>1709</v>
      </c>
      <c r="F143" s="101">
        <f t="shared" si="18"/>
        <v>5.4287476866132112E-2</v>
      </c>
      <c r="G143" s="294">
        <v>1621</v>
      </c>
      <c r="H143" s="101">
        <f t="shared" si="18"/>
        <v>4.3786220218931193E-2</v>
      </c>
      <c r="I143" s="294">
        <v>1553</v>
      </c>
      <c r="J143" s="101">
        <f t="shared" si="18"/>
        <v>-0.42566568047337283</v>
      </c>
      <c r="K143" s="294">
        <v>2704</v>
      </c>
      <c r="L143" s="243">
        <f t="shared" si="18"/>
        <v>-0.28879537085744345</v>
      </c>
      <c r="M143" s="294">
        <v>3802</v>
      </c>
    </row>
    <row r="144" spans="1:13">
      <c r="A144" s="11" t="s">
        <v>102</v>
      </c>
      <c r="B144" s="294">
        <v>6073</v>
      </c>
      <c r="C144" s="101">
        <f t="shared" si="17"/>
        <v>0.14068369646882051</v>
      </c>
      <c r="D144" s="294">
        <v>5324</v>
      </c>
      <c r="E144" s="294">
        <v>5595</v>
      </c>
      <c r="F144" s="101">
        <f t="shared" si="18"/>
        <v>-3.3010715520221279E-2</v>
      </c>
      <c r="G144" s="294">
        <v>5786</v>
      </c>
      <c r="H144" s="101">
        <f t="shared" si="18"/>
        <v>-0.10943512390333998</v>
      </c>
      <c r="I144" s="294">
        <v>6497</v>
      </c>
      <c r="J144" s="101">
        <f t="shared" si="18"/>
        <v>-0.14659135688953107</v>
      </c>
      <c r="K144" s="294">
        <v>7613</v>
      </c>
      <c r="L144" s="243">
        <f t="shared" si="18"/>
        <v>0.16602848828304495</v>
      </c>
      <c r="M144" s="294">
        <v>6529</v>
      </c>
    </row>
    <row r="145" spans="1:13">
      <c r="A145" s="4" t="s">
        <v>103</v>
      </c>
      <c r="B145" s="166">
        <v>594</v>
      </c>
      <c r="C145" s="101">
        <f t="shared" si="17"/>
        <v>-0.36402569593147749</v>
      </c>
      <c r="D145" s="166">
        <v>934</v>
      </c>
      <c r="E145" s="166">
        <v>818</v>
      </c>
      <c r="F145" s="101">
        <f t="shared" si="18"/>
        <v>-0.19960861056751467</v>
      </c>
      <c r="G145" s="166">
        <v>1022</v>
      </c>
      <c r="H145" s="101">
        <f t="shared" si="18"/>
        <v>0.25245098039215685</v>
      </c>
      <c r="I145" s="166">
        <v>816</v>
      </c>
      <c r="J145" s="101">
        <f t="shared" si="18"/>
        <v>-0.23236124176857953</v>
      </c>
      <c r="K145" s="166">
        <v>1063</v>
      </c>
      <c r="L145" s="243">
        <f t="shared" si="18"/>
        <v>-8.3955223880597396E-3</v>
      </c>
      <c r="M145" s="244">
        <v>1072</v>
      </c>
    </row>
    <row r="146" spans="1:13">
      <c r="A146" s="4" t="s">
        <v>104</v>
      </c>
      <c r="B146" s="166">
        <v>1252</v>
      </c>
      <c r="C146" s="101">
        <f t="shared" si="17"/>
        <v>0.41950113378684817</v>
      </c>
      <c r="D146" s="166">
        <v>882</v>
      </c>
      <c r="E146" s="166">
        <v>906</v>
      </c>
      <c r="F146" s="101">
        <f t="shared" si="18"/>
        <v>0.13819095477386933</v>
      </c>
      <c r="G146" s="166">
        <v>796</v>
      </c>
      <c r="H146" s="101">
        <f t="shared" si="18"/>
        <v>-0.17083333333333328</v>
      </c>
      <c r="I146" s="166">
        <v>960</v>
      </c>
      <c r="J146" s="101">
        <f t="shared" si="18"/>
        <v>2.673796791443861E-2</v>
      </c>
      <c r="K146" s="166">
        <v>935</v>
      </c>
      <c r="L146" s="243">
        <f t="shared" si="18"/>
        <v>0.19260204081632648</v>
      </c>
      <c r="M146" s="244">
        <v>784</v>
      </c>
    </row>
    <row r="147" spans="1:13" s="178" customFormat="1">
      <c r="A147" s="2" t="s">
        <v>108</v>
      </c>
      <c r="B147" s="311">
        <f>SUM(B124:B146)</f>
        <v>75551</v>
      </c>
      <c r="C147" s="71">
        <f>IFERROR(IF((+B147/D147)&lt;0,"n.m.",IF(B147&lt;0,(+B147/D147-1)*-1,(+B147/D147-1))),"")</f>
        <v>3.9087320689323191E-2</v>
      </c>
      <c r="D147" s="311">
        <f>SUM(D124:D146)</f>
        <v>72709</v>
      </c>
      <c r="E147" s="311">
        <f>SUM(E124:E146)</f>
        <v>73740</v>
      </c>
      <c r="F147" s="71">
        <f t="shared" si="18"/>
        <v>1.8205037632801346E-3</v>
      </c>
      <c r="G147" s="311">
        <f>SUM(G124:G146)</f>
        <v>73606</v>
      </c>
      <c r="H147" s="71">
        <f t="shared" si="18"/>
        <v>-9.8735539413505879E-3</v>
      </c>
      <c r="I147" s="311">
        <f>SUM(I124:I146)</f>
        <v>74340</v>
      </c>
      <c r="J147" s="71">
        <f t="shared" si="18"/>
        <v>-3.352877702518231E-2</v>
      </c>
      <c r="K147" s="311">
        <f>SUM(K124:K146)</f>
        <v>76919</v>
      </c>
      <c r="L147" s="248">
        <f t="shared" si="18"/>
        <v>1.9334746885767196E-2</v>
      </c>
      <c r="M147" s="311">
        <f>SUM(M124:M146)</f>
        <v>75460</v>
      </c>
    </row>
    <row r="148" spans="1:13" s="178" customFormat="1">
      <c r="A148" s="313"/>
      <c r="B148" s="311"/>
      <c r="C148" s="312"/>
      <c r="D148" s="311"/>
      <c r="E148" s="311"/>
      <c r="F148" s="312"/>
      <c r="G148" s="311"/>
      <c r="H148" s="312"/>
      <c r="I148" s="311"/>
      <c r="J148" s="312"/>
      <c r="K148" s="311"/>
      <c r="L148" s="248"/>
      <c r="M148" s="311"/>
    </row>
    <row r="149" spans="1:13" s="178" customFormat="1">
      <c r="A149" s="313" t="s">
        <v>152</v>
      </c>
      <c r="B149" s="311"/>
      <c r="C149" s="312"/>
      <c r="D149" s="311"/>
      <c r="E149" s="311"/>
      <c r="F149" s="312"/>
      <c r="G149" s="311"/>
      <c r="H149" s="312"/>
      <c r="I149" s="311"/>
      <c r="J149" s="312"/>
      <c r="K149" s="311"/>
      <c r="L149" s="248"/>
      <c r="M149" s="311"/>
    </row>
    <row r="150" spans="1:13">
      <c r="A150" s="9" t="s">
        <v>84</v>
      </c>
      <c r="B150" s="171">
        <f>B124</f>
        <v>30792</v>
      </c>
      <c r="C150" s="101">
        <f t="shared" ref="C150:C154" si="19">IFERROR(IF((+B150/D150)&lt;0,"n.m.",IF(B150&lt;0,(+B150/D150-1)*-1,(+B150/D150-1))),"")</f>
        <v>8.5065896116710116E-2</v>
      </c>
      <c r="D150" s="171">
        <f>D124</f>
        <v>28378</v>
      </c>
      <c r="E150" s="171">
        <f>E124</f>
        <v>28887</v>
      </c>
      <c r="F150" s="101">
        <f t="shared" si="18"/>
        <v>2.6874266823077697E-2</v>
      </c>
      <c r="G150" s="171">
        <f>G124</f>
        <v>28131</v>
      </c>
      <c r="H150" s="101">
        <f t="shared" si="18"/>
        <v>-6.7495559502661617E-4</v>
      </c>
      <c r="I150" s="171">
        <f>I124</f>
        <v>28150</v>
      </c>
      <c r="J150" s="101">
        <f t="shared" si="18"/>
        <v>-3.3708636550871862E-2</v>
      </c>
      <c r="K150" s="171">
        <f>K124</f>
        <v>29132</v>
      </c>
      <c r="L150" s="101">
        <f t="shared" si="18"/>
        <v>-1.5644534549755007E-2</v>
      </c>
      <c r="M150" s="171">
        <f>M124</f>
        <v>29595</v>
      </c>
    </row>
    <row r="151" spans="1:13">
      <c r="A151" s="9" t="s">
        <v>85</v>
      </c>
      <c r="B151" s="171">
        <f>B125</f>
        <v>11253</v>
      </c>
      <c r="C151" s="101">
        <f t="shared" si="19"/>
        <v>9.5092850094196102E-3</v>
      </c>
      <c r="D151" s="171">
        <f>D125</f>
        <v>11147</v>
      </c>
      <c r="E151" s="171">
        <f>E125</f>
        <v>11606</v>
      </c>
      <c r="F151" s="101">
        <f t="shared" si="18"/>
        <v>7.9027355623100259E-3</v>
      </c>
      <c r="G151" s="171">
        <f>G125</f>
        <v>11515</v>
      </c>
      <c r="H151" s="101">
        <f t="shared" si="18"/>
        <v>8.6850790342207773E-5</v>
      </c>
      <c r="I151" s="171">
        <f>I125</f>
        <v>11514</v>
      </c>
      <c r="J151" s="101">
        <f t="shared" si="18"/>
        <v>-8.6775425199581147E-4</v>
      </c>
      <c r="K151" s="171">
        <f>K125</f>
        <v>11524</v>
      </c>
      <c r="L151" s="101">
        <f t="shared" si="18"/>
        <v>3.5399820305480612E-2</v>
      </c>
      <c r="M151" s="171">
        <f>M125</f>
        <v>11130</v>
      </c>
    </row>
    <row r="152" spans="1:13" s="2" customFormat="1">
      <c r="A152" s="9" t="s">
        <v>105</v>
      </c>
      <c r="B152" s="170">
        <f>B126+B127+B128+B129+B130+B131+B132+B133+B134+B135</f>
        <v>19689</v>
      </c>
      <c r="C152" s="101">
        <f t="shared" si="19"/>
        <v>-2.48625625278589E-2</v>
      </c>
      <c r="D152" s="170">
        <f>D126+D127+D128+D129+D130+D131+D132+D133+D134+D135</f>
        <v>20191</v>
      </c>
      <c r="E152" s="170">
        <f>E126+E127+E128+E129+E130+E131+E132+E133+E134+E135</f>
        <v>20630</v>
      </c>
      <c r="F152" s="101">
        <f t="shared" si="18"/>
        <v>-1.7244664634146312E-2</v>
      </c>
      <c r="G152" s="170">
        <f>G126+G127+G128+G129+G130+G131+G132+G133+G134+G135</f>
        <v>20992</v>
      </c>
      <c r="H152" s="101">
        <f t="shared" si="18"/>
        <v>4.4499736829513026E-3</v>
      </c>
      <c r="I152" s="170">
        <f>I126+I127+I128+I129+I130+I131+I132+I133+I134+I135</f>
        <v>20899</v>
      </c>
      <c r="J152" s="101">
        <f t="shared" si="18"/>
        <v>4.3020412237360972E-2</v>
      </c>
      <c r="K152" s="170">
        <f>K126+K127+K128+K129+K130+K131+K132+K133+K134+K135</f>
        <v>20037</v>
      </c>
      <c r="L152" s="101">
        <f t="shared" si="18"/>
        <v>6.4778403656073902E-2</v>
      </c>
      <c r="M152" s="170">
        <f>M126+M127+M128+M129+M130+M131+M132+M133+M134+M135</f>
        <v>18818</v>
      </c>
    </row>
    <row r="153" spans="1:13" s="2" customFormat="1">
      <c r="A153" s="9" t="s">
        <v>106</v>
      </c>
      <c r="B153" s="170">
        <f>B136+B137+B138+B139+B140+B142+B141</f>
        <v>4111</v>
      </c>
      <c r="C153" s="101">
        <f t="shared" si="19"/>
        <v>-1.457371872722879E-3</v>
      </c>
      <c r="D153" s="170">
        <f>D136+D137+D138+D139+D140+D142+D141</f>
        <v>4117</v>
      </c>
      <c r="E153" s="170">
        <f>E136+E137+E138+E139+E140+E142+E141</f>
        <v>3589</v>
      </c>
      <c r="F153" s="101">
        <f t="shared" si="18"/>
        <v>-4.1143467806572298E-2</v>
      </c>
      <c r="G153" s="170">
        <f>G136+G137+G138+G139+G140+G142+G141</f>
        <v>3743</v>
      </c>
      <c r="H153" s="101">
        <f t="shared" si="18"/>
        <v>-5.2644900025310082E-2</v>
      </c>
      <c r="I153" s="170">
        <f>I136+I137+I138+I139+I140+I142+I141</f>
        <v>3951</v>
      </c>
      <c r="J153" s="101">
        <f t="shared" si="18"/>
        <v>1.0227563283047747E-2</v>
      </c>
      <c r="K153" s="170">
        <f>K136+K137+K138+K139+K140+K142+K141</f>
        <v>3911</v>
      </c>
      <c r="L153" s="101">
        <f t="shared" si="18"/>
        <v>4.852546916890077E-2</v>
      </c>
      <c r="M153" s="170">
        <f>M136+M137+M138+M139+M140+M142+M141</f>
        <v>3730</v>
      </c>
    </row>
    <row r="154" spans="1:13">
      <c r="A154" s="9" t="s">
        <v>107</v>
      </c>
      <c r="B154" s="170">
        <f>B143+B144+B145+B146</f>
        <v>9706</v>
      </c>
      <c r="C154" s="101">
        <f t="shared" si="19"/>
        <v>9.3510590356016277E-2</v>
      </c>
      <c r="D154" s="170">
        <f>D143+D144+D145+D146</f>
        <v>8876</v>
      </c>
      <c r="E154" s="170">
        <f>E143+E144+E145+E146</f>
        <v>9028</v>
      </c>
      <c r="F154" s="101">
        <f t="shared" si="18"/>
        <v>-2.1355013550135471E-2</v>
      </c>
      <c r="G154" s="170">
        <f>G143+G144+G145+G146</f>
        <v>9225</v>
      </c>
      <c r="H154" s="101">
        <f t="shared" si="18"/>
        <v>-6.1164258090779522E-2</v>
      </c>
      <c r="I154" s="170">
        <f>I143+I144+I145+I146</f>
        <v>9826</v>
      </c>
      <c r="J154" s="101">
        <f t="shared" si="18"/>
        <v>-0.20211124644742184</v>
      </c>
      <c r="K154" s="170">
        <f>K143+K144+K145+K146</f>
        <v>12315</v>
      </c>
      <c r="L154" s="101">
        <f t="shared" si="18"/>
        <v>1.0502994994666448E-2</v>
      </c>
      <c r="M154" s="170">
        <f>M143+M144+M145+M146</f>
        <v>12187</v>
      </c>
    </row>
    <row r="155" spans="1:13">
      <c r="B155" s="172"/>
      <c r="C155" s="101"/>
      <c r="D155" s="172"/>
      <c r="E155" s="172"/>
      <c r="F155" s="101"/>
      <c r="G155" s="172"/>
      <c r="H155" s="101"/>
      <c r="I155" s="172"/>
      <c r="J155" s="101"/>
      <c r="K155" s="172"/>
      <c r="L155" s="101"/>
    </row>
    <row r="156" spans="1:13">
      <c r="A156" s="4" t="s">
        <v>109</v>
      </c>
      <c r="B156" s="102">
        <v>33250</v>
      </c>
      <c r="C156" s="101">
        <f t="shared" ref="C156:C157" si="20">IFERROR(IF((+B156/D156)&lt;0,"n.m.",IF(B156&lt;0,(+B156/D156-1)*-1,(+B156/D156-1))),"")</f>
        <v>3.4472030365254147E-2</v>
      </c>
      <c r="D156" s="102">
        <v>32142</v>
      </c>
      <c r="E156" s="102">
        <v>32336</v>
      </c>
      <c r="F156" s="101">
        <f t="shared" si="18"/>
        <v>1.2588463706394437E-2</v>
      </c>
      <c r="G156" s="102">
        <v>31934</v>
      </c>
      <c r="H156" s="101">
        <f t="shared" si="18"/>
        <v>1.4111449089027062E-3</v>
      </c>
      <c r="I156" s="102">
        <v>31889</v>
      </c>
      <c r="J156" s="101">
        <f t="shared" si="18"/>
        <v>-1.8195812807881739E-2</v>
      </c>
      <c r="K156" s="102">
        <v>32480</v>
      </c>
      <c r="L156" s="101">
        <f t="shared" si="18"/>
        <v>2.5835386267449856E-2</v>
      </c>
      <c r="M156" s="102">
        <v>31662</v>
      </c>
    </row>
    <row r="157" spans="1:13">
      <c r="A157" s="4" t="s">
        <v>110</v>
      </c>
      <c r="B157" s="102">
        <v>42301</v>
      </c>
      <c r="C157" s="101">
        <f t="shared" si="20"/>
        <v>4.2744102349200119E-2</v>
      </c>
      <c r="D157" s="102">
        <v>40567</v>
      </c>
      <c r="E157" s="102">
        <v>41404</v>
      </c>
      <c r="F157" s="101">
        <f t="shared" si="18"/>
        <v>-6.431176809368444E-3</v>
      </c>
      <c r="G157" s="102">
        <v>41672</v>
      </c>
      <c r="H157" s="101">
        <f t="shared" si="18"/>
        <v>-1.8350568891192243E-2</v>
      </c>
      <c r="I157" s="102">
        <v>42451</v>
      </c>
      <c r="J157" s="101">
        <f t="shared" si="18"/>
        <v>-4.4735480096311786E-2</v>
      </c>
      <c r="K157" s="102">
        <v>44439</v>
      </c>
      <c r="L157" s="101">
        <f t="shared" si="18"/>
        <v>1.463537147814975E-2</v>
      </c>
      <c r="M157" s="102">
        <v>43798</v>
      </c>
    </row>
    <row r="158" spans="1:13">
      <c r="B158" s="173"/>
      <c r="C158" s="187"/>
      <c r="D158" s="173"/>
      <c r="E158" s="173"/>
      <c r="F158" s="187"/>
      <c r="G158" s="173"/>
      <c r="H158" s="187"/>
      <c r="I158" s="173"/>
      <c r="J158" s="187"/>
      <c r="K158" s="173"/>
    </row>
    <row r="159" spans="1:13" s="2" customFormat="1">
      <c r="A159" s="2" t="s">
        <v>1</v>
      </c>
      <c r="B159" s="174"/>
      <c r="C159" s="174"/>
      <c r="D159" s="174"/>
      <c r="E159" s="174"/>
      <c r="F159" s="174"/>
      <c r="G159" s="174"/>
      <c r="H159" s="174"/>
      <c r="I159" s="174"/>
      <c r="J159" s="174"/>
      <c r="K159" s="174"/>
      <c r="L159" s="245"/>
      <c r="M159" s="245"/>
    </row>
    <row r="160" spans="1:13" s="2" customFormat="1">
      <c r="A160" s="4" t="s">
        <v>84</v>
      </c>
      <c r="B160" s="169">
        <v>3960.87</v>
      </c>
      <c r="C160" s="101">
        <f t="shared" ref="C160:C183" si="21">IFERROR(IF((+B160/D160)&lt;0,"n.m.",IF(B160&lt;0,(+B160/D160-1)*-1,(+B160/D160-1))),"")</f>
        <v>0.10797285503289622</v>
      </c>
      <c r="D160" s="169">
        <v>3574.88</v>
      </c>
      <c r="E160" s="169">
        <v>8346.74</v>
      </c>
      <c r="F160" s="101">
        <f t="shared" ref="F160:L190" si="22">IFERROR(IF((+E160/G160)&lt;0,"n.m.",IF(E160&lt;0,(+E160/G160-1)*-1,(+E160/G160-1))),"")</f>
        <v>0.11860654298668005</v>
      </c>
      <c r="G160" s="169">
        <v>7461.73</v>
      </c>
      <c r="H160" s="101">
        <f t="shared" si="22"/>
        <v>1.8890158792580936E-2</v>
      </c>
      <c r="I160" s="169">
        <v>7323.39</v>
      </c>
      <c r="J160" s="101">
        <f t="shared" si="22"/>
        <v>-6.3336228143437645E-2</v>
      </c>
      <c r="K160" s="169">
        <v>7818.59</v>
      </c>
      <c r="L160" s="243">
        <f t="shared" si="22"/>
        <v>-7.3711539804358628E-3</v>
      </c>
      <c r="M160" s="169">
        <v>7876.6500000000005</v>
      </c>
    </row>
    <row r="161" spans="1:13" s="2" customFormat="1">
      <c r="A161" s="4" t="s">
        <v>85</v>
      </c>
      <c r="B161" s="167">
        <v>1398.53</v>
      </c>
      <c r="C161" s="101">
        <f t="shared" si="21"/>
        <v>8.9129960750109039E-2</v>
      </c>
      <c r="D161" s="167">
        <v>1284.08</v>
      </c>
      <c r="E161" s="167">
        <v>2935.1899999999996</v>
      </c>
      <c r="F161" s="101">
        <f t="shared" si="22"/>
        <v>8.9403223830962109E-2</v>
      </c>
      <c r="G161" s="167">
        <v>2694.31</v>
      </c>
      <c r="H161" s="101">
        <f t="shared" si="22"/>
        <v>9.5319207753349788E-2</v>
      </c>
      <c r="I161" s="167">
        <v>2459.84</v>
      </c>
      <c r="J161" s="101">
        <f t="shared" si="22"/>
        <v>-8.1690098780733522E-2</v>
      </c>
      <c r="K161" s="167">
        <v>2678.66</v>
      </c>
      <c r="L161" s="243">
        <f t="shared" si="22"/>
        <v>5.3968129057643255E-2</v>
      </c>
      <c r="M161" s="167">
        <v>2541.4999999999995</v>
      </c>
    </row>
    <row r="162" spans="1:13" s="2" customFormat="1">
      <c r="A162" s="6" t="s">
        <v>86</v>
      </c>
      <c r="B162" s="167">
        <v>494.54</v>
      </c>
      <c r="C162" s="101">
        <f t="shared" si="21"/>
        <v>0.11805932356664872</v>
      </c>
      <c r="D162" s="167">
        <v>442.32</v>
      </c>
      <c r="E162" s="167">
        <v>1126.3900000000001</v>
      </c>
      <c r="F162" s="101">
        <f t="shared" si="22"/>
        <v>-2.2341228854382611E-2</v>
      </c>
      <c r="G162" s="167">
        <v>1152.1299999999999</v>
      </c>
      <c r="H162" s="101">
        <f t="shared" si="22"/>
        <v>-2.6390954570037928E-2</v>
      </c>
      <c r="I162" s="167">
        <v>1183.3599999999999</v>
      </c>
      <c r="J162" s="101">
        <f t="shared" si="22"/>
        <v>4.7944598926692672E-2</v>
      </c>
      <c r="K162" s="167">
        <v>1129.22</v>
      </c>
      <c r="L162" s="243">
        <f t="shared" si="22"/>
        <v>0.15775875326805755</v>
      </c>
      <c r="M162" s="167">
        <v>975.35</v>
      </c>
    </row>
    <row r="163" spans="1:13" s="2" customFormat="1">
      <c r="A163" s="6" t="s">
        <v>87</v>
      </c>
      <c r="B163" s="167">
        <v>402.5</v>
      </c>
      <c r="C163" s="101">
        <f t="shared" si="21"/>
        <v>-8.7798023751246346E-2</v>
      </c>
      <c r="D163" s="167">
        <v>441.23999999999995</v>
      </c>
      <c r="E163" s="167">
        <v>1092.6099999999999</v>
      </c>
      <c r="F163" s="101">
        <f t="shared" si="22"/>
        <v>0.15251787936963357</v>
      </c>
      <c r="G163" s="167">
        <v>948.02</v>
      </c>
      <c r="H163" s="101">
        <f t="shared" si="22"/>
        <v>0.14819659423975962</v>
      </c>
      <c r="I163" s="167">
        <v>825.66000000000008</v>
      </c>
      <c r="J163" s="101">
        <f t="shared" si="22"/>
        <v>5.477912057027523E-2</v>
      </c>
      <c r="K163" s="167">
        <v>782.78</v>
      </c>
      <c r="L163" s="243">
        <f t="shared" si="22"/>
        <v>0.10806296359209555</v>
      </c>
      <c r="M163" s="167">
        <v>706.44</v>
      </c>
    </row>
    <row r="164" spans="1:13">
      <c r="A164" s="6" t="s">
        <v>88</v>
      </c>
      <c r="B164" s="167">
        <v>288.32</v>
      </c>
      <c r="C164" s="101">
        <f t="shared" si="21"/>
        <v>-6.2709274730990638E-2</v>
      </c>
      <c r="D164" s="167">
        <v>307.61</v>
      </c>
      <c r="E164" s="167">
        <v>687.89999999999986</v>
      </c>
      <c r="F164" s="101">
        <f t="shared" si="22"/>
        <v>5.5790039137441294E-2</v>
      </c>
      <c r="G164" s="167">
        <v>651.54999999999995</v>
      </c>
      <c r="H164" s="101">
        <f t="shared" si="22"/>
        <v>-2.8943171825864034E-2</v>
      </c>
      <c r="I164" s="167">
        <v>670.96999999999991</v>
      </c>
      <c r="J164" s="101">
        <f t="shared" si="22"/>
        <v>-0.20859380528885862</v>
      </c>
      <c r="K164" s="167">
        <v>847.82</v>
      </c>
      <c r="L164" s="243">
        <f t="shared" si="22"/>
        <v>0.18760593368726286</v>
      </c>
      <c r="M164" s="167">
        <v>713.89</v>
      </c>
    </row>
    <row r="165" spans="1:13">
      <c r="A165" s="6" t="s">
        <v>125</v>
      </c>
      <c r="B165" s="167"/>
      <c r="C165" s="101" t="str">
        <f t="shared" si="21"/>
        <v/>
      </c>
      <c r="D165" s="167"/>
      <c r="E165" s="167">
        <v>58.849999999999994</v>
      </c>
      <c r="F165" s="101">
        <f t="shared" si="22"/>
        <v>0.27023526872436854</v>
      </c>
      <c r="G165" s="167">
        <v>46.33</v>
      </c>
      <c r="H165" s="101">
        <f t="shared" si="22"/>
        <v>-0.10213178294573633</v>
      </c>
      <c r="I165" s="167">
        <v>51.599999999999994</v>
      </c>
      <c r="J165" s="101">
        <f t="shared" si="22"/>
        <v>-0.27751330159619148</v>
      </c>
      <c r="K165" s="167">
        <v>71.419999999999987</v>
      </c>
      <c r="L165" s="243">
        <f t="shared" si="22"/>
        <v>-7.7975729408727323E-2</v>
      </c>
      <c r="M165" s="167">
        <v>77.460000000000008</v>
      </c>
    </row>
    <row r="166" spans="1:13">
      <c r="A166" s="6" t="s">
        <v>89</v>
      </c>
      <c r="B166" s="167">
        <v>169.27</v>
      </c>
      <c r="C166" s="101">
        <f t="shared" si="21"/>
        <v>0.16939550949913662</v>
      </c>
      <c r="D166" s="167">
        <v>144.75</v>
      </c>
      <c r="E166" s="167">
        <v>351.37</v>
      </c>
      <c r="F166" s="101">
        <f t="shared" si="22"/>
        <v>0.21522445873971074</v>
      </c>
      <c r="G166" s="167">
        <v>289.14000000000004</v>
      </c>
      <c r="H166" s="101">
        <f t="shared" si="22"/>
        <v>-2.6399084113408189E-2</v>
      </c>
      <c r="I166" s="167">
        <v>296.98</v>
      </c>
      <c r="J166" s="101">
        <f t="shared" si="22"/>
        <v>-0.19526338608280935</v>
      </c>
      <c r="K166" s="167">
        <v>369.03999999999996</v>
      </c>
      <c r="L166" s="243">
        <f t="shared" si="22"/>
        <v>-0.28270714688332144</v>
      </c>
      <c r="M166" s="167">
        <v>514.49</v>
      </c>
    </row>
    <row r="167" spans="1:13">
      <c r="A167" s="6" t="s">
        <v>90</v>
      </c>
      <c r="B167" s="167">
        <v>173.05</v>
      </c>
      <c r="C167" s="101">
        <f t="shared" si="21"/>
        <v>0.58601411419668237</v>
      </c>
      <c r="D167" s="167">
        <v>109.11</v>
      </c>
      <c r="E167" s="167">
        <v>315.45999999999998</v>
      </c>
      <c r="F167" s="101">
        <f t="shared" si="22"/>
        <v>0.1941100764630177</v>
      </c>
      <c r="G167" s="167">
        <v>264.17999999999995</v>
      </c>
      <c r="H167" s="101">
        <f t="shared" si="22"/>
        <v>5.595970900951297E-2</v>
      </c>
      <c r="I167" s="167">
        <v>250.17999999999998</v>
      </c>
      <c r="J167" s="101">
        <f t="shared" si="22"/>
        <v>0.1094456762749445</v>
      </c>
      <c r="K167" s="167">
        <v>225.5</v>
      </c>
      <c r="L167" s="243">
        <f t="shared" si="22"/>
        <v>0.14252419313978804</v>
      </c>
      <c r="M167" s="167">
        <v>197.37000000000003</v>
      </c>
    </row>
    <row r="168" spans="1:13">
      <c r="A168" s="6" t="s">
        <v>91</v>
      </c>
      <c r="B168" s="167">
        <v>114.88000000000001</v>
      </c>
      <c r="C168" s="101">
        <f t="shared" si="21"/>
        <v>0.10589141316904138</v>
      </c>
      <c r="D168" s="167">
        <v>103.88</v>
      </c>
      <c r="E168" s="167">
        <v>238.26000000000002</v>
      </c>
      <c r="F168" s="101">
        <f t="shared" si="22"/>
        <v>0.34321795016349066</v>
      </c>
      <c r="G168" s="167">
        <v>177.38000000000002</v>
      </c>
      <c r="H168" s="101">
        <f t="shared" si="22"/>
        <v>3.2659952261745673E-2</v>
      </c>
      <c r="I168" s="167">
        <v>171.76999999999998</v>
      </c>
      <c r="J168" s="101">
        <f t="shared" si="22"/>
        <v>0.12650839454354634</v>
      </c>
      <c r="K168" s="167">
        <v>152.48000000000002</v>
      </c>
      <c r="L168" s="243">
        <f t="shared" si="22"/>
        <v>-6.3448191143050114E-2</v>
      </c>
      <c r="M168" s="167">
        <v>162.81</v>
      </c>
    </row>
    <row r="169" spans="1:13">
      <c r="A169" s="6" t="s">
        <v>92</v>
      </c>
      <c r="B169" s="167">
        <v>63.32</v>
      </c>
      <c r="C169" s="101">
        <f t="shared" si="21"/>
        <v>0.83483048391770476</v>
      </c>
      <c r="D169" s="167">
        <v>34.510000000000005</v>
      </c>
      <c r="E169" s="167">
        <v>80.66</v>
      </c>
      <c r="F169" s="101">
        <f t="shared" si="22"/>
        <v>-0.226653883029722</v>
      </c>
      <c r="G169" s="167">
        <v>104.3</v>
      </c>
      <c r="H169" s="101">
        <f t="shared" si="22"/>
        <v>0.77320639238354305</v>
      </c>
      <c r="I169" s="167">
        <v>58.82</v>
      </c>
      <c r="J169" s="101">
        <f t="shared" si="22"/>
        <v>0.20755491685485516</v>
      </c>
      <c r="K169" s="167">
        <v>48.71</v>
      </c>
      <c r="L169" s="243">
        <f t="shared" si="22"/>
        <v>-0.28724026924202517</v>
      </c>
      <c r="M169" s="167">
        <v>68.34</v>
      </c>
    </row>
    <row r="170" spans="1:13">
      <c r="A170" s="6" t="s">
        <v>93</v>
      </c>
      <c r="B170" s="167">
        <v>63.25</v>
      </c>
      <c r="C170" s="101">
        <f t="shared" si="21"/>
        <v>-5.3851907255048292E-2</v>
      </c>
      <c r="D170" s="167">
        <v>66.84999999999998</v>
      </c>
      <c r="E170" s="167">
        <v>146.36000000000001</v>
      </c>
      <c r="F170" s="101">
        <f t="shared" si="22"/>
        <v>-5.3298835705045122E-2</v>
      </c>
      <c r="G170" s="167">
        <v>154.6</v>
      </c>
      <c r="H170" s="101">
        <f t="shared" si="22"/>
        <v>-1.9471047123739371E-2</v>
      </c>
      <c r="I170" s="167">
        <v>157.66999999999999</v>
      </c>
      <c r="J170" s="101">
        <f t="shared" si="22"/>
        <v>6.4546620754844186E-2</v>
      </c>
      <c r="K170" s="167">
        <v>148.11000000000001</v>
      </c>
      <c r="L170" s="243">
        <f t="shared" si="22"/>
        <v>0.33396379356930561</v>
      </c>
      <c r="M170" s="167">
        <v>111.03</v>
      </c>
    </row>
    <row r="171" spans="1:13">
      <c r="A171" s="6" t="s">
        <v>94</v>
      </c>
      <c r="B171" s="167">
        <v>24.45</v>
      </c>
      <c r="C171" s="101">
        <f t="shared" si="21"/>
        <v>0.15221489161168722</v>
      </c>
      <c r="D171" s="167">
        <v>21.22</v>
      </c>
      <c r="E171" s="167">
        <v>67.84</v>
      </c>
      <c r="F171" s="101">
        <f t="shared" si="22"/>
        <v>-0.16678948661262583</v>
      </c>
      <c r="G171" s="167">
        <v>81.42</v>
      </c>
      <c r="H171" s="101">
        <f t="shared" si="22"/>
        <v>0.24078024992380387</v>
      </c>
      <c r="I171" s="167">
        <v>65.61999999999999</v>
      </c>
      <c r="J171" s="101">
        <f t="shared" si="22"/>
        <v>0.5676063067367414</v>
      </c>
      <c r="K171" s="167">
        <v>41.86</v>
      </c>
      <c r="L171" s="243">
        <f t="shared" si="22"/>
        <v>-5.7007125890735644E-3</v>
      </c>
      <c r="M171" s="167">
        <v>42.099999999999994</v>
      </c>
    </row>
    <row r="172" spans="1:13">
      <c r="A172" s="6" t="s">
        <v>95</v>
      </c>
      <c r="B172" s="167">
        <v>100.04000000000002</v>
      </c>
      <c r="C172" s="101">
        <f t="shared" si="21"/>
        <v>0.14240036542194856</v>
      </c>
      <c r="D172" s="167">
        <v>87.57</v>
      </c>
      <c r="E172" s="167">
        <v>196.82</v>
      </c>
      <c r="F172" s="101">
        <f t="shared" si="22"/>
        <v>2.6654843252829963E-2</v>
      </c>
      <c r="G172" s="167">
        <v>191.70999999999998</v>
      </c>
      <c r="H172" s="101">
        <f t="shared" si="22"/>
        <v>-0.12736128180618145</v>
      </c>
      <c r="I172" s="167">
        <v>219.68999999999997</v>
      </c>
      <c r="J172" s="101">
        <f t="shared" si="22"/>
        <v>-5.2856219012718308E-2</v>
      </c>
      <c r="K172" s="167">
        <v>231.95</v>
      </c>
      <c r="L172" s="243">
        <f t="shared" si="22"/>
        <v>-0.15101936239522729</v>
      </c>
      <c r="M172" s="167">
        <v>273.21000000000004</v>
      </c>
    </row>
    <row r="173" spans="1:13">
      <c r="A173" s="4" t="s">
        <v>96</v>
      </c>
      <c r="B173" s="168">
        <v>96.590000000000018</v>
      </c>
      <c r="C173" s="101">
        <f t="shared" si="21"/>
        <v>0.11677650595444589</v>
      </c>
      <c r="D173" s="168">
        <v>86.49</v>
      </c>
      <c r="E173" s="168">
        <v>176.24</v>
      </c>
      <c r="F173" s="101">
        <f t="shared" si="22"/>
        <v>-0.24135852955103088</v>
      </c>
      <c r="G173" s="168">
        <v>232.31</v>
      </c>
      <c r="H173" s="101">
        <f t="shared" si="22"/>
        <v>-0.11281267901470315</v>
      </c>
      <c r="I173" s="168">
        <v>261.85000000000002</v>
      </c>
      <c r="J173" s="101">
        <f t="shared" si="22"/>
        <v>-0.1758985333920815</v>
      </c>
      <c r="K173" s="168">
        <v>317.74</v>
      </c>
      <c r="L173" s="243">
        <f t="shared" si="22"/>
        <v>-9.413844223970802E-2</v>
      </c>
      <c r="M173" s="246">
        <v>350.76</v>
      </c>
    </row>
    <row r="174" spans="1:13">
      <c r="A174" s="4" t="s">
        <v>97</v>
      </c>
      <c r="B174" s="167">
        <v>44.13</v>
      </c>
      <c r="C174" s="101">
        <f t="shared" si="21"/>
        <v>-0.38546163486979523</v>
      </c>
      <c r="D174" s="167">
        <v>71.81</v>
      </c>
      <c r="E174" s="167">
        <v>151.72</v>
      </c>
      <c r="F174" s="101">
        <f t="shared" si="22"/>
        <v>0.25119577766782109</v>
      </c>
      <c r="G174" s="167">
        <v>121.26</v>
      </c>
      <c r="H174" s="101">
        <f t="shared" si="22"/>
        <v>-0.24259837601499057</v>
      </c>
      <c r="I174" s="167">
        <v>160.1</v>
      </c>
      <c r="J174" s="101">
        <f t="shared" si="22"/>
        <v>-0.22005163930433091</v>
      </c>
      <c r="K174" s="167">
        <v>205.27</v>
      </c>
      <c r="L174" s="243">
        <f t="shared" si="22"/>
        <v>0.15100370079623193</v>
      </c>
      <c r="M174" s="167">
        <v>178.34</v>
      </c>
    </row>
    <row r="175" spans="1:13" s="2" customFormat="1">
      <c r="A175" s="4" t="s">
        <v>98</v>
      </c>
      <c r="B175" s="167">
        <v>26.169999999999998</v>
      </c>
      <c r="C175" s="101">
        <f t="shared" si="21"/>
        <v>73.771428571428572</v>
      </c>
      <c r="D175" s="167">
        <v>0.35</v>
      </c>
      <c r="E175" s="167">
        <v>20.589999999999996</v>
      </c>
      <c r="F175" s="101">
        <f t="shared" si="22"/>
        <v>-0.64712939160239935</v>
      </c>
      <c r="G175" s="167">
        <v>58.349999999999994</v>
      </c>
      <c r="H175" s="101">
        <f t="shared" si="22"/>
        <v>0.12731839258114341</v>
      </c>
      <c r="I175" s="167">
        <v>51.760000000000005</v>
      </c>
      <c r="J175" s="101" t="str">
        <f t="shared" si="22"/>
        <v>n.m.</v>
      </c>
      <c r="K175" s="167">
        <v>-5.7799999999999994</v>
      </c>
      <c r="L175" s="243" t="str">
        <f t="shared" si="22"/>
        <v>n.m.</v>
      </c>
      <c r="M175" s="167">
        <v>74.239999999999995</v>
      </c>
    </row>
    <row r="176" spans="1:13">
      <c r="A176" s="4" t="s">
        <v>99</v>
      </c>
      <c r="B176" s="167">
        <v>8.6</v>
      </c>
      <c r="C176" s="101">
        <f t="shared" si="21"/>
        <v>-0.77284733227680924</v>
      </c>
      <c r="D176" s="167">
        <v>37.86</v>
      </c>
      <c r="E176" s="167">
        <v>61.49</v>
      </c>
      <c r="F176" s="101">
        <f t="shared" si="22"/>
        <v>-0.43613021549747821</v>
      </c>
      <c r="G176" s="167">
        <v>109.05000000000001</v>
      </c>
      <c r="H176" s="101">
        <f t="shared" si="22"/>
        <v>0.42735602094240832</v>
      </c>
      <c r="I176" s="167">
        <v>76.400000000000006</v>
      </c>
      <c r="J176" s="101">
        <f t="shared" si="22"/>
        <v>-0.23208362649512515</v>
      </c>
      <c r="K176" s="167">
        <v>99.490000000000009</v>
      </c>
      <c r="L176" s="243">
        <f t="shared" si="22"/>
        <v>8.4832624577472426E-2</v>
      </c>
      <c r="M176" s="167">
        <v>91.710000000000008</v>
      </c>
    </row>
    <row r="177" spans="1:13" s="178" customFormat="1">
      <c r="A177" s="300" t="s">
        <v>148</v>
      </c>
      <c r="B177" s="185">
        <v>323.20999999999998</v>
      </c>
      <c r="C177" s="101">
        <f t="shared" si="21"/>
        <v>0.20551266271306545</v>
      </c>
      <c r="D177" s="185">
        <v>268.11</v>
      </c>
      <c r="E177" s="185">
        <v>578.38</v>
      </c>
      <c r="F177" s="101">
        <f t="shared" si="22"/>
        <v>0.48291157090480219</v>
      </c>
      <c r="G177" s="185">
        <v>390.03</v>
      </c>
      <c r="H177" s="101">
        <f t="shared" si="22"/>
        <v>0.72954636158041741</v>
      </c>
      <c r="I177" s="185">
        <v>225.51000000000002</v>
      </c>
      <c r="J177" s="101">
        <f t="shared" si="22"/>
        <v>0.78692551505546771</v>
      </c>
      <c r="K177" s="185">
        <v>126.2</v>
      </c>
      <c r="L177" s="300" t="str">
        <f t="shared" si="22"/>
        <v/>
      </c>
      <c r="M177" s="300"/>
    </row>
    <row r="178" spans="1:13">
      <c r="A178" s="11" t="s">
        <v>100</v>
      </c>
      <c r="B178" s="185">
        <v>70.63</v>
      </c>
      <c r="C178" s="101">
        <f t="shared" si="21"/>
        <v>4.7922848664688322E-2</v>
      </c>
      <c r="D178" s="185">
        <v>67.400000000000006</v>
      </c>
      <c r="E178" s="185">
        <v>110.13000000000001</v>
      </c>
      <c r="F178" s="101">
        <f t="shared" si="22"/>
        <v>-0.19164709336465058</v>
      </c>
      <c r="G178" s="185">
        <v>136.24</v>
      </c>
      <c r="H178" s="101">
        <f t="shared" si="22"/>
        <v>-0.14647287307354984</v>
      </c>
      <c r="I178" s="185">
        <v>159.62000000000003</v>
      </c>
      <c r="J178" s="101">
        <f t="shared" si="22"/>
        <v>-0.28218734541529866</v>
      </c>
      <c r="K178" s="185">
        <v>222.37</v>
      </c>
      <c r="L178" s="243">
        <f t="shared" si="22"/>
        <v>-0.19205755186571216</v>
      </c>
      <c r="M178" s="185">
        <v>275.22999999999996</v>
      </c>
    </row>
    <row r="179" spans="1:13">
      <c r="A179" s="11" t="s">
        <v>101</v>
      </c>
      <c r="B179" s="185">
        <v>108.09</v>
      </c>
      <c r="C179" s="101">
        <f t="shared" si="21"/>
        <v>-8.5068562722193986E-2</v>
      </c>
      <c r="D179" s="185">
        <v>118.14</v>
      </c>
      <c r="E179" s="185">
        <v>251.78</v>
      </c>
      <c r="F179" s="101">
        <f t="shared" si="22"/>
        <v>0.24115153307699888</v>
      </c>
      <c r="G179" s="185">
        <v>202.86</v>
      </c>
      <c r="H179" s="101">
        <f t="shared" si="22"/>
        <v>0.70427623288246677</v>
      </c>
      <c r="I179" s="185">
        <v>119.03</v>
      </c>
      <c r="J179" s="101">
        <f t="shared" si="22"/>
        <v>-0.19552581778859135</v>
      </c>
      <c r="K179" s="185">
        <v>147.95999999999998</v>
      </c>
      <c r="L179" s="243">
        <f t="shared" si="22"/>
        <v>-0.28063010501750296</v>
      </c>
      <c r="M179" s="185">
        <v>205.67999999999998</v>
      </c>
    </row>
    <row r="180" spans="1:13">
      <c r="A180" s="11" t="s">
        <v>102</v>
      </c>
      <c r="B180" s="185">
        <v>258.89</v>
      </c>
      <c r="C180" s="101">
        <f t="shared" si="21"/>
        <v>5.7168524643717689E-2</v>
      </c>
      <c r="D180" s="185">
        <v>244.89</v>
      </c>
      <c r="E180" s="185">
        <v>557.92999999999995</v>
      </c>
      <c r="F180" s="101">
        <f t="shared" si="22"/>
        <v>0.15813181110534491</v>
      </c>
      <c r="G180" s="185">
        <v>481.75000000000006</v>
      </c>
      <c r="H180" s="101">
        <f t="shared" si="22"/>
        <v>-2.5113323619880168E-2</v>
      </c>
      <c r="I180" s="185">
        <v>494.16</v>
      </c>
      <c r="J180" s="101">
        <f t="shared" si="22"/>
        <v>-0.30742386231447349</v>
      </c>
      <c r="K180" s="185">
        <v>713.51</v>
      </c>
      <c r="L180" s="243">
        <f t="shared" si="22"/>
        <v>6.9698060028185127E-2</v>
      </c>
      <c r="M180" s="185">
        <v>667.02</v>
      </c>
    </row>
    <row r="181" spans="1:13">
      <c r="A181" s="11" t="s">
        <v>103</v>
      </c>
      <c r="B181" s="186">
        <v>12.98</v>
      </c>
      <c r="C181" s="101">
        <f t="shared" si="21"/>
        <v>-0.29418162044589447</v>
      </c>
      <c r="D181" s="186">
        <v>18.39</v>
      </c>
      <c r="E181" s="186">
        <v>47.04</v>
      </c>
      <c r="F181" s="101">
        <f t="shared" si="22"/>
        <v>0.3303167420814479</v>
      </c>
      <c r="G181" s="186">
        <v>35.36</v>
      </c>
      <c r="H181" s="101">
        <f t="shared" si="22"/>
        <v>-0.2277789910460799</v>
      </c>
      <c r="I181" s="186">
        <v>45.79</v>
      </c>
      <c r="J181" s="101">
        <f t="shared" si="22"/>
        <v>-0.30631722466292988</v>
      </c>
      <c r="K181" s="186">
        <v>66.010000000000005</v>
      </c>
      <c r="L181" s="243">
        <f t="shared" si="22"/>
        <v>0.15543497286889552</v>
      </c>
      <c r="M181" s="301">
        <v>57.13</v>
      </c>
    </row>
    <row r="182" spans="1:13">
      <c r="A182" s="11" t="s">
        <v>104</v>
      </c>
      <c r="B182" s="186">
        <v>56.309999999999995</v>
      </c>
      <c r="C182" s="101">
        <f t="shared" si="21"/>
        <v>8.8873089228580504E-4</v>
      </c>
      <c r="D182" s="186">
        <v>56.26</v>
      </c>
      <c r="E182" s="186">
        <v>135.72</v>
      </c>
      <c r="F182" s="101">
        <f t="shared" si="22"/>
        <v>-6.3418673659512925E-2</v>
      </c>
      <c r="G182" s="186">
        <v>144.91000000000003</v>
      </c>
      <c r="H182" s="101">
        <f t="shared" si="22"/>
        <v>0.24024306744265678</v>
      </c>
      <c r="I182" s="186">
        <v>116.84</v>
      </c>
      <c r="J182" s="101">
        <f t="shared" si="22"/>
        <v>-0.34748129118731153</v>
      </c>
      <c r="K182" s="186">
        <v>179.06</v>
      </c>
      <c r="L182" s="243">
        <f t="shared" si="22"/>
        <v>0.1044223771047923</v>
      </c>
      <c r="M182" s="301">
        <v>162.13000000000002</v>
      </c>
    </row>
    <row r="183" spans="1:13" s="178" customFormat="1">
      <c r="A183" s="304" t="s">
        <v>111</v>
      </c>
      <c r="B183" s="315">
        <f>SUM(B160:B182)</f>
        <v>8258.6200000000008</v>
      </c>
      <c r="C183" s="71">
        <f t="shared" si="21"/>
        <v>8.8419182573948429E-2</v>
      </c>
      <c r="D183" s="315">
        <f>SUM(D160:D182)</f>
        <v>7587.72</v>
      </c>
      <c r="E183" s="315">
        <f>SUM(E160:E182)</f>
        <v>17735.47</v>
      </c>
      <c r="F183" s="71">
        <f t="shared" si="22"/>
        <v>9.9606793263281368E-2</v>
      </c>
      <c r="G183" s="315">
        <f>SUM(G160:G182)</f>
        <v>16128.919999999996</v>
      </c>
      <c r="H183" s="71">
        <f t="shared" si="22"/>
        <v>4.4172151688946171E-2</v>
      </c>
      <c r="I183" s="315">
        <f>SUM(I160:I182)</f>
        <v>15446.610000000004</v>
      </c>
      <c r="J183" s="71">
        <f t="shared" si="22"/>
        <v>-7.0487550525124121E-2</v>
      </c>
      <c r="K183" s="315">
        <f>SUM(K160:K182)</f>
        <v>16617.97</v>
      </c>
      <c r="L183" s="248">
        <f t="shared" si="22"/>
        <v>1.8078304808955448E-2</v>
      </c>
      <c r="M183" s="315">
        <f>SUM(M160:M182)</f>
        <v>16322.879999999997</v>
      </c>
    </row>
    <row r="184" spans="1:13" s="178" customFormat="1">
      <c r="A184" s="316"/>
      <c r="B184" s="315"/>
      <c r="C184" s="312"/>
      <c r="D184" s="315"/>
      <c r="E184" s="315"/>
      <c r="F184" s="312"/>
      <c r="G184" s="315"/>
      <c r="H184" s="312"/>
      <c r="I184" s="315"/>
      <c r="J184" s="312"/>
      <c r="K184" s="315"/>
      <c r="L184" s="248"/>
      <c r="M184" s="315"/>
    </row>
    <row r="185" spans="1:13" s="178" customFormat="1">
      <c r="A185" s="304" t="s">
        <v>153</v>
      </c>
      <c r="B185" s="315"/>
      <c r="C185" s="312"/>
      <c r="D185" s="315"/>
      <c r="E185" s="315"/>
      <c r="F185" s="312"/>
      <c r="G185" s="315"/>
      <c r="H185" s="312"/>
      <c r="I185" s="315"/>
      <c r="J185" s="312"/>
      <c r="K185" s="315"/>
      <c r="L185" s="248"/>
      <c r="M185" s="315"/>
    </row>
    <row r="186" spans="1:13">
      <c r="A186" s="302" t="s">
        <v>84</v>
      </c>
      <c r="B186" s="303">
        <f>B160</f>
        <v>3960.87</v>
      </c>
      <c r="C186" s="101">
        <f t="shared" ref="C186:C190" si="23">IFERROR(IF((+B186/D186)&lt;0,"n.m.",IF(B186&lt;0,(+B186/D186-1)*-1,(+B186/D186-1))),"")</f>
        <v>0.10797285503289622</v>
      </c>
      <c r="D186" s="303">
        <f>D160</f>
        <v>3574.88</v>
      </c>
      <c r="E186" s="303">
        <f>E160</f>
        <v>8346.74</v>
      </c>
      <c r="F186" s="101">
        <f t="shared" si="22"/>
        <v>0.11860654298668005</v>
      </c>
      <c r="G186" s="303">
        <f>G160</f>
        <v>7461.73</v>
      </c>
      <c r="H186" s="101">
        <f t="shared" si="22"/>
        <v>1.8890158792580936E-2</v>
      </c>
      <c r="I186" s="303">
        <f>I160</f>
        <v>7323.39</v>
      </c>
      <c r="J186" s="101">
        <f t="shared" si="22"/>
        <v>-6.3336228143437645E-2</v>
      </c>
      <c r="K186" s="303">
        <f>K160</f>
        <v>7818.59</v>
      </c>
      <c r="L186" s="101">
        <f t="shared" si="22"/>
        <v>-7.3711539804358628E-3</v>
      </c>
      <c r="M186" s="303">
        <f>M160</f>
        <v>7876.6500000000005</v>
      </c>
    </row>
    <row r="187" spans="1:13">
      <c r="A187" s="302" t="s">
        <v>85</v>
      </c>
      <c r="B187" s="303">
        <f>B161</f>
        <v>1398.53</v>
      </c>
      <c r="C187" s="101">
        <f t="shared" si="23"/>
        <v>8.9129960750109039E-2</v>
      </c>
      <c r="D187" s="303">
        <f>D161</f>
        <v>1284.08</v>
      </c>
      <c r="E187" s="303">
        <f>E161</f>
        <v>2935.1899999999996</v>
      </c>
      <c r="F187" s="101">
        <f t="shared" si="22"/>
        <v>8.9403223830962109E-2</v>
      </c>
      <c r="G187" s="303">
        <f>G161</f>
        <v>2694.31</v>
      </c>
      <c r="H187" s="101">
        <f t="shared" si="22"/>
        <v>9.5319207753349788E-2</v>
      </c>
      <c r="I187" s="303">
        <f>I161</f>
        <v>2459.84</v>
      </c>
      <c r="J187" s="101">
        <f t="shared" si="22"/>
        <v>-8.1690098780733522E-2</v>
      </c>
      <c r="K187" s="303">
        <f>K161</f>
        <v>2678.66</v>
      </c>
      <c r="L187" s="101">
        <f t="shared" si="22"/>
        <v>5.3968129057643255E-2</v>
      </c>
      <c r="M187" s="303">
        <f>M161</f>
        <v>2541.4999999999995</v>
      </c>
    </row>
    <row r="188" spans="1:13" s="2" customFormat="1">
      <c r="A188" s="302" t="s">
        <v>105</v>
      </c>
      <c r="B188" s="159">
        <f>B162+B163+B164+B165+B166+B167+B168+B169+B170+B171</f>
        <v>1793.58</v>
      </c>
      <c r="C188" s="101">
        <f t="shared" si="23"/>
        <v>7.3042614673135997E-2</v>
      </c>
      <c r="D188" s="159">
        <f>D162+D163+D164+D165+D166+D167+D168+D169+D170+D171</f>
        <v>1671.4899999999998</v>
      </c>
      <c r="E188" s="159">
        <f>E162+E163+E164+E165+E166+E167+E168+E169+E170+E171</f>
        <v>4165.7</v>
      </c>
      <c r="F188" s="101">
        <f t="shared" si="22"/>
        <v>7.6672568201496594E-2</v>
      </c>
      <c r="G188" s="159">
        <f>G162+G163+G164+G165+G166+G167+G168+G169+G170+G171</f>
        <v>3869.0499999999997</v>
      </c>
      <c r="H188" s="101">
        <f t="shared" si="22"/>
        <v>3.6547956802576165E-2</v>
      </c>
      <c r="I188" s="159">
        <f>I162+I163+I164+I165+I166+I167+I168+I169+I170+I171</f>
        <v>3732.6299999999997</v>
      </c>
      <c r="J188" s="101">
        <f t="shared" si="22"/>
        <v>-2.208837445702605E-2</v>
      </c>
      <c r="K188" s="159">
        <f>K162+K163+K164+K165+K166+K167+K168+K169+K170+K171</f>
        <v>3816.9400000000005</v>
      </c>
      <c r="L188" s="101">
        <f t="shared" si="22"/>
        <v>6.9386542944235297E-2</v>
      </c>
      <c r="M188" s="159">
        <f>M162+M163+M164+M165+M166+M167+M168+M169+M170+M171</f>
        <v>3569.28</v>
      </c>
    </row>
    <row r="189" spans="1:13" s="2" customFormat="1">
      <c r="A189" s="302" t="s">
        <v>106</v>
      </c>
      <c r="B189" s="159">
        <f>B172+B173+B174+B175+B176+B178+B177</f>
        <v>669.37000000000012</v>
      </c>
      <c r="C189" s="101">
        <f t="shared" si="23"/>
        <v>8.0343452928549608E-2</v>
      </c>
      <c r="D189" s="159">
        <f>D172+D173+D174+D175+D176+D178+D177</f>
        <v>619.59</v>
      </c>
      <c r="E189" s="159">
        <f>E172+E173+E174+E175+E176+E178+E177</f>
        <v>1295.3699999999999</v>
      </c>
      <c r="F189" s="101">
        <f t="shared" si="22"/>
        <v>4.5538560878162881E-2</v>
      </c>
      <c r="G189" s="159">
        <f>G172+G173+G174+G175+G176+G178+G177</f>
        <v>1238.95</v>
      </c>
      <c r="H189" s="101">
        <f t="shared" si="22"/>
        <v>7.2748997774756852E-2</v>
      </c>
      <c r="I189" s="159">
        <f>I172+I173+I174+I175+I176+I178+I177</f>
        <v>1154.93</v>
      </c>
      <c r="J189" s="101">
        <f t="shared" si="22"/>
        <v>-3.5339614446560419E-2</v>
      </c>
      <c r="K189" s="159">
        <f>K172+K173+K174+K175+K176+K178+K177</f>
        <v>1197.24</v>
      </c>
      <c r="L189" s="101">
        <f t="shared" si="22"/>
        <v>-3.7193704814674877E-2</v>
      </c>
      <c r="M189" s="159">
        <f>M172+M173+M174+M175+M176+M178+M177</f>
        <v>1243.49</v>
      </c>
    </row>
    <row r="190" spans="1:13">
      <c r="A190" s="302" t="s">
        <v>107</v>
      </c>
      <c r="B190" s="159">
        <f>B179+B180+B181+B182</f>
        <v>436.27000000000004</v>
      </c>
      <c r="C190" s="101">
        <f t="shared" si="23"/>
        <v>-3.2215317126665921E-3</v>
      </c>
      <c r="D190" s="159">
        <f>D179+D180+D181+D182</f>
        <v>437.67999999999995</v>
      </c>
      <c r="E190" s="159">
        <f>E179+E180+E181+E182</f>
        <v>992.46999999999991</v>
      </c>
      <c r="F190" s="101">
        <f t="shared" si="22"/>
        <v>0.14752335584127252</v>
      </c>
      <c r="G190" s="159">
        <f>G179+G180+G181+G182</f>
        <v>864.88000000000011</v>
      </c>
      <c r="H190" s="101">
        <f t="shared" si="22"/>
        <v>0.11479466886648981</v>
      </c>
      <c r="I190" s="159">
        <f>I179+I180+I181+I182</f>
        <v>775.82</v>
      </c>
      <c r="J190" s="101">
        <f t="shared" si="22"/>
        <v>-0.29887758237388606</v>
      </c>
      <c r="K190" s="159">
        <f>K179+K180+K181+K182</f>
        <v>1106.54</v>
      </c>
      <c r="L190" s="101">
        <f t="shared" si="22"/>
        <v>1.3352137440931777E-2</v>
      </c>
      <c r="M190" s="159">
        <f>M179+M180+M181+M182</f>
        <v>1091.96</v>
      </c>
    </row>
    <row r="191" spans="1:13">
      <c r="A191" s="11"/>
      <c r="B191" s="302"/>
      <c r="C191" s="101"/>
      <c r="D191" s="302"/>
      <c r="E191" s="302"/>
      <c r="F191" s="101"/>
      <c r="G191" s="302"/>
      <c r="H191" s="101"/>
      <c r="I191" s="302"/>
      <c r="J191" s="101"/>
      <c r="K191" s="302"/>
      <c r="L191" s="11"/>
      <c r="M191" s="11"/>
    </row>
    <row r="192" spans="1:13">
      <c r="A192" s="305" t="s">
        <v>2</v>
      </c>
      <c r="B192" s="306"/>
      <c r="C192" s="101"/>
      <c r="D192" s="306"/>
      <c r="E192" s="306"/>
      <c r="F192" s="101"/>
      <c r="G192" s="306"/>
      <c r="H192" s="101"/>
      <c r="I192" s="306"/>
      <c r="J192" s="101"/>
      <c r="K192" s="306"/>
      <c r="L192" s="243"/>
      <c r="M192" s="307"/>
    </row>
    <row r="193" spans="1:13" s="2" customFormat="1">
      <c r="A193" s="11" t="s">
        <v>84</v>
      </c>
      <c r="B193" s="185">
        <v>11685.180000000002</v>
      </c>
      <c r="C193" s="101">
        <f t="shared" ref="C193:C216" si="24">IFERROR(IF((+B193/D193)&lt;0,"n.m.",IF(B193&lt;0,(+B193/D193-1)*-1,(+B193/D193-1))),"")</f>
        <v>3.4001626414817299E-2</v>
      </c>
      <c r="D193" s="185">
        <v>11300.93</v>
      </c>
      <c r="E193" s="185">
        <v>11153.95</v>
      </c>
      <c r="F193" s="101">
        <f t="shared" ref="F193:L223" si="25">IFERROR(IF((+E193/G193)&lt;0,"n.m.",IF(E193&lt;0,(+E193/G193-1)*-1,(+E193/G193-1))),"")</f>
        <v>4.0137902351184529E-2</v>
      </c>
      <c r="G193" s="185">
        <v>10723.530000000002</v>
      </c>
      <c r="H193" s="101">
        <f t="shared" si="25"/>
        <v>0.30508963452480975</v>
      </c>
      <c r="I193" s="185">
        <v>8216.6999999999989</v>
      </c>
      <c r="J193" s="101">
        <f t="shared" si="25"/>
        <v>7.8665226118382892E-2</v>
      </c>
      <c r="K193" s="185">
        <v>7617.47</v>
      </c>
      <c r="L193" s="243">
        <f t="shared" si="25"/>
        <v>6.1197963829271673E-2</v>
      </c>
      <c r="M193" s="185">
        <v>7178.1799999999994</v>
      </c>
    </row>
    <row r="194" spans="1:13" s="2" customFormat="1">
      <c r="A194" s="11" t="s">
        <v>85</v>
      </c>
      <c r="B194" s="185">
        <v>3055.89</v>
      </c>
      <c r="C194" s="101">
        <f t="shared" si="24"/>
        <v>-5.4825789091134114E-2</v>
      </c>
      <c r="D194" s="185">
        <v>3233.15</v>
      </c>
      <c r="E194" s="185">
        <v>2991.7799999999997</v>
      </c>
      <c r="F194" s="101">
        <f t="shared" si="25"/>
        <v>0.12360149774474483</v>
      </c>
      <c r="G194" s="185">
        <v>2662.67</v>
      </c>
      <c r="H194" s="101">
        <f t="shared" si="25"/>
        <v>0.47180397099142146</v>
      </c>
      <c r="I194" s="185">
        <v>1809.12</v>
      </c>
      <c r="J194" s="101">
        <f t="shared" si="25"/>
        <v>-4.0050939191340396E-2</v>
      </c>
      <c r="K194" s="185">
        <v>1884.6</v>
      </c>
      <c r="L194" s="243">
        <f t="shared" si="25"/>
        <v>-8.3245367825541372E-2</v>
      </c>
      <c r="M194" s="185">
        <v>2055.73</v>
      </c>
    </row>
    <row r="195" spans="1:13" s="2" customFormat="1">
      <c r="A195" s="11" t="s">
        <v>86</v>
      </c>
      <c r="B195" s="185">
        <v>1923.53</v>
      </c>
      <c r="C195" s="101">
        <f t="shared" si="24"/>
        <v>8.4381430222397746E-2</v>
      </c>
      <c r="D195" s="185">
        <v>1773.85</v>
      </c>
      <c r="E195" s="185">
        <v>1633.6299999999999</v>
      </c>
      <c r="F195" s="101">
        <f t="shared" si="25"/>
        <v>3.5383660857439825E-3</v>
      </c>
      <c r="G195" s="185">
        <v>1627.87</v>
      </c>
      <c r="H195" s="101">
        <f t="shared" si="25"/>
        <v>0.25580121578671267</v>
      </c>
      <c r="I195" s="185">
        <v>1296.28</v>
      </c>
      <c r="J195" s="101">
        <f t="shared" si="25"/>
        <v>-0.13472886017141494</v>
      </c>
      <c r="K195" s="185">
        <v>1498.1200000000001</v>
      </c>
      <c r="L195" s="243">
        <f t="shared" si="25"/>
        <v>-8.1961185633659395E-2</v>
      </c>
      <c r="M195" s="185">
        <v>1631.87</v>
      </c>
    </row>
    <row r="196" spans="1:13" s="2" customFormat="1">
      <c r="A196" s="11" t="s">
        <v>87</v>
      </c>
      <c r="B196" s="185">
        <v>961.56999999999994</v>
      </c>
      <c r="C196" s="101">
        <f t="shared" si="24"/>
        <v>-4.6070971518139769E-2</v>
      </c>
      <c r="D196" s="185">
        <v>1008.01</v>
      </c>
      <c r="E196" s="185">
        <v>993.4</v>
      </c>
      <c r="F196" s="101">
        <f t="shared" si="25"/>
        <v>6.8149072062966276E-2</v>
      </c>
      <c r="G196" s="185">
        <v>930.02</v>
      </c>
      <c r="H196" s="101">
        <f t="shared" si="25"/>
        <v>9.9379395945386806E-2</v>
      </c>
      <c r="I196" s="185">
        <v>845.94999999999993</v>
      </c>
      <c r="J196" s="101">
        <f t="shared" si="25"/>
        <v>0.11161482766323716</v>
      </c>
      <c r="K196" s="185">
        <v>761.00999999999988</v>
      </c>
      <c r="L196" s="243">
        <f t="shared" si="25"/>
        <v>0.67656583904298184</v>
      </c>
      <c r="M196" s="185">
        <v>453.90999999999997</v>
      </c>
    </row>
    <row r="197" spans="1:13">
      <c r="A197" s="11" t="s">
        <v>88</v>
      </c>
      <c r="B197" s="185">
        <v>681.13</v>
      </c>
      <c r="C197" s="101">
        <f t="shared" si="24"/>
        <v>0.1002649177785675</v>
      </c>
      <c r="D197" s="185">
        <v>619.05999999999995</v>
      </c>
      <c r="E197" s="185">
        <v>718.96</v>
      </c>
      <c r="F197" s="101">
        <f t="shared" si="25"/>
        <v>1.0783224844999939E-2</v>
      </c>
      <c r="G197" s="185">
        <v>711.29000000000008</v>
      </c>
      <c r="H197" s="101">
        <f t="shared" si="25"/>
        <v>0.6358263189365716</v>
      </c>
      <c r="I197" s="185">
        <v>434.82</v>
      </c>
      <c r="J197" s="101">
        <f t="shared" si="25"/>
        <v>-0.33001540832049303</v>
      </c>
      <c r="K197" s="185">
        <v>649</v>
      </c>
      <c r="L197" s="243">
        <f t="shared" si="25"/>
        <v>-0.32865772922873215</v>
      </c>
      <c r="M197" s="185">
        <v>966.71999999999991</v>
      </c>
    </row>
    <row r="198" spans="1:13">
      <c r="A198" s="6" t="s">
        <v>125</v>
      </c>
      <c r="B198" s="185"/>
      <c r="C198" s="101" t="str">
        <f t="shared" si="24"/>
        <v/>
      </c>
      <c r="D198" s="185"/>
      <c r="E198" s="185">
        <v>85.86</v>
      </c>
      <c r="F198" s="101">
        <f t="shared" si="25"/>
        <v>-0.29847209739357794</v>
      </c>
      <c r="G198" s="185">
        <v>122.39</v>
      </c>
      <c r="H198" s="101">
        <f t="shared" si="25"/>
        <v>6.5465308609732764E-2</v>
      </c>
      <c r="I198" s="185">
        <v>114.87</v>
      </c>
      <c r="J198" s="101">
        <f t="shared" si="25"/>
        <v>0.11762988908347927</v>
      </c>
      <c r="K198" s="185">
        <v>102.78</v>
      </c>
      <c r="L198" s="243">
        <f t="shared" si="25"/>
        <v>0.2303088340914532</v>
      </c>
      <c r="M198" s="167">
        <v>83.54</v>
      </c>
    </row>
    <row r="199" spans="1:13">
      <c r="A199" s="6" t="s">
        <v>89</v>
      </c>
      <c r="B199" s="185">
        <v>304.67</v>
      </c>
      <c r="C199" s="101">
        <f t="shared" si="24"/>
        <v>-0.13043354168450483</v>
      </c>
      <c r="D199" s="185">
        <v>350.36999999999995</v>
      </c>
      <c r="E199" s="185">
        <v>319.90999999999997</v>
      </c>
      <c r="F199" s="101">
        <f t="shared" si="25"/>
        <v>0.10329010898054891</v>
      </c>
      <c r="G199" s="185">
        <v>289.95999999999998</v>
      </c>
      <c r="H199" s="101">
        <f t="shared" si="25"/>
        <v>-9.8383084577114532E-2</v>
      </c>
      <c r="I199" s="185">
        <v>321.60000000000002</v>
      </c>
      <c r="J199" s="101">
        <f t="shared" si="25"/>
        <v>0.43886179589280117</v>
      </c>
      <c r="K199" s="185">
        <v>223.51000000000002</v>
      </c>
      <c r="L199" s="243">
        <f t="shared" si="25"/>
        <v>-0.14609360076408762</v>
      </c>
      <c r="M199" s="167">
        <v>261.74999999999994</v>
      </c>
    </row>
    <row r="200" spans="1:13">
      <c r="A200" s="6" t="s">
        <v>90</v>
      </c>
      <c r="B200" s="185">
        <v>694.56</v>
      </c>
      <c r="C200" s="101">
        <f t="shared" si="24"/>
        <v>0.83726589778859384</v>
      </c>
      <c r="D200" s="185">
        <v>378.03999999999996</v>
      </c>
      <c r="E200" s="185">
        <v>567.13</v>
      </c>
      <c r="F200" s="101">
        <f t="shared" si="25"/>
        <v>1.2835917052546808</v>
      </c>
      <c r="G200" s="185">
        <v>248.35</v>
      </c>
      <c r="H200" s="101">
        <f t="shared" si="25"/>
        <v>8.0299273565618279E-2</v>
      </c>
      <c r="I200" s="185">
        <v>229.89000000000001</v>
      </c>
      <c r="J200" s="101">
        <f t="shared" si="25"/>
        <v>-0.18415075590886509</v>
      </c>
      <c r="K200" s="185">
        <v>281.78000000000003</v>
      </c>
      <c r="L200" s="243">
        <f t="shared" si="25"/>
        <v>0.50870054077207261</v>
      </c>
      <c r="M200" s="167">
        <v>186.77</v>
      </c>
    </row>
    <row r="201" spans="1:13">
      <c r="A201" s="6" t="s">
        <v>91</v>
      </c>
      <c r="B201" s="185">
        <v>395.84</v>
      </c>
      <c r="C201" s="101">
        <f t="shared" si="24"/>
        <v>1.1066524747205961</v>
      </c>
      <c r="D201" s="185">
        <v>187.89999999999998</v>
      </c>
      <c r="E201" s="185">
        <v>408.39</v>
      </c>
      <c r="F201" s="101">
        <f t="shared" si="25"/>
        <v>0.68686493184634445</v>
      </c>
      <c r="G201" s="185">
        <v>242.1</v>
      </c>
      <c r="H201" s="101">
        <f t="shared" si="25"/>
        <v>0.38794932064438448</v>
      </c>
      <c r="I201" s="185">
        <v>174.43</v>
      </c>
      <c r="J201" s="101">
        <f t="shared" si="25"/>
        <v>-7.1489407005216665E-2</v>
      </c>
      <c r="K201" s="185">
        <v>187.86</v>
      </c>
      <c r="L201" s="243">
        <f t="shared" si="25"/>
        <v>1.0293831694933568</v>
      </c>
      <c r="M201" s="167">
        <v>92.57</v>
      </c>
    </row>
    <row r="202" spans="1:13">
      <c r="A202" s="6" t="s">
        <v>92</v>
      </c>
      <c r="B202" s="185">
        <v>99.36</v>
      </c>
      <c r="C202" s="101">
        <f t="shared" si="24"/>
        <v>1.070862859524802</v>
      </c>
      <c r="D202" s="185">
        <v>47.980000000000004</v>
      </c>
      <c r="E202" s="185">
        <v>95.33</v>
      </c>
      <c r="F202" s="101">
        <f t="shared" si="25"/>
        <v>0.71734822554494682</v>
      </c>
      <c r="G202" s="185">
        <v>55.51</v>
      </c>
      <c r="H202" s="101">
        <f t="shared" si="25"/>
        <v>-0.47557864903164859</v>
      </c>
      <c r="I202" s="185">
        <v>105.85000000000001</v>
      </c>
      <c r="J202" s="101">
        <f t="shared" si="25"/>
        <v>1.7386804657179824</v>
      </c>
      <c r="K202" s="185">
        <v>38.65</v>
      </c>
      <c r="L202" s="243">
        <f t="shared" si="25"/>
        <v>-0.22607128554265121</v>
      </c>
      <c r="M202" s="167">
        <v>49.94</v>
      </c>
    </row>
    <row r="203" spans="1:13">
      <c r="A203" s="6" t="s">
        <v>93</v>
      </c>
      <c r="B203" s="185">
        <v>74.600000000000009</v>
      </c>
      <c r="C203" s="101">
        <f t="shared" si="24"/>
        <v>-0.3029340310222387</v>
      </c>
      <c r="D203" s="185">
        <v>107.02</v>
      </c>
      <c r="E203" s="185">
        <v>67.180000000000007</v>
      </c>
      <c r="F203" s="101">
        <f t="shared" si="25"/>
        <v>-0.28057399871492816</v>
      </c>
      <c r="G203" s="185">
        <v>93.38</v>
      </c>
      <c r="H203" s="101">
        <f t="shared" si="25"/>
        <v>-0.2480876076978823</v>
      </c>
      <c r="I203" s="185">
        <v>124.19</v>
      </c>
      <c r="J203" s="101">
        <f t="shared" si="25"/>
        <v>-0.35987835678573266</v>
      </c>
      <c r="K203" s="185">
        <v>194.01</v>
      </c>
      <c r="L203" s="243">
        <f t="shared" si="25"/>
        <v>0.80172734026745895</v>
      </c>
      <c r="M203" s="167">
        <v>107.68</v>
      </c>
    </row>
    <row r="204" spans="1:13">
      <c r="A204" s="6" t="s">
        <v>94</v>
      </c>
      <c r="B204" s="185">
        <v>32.83</v>
      </c>
      <c r="C204" s="101">
        <f t="shared" si="24"/>
        <v>-0.7499428745525174</v>
      </c>
      <c r="D204" s="185">
        <v>131.29000000000002</v>
      </c>
      <c r="E204" s="185">
        <v>31.310000000000002</v>
      </c>
      <c r="F204" s="101">
        <f t="shared" si="25"/>
        <v>-0.82444631342865149</v>
      </c>
      <c r="G204" s="185">
        <v>178.35000000000002</v>
      </c>
      <c r="H204" s="101">
        <f t="shared" si="25"/>
        <v>-9.7829935758004805E-2</v>
      </c>
      <c r="I204" s="185">
        <v>197.69</v>
      </c>
      <c r="J204" s="101">
        <f t="shared" si="25"/>
        <v>1.1532512798170131</v>
      </c>
      <c r="K204" s="185">
        <v>91.81</v>
      </c>
      <c r="L204" s="243">
        <f t="shared" si="25"/>
        <v>-0.129432960364119</v>
      </c>
      <c r="M204" s="167">
        <v>105.46</v>
      </c>
    </row>
    <row r="205" spans="1:13">
      <c r="A205" s="6" t="s">
        <v>95</v>
      </c>
      <c r="B205" s="185">
        <v>124.39</v>
      </c>
      <c r="C205" s="101">
        <f t="shared" si="24"/>
        <v>-1.0657758689254782E-2</v>
      </c>
      <c r="D205" s="185">
        <v>125.73</v>
      </c>
      <c r="E205" s="185">
        <v>101.05</v>
      </c>
      <c r="F205" s="101">
        <f t="shared" si="25"/>
        <v>-1.1542600019563642E-2</v>
      </c>
      <c r="G205" s="185">
        <v>102.22999999999999</v>
      </c>
      <c r="H205" s="101">
        <f t="shared" si="25"/>
        <v>-0.31823941313771276</v>
      </c>
      <c r="I205" s="185">
        <v>149.95000000000002</v>
      </c>
      <c r="J205" s="101">
        <f t="shared" si="25"/>
        <v>-6.1638388123009813E-3</v>
      </c>
      <c r="K205" s="185">
        <v>150.88</v>
      </c>
      <c r="L205" s="243">
        <f t="shared" si="25"/>
        <v>-0.16544056640300908</v>
      </c>
      <c r="M205" s="167">
        <v>180.79000000000002</v>
      </c>
    </row>
    <row r="206" spans="1:13">
      <c r="A206" s="4" t="s">
        <v>96</v>
      </c>
      <c r="B206" s="159">
        <v>170.20999999999998</v>
      </c>
      <c r="C206" s="101">
        <f t="shared" si="24"/>
        <v>-0.31823279660338066</v>
      </c>
      <c r="D206" s="159">
        <v>249.66</v>
      </c>
      <c r="E206" s="159">
        <v>220.21</v>
      </c>
      <c r="F206" s="101">
        <f t="shared" si="25"/>
        <v>-5.0040981838574639E-2</v>
      </c>
      <c r="G206" s="159">
        <v>231.81</v>
      </c>
      <c r="H206" s="101">
        <f t="shared" si="25"/>
        <v>-0.3695161421927271</v>
      </c>
      <c r="I206" s="159">
        <v>367.66999999999996</v>
      </c>
      <c r="J206" s="101">
        <f t="shared" si="25"/>
        <v>-0.16192929269904954</v>
      </c>
      <c r="K206" s="159">
        <v>438.71</v>
      </c>
      <c r="L206" s="243">
        <f t="shared" si="25"/>
        <v>-0.22649293862510356</v>
      </c>
      <c r="M206" s="246">
        <v>567.16999999999996</v>
      </c>
    </row>
    <row r="207" spans="1:13">
      <c r="A207" s="4" t="s">
        <v>97</v>
      </c>
      <c r="B207" s="185">
        <v>106.67</v>
      </c>
      <c r="C207" s="101">
        <f t="shared" si="24"/>
        <v>-2.9036956125978675E-2</v>
      </c>
      <c r="D207" s="185">
        <v>109.86000000000001</v>
      </c>
      <c r="E207" s="185">
        <v>98.24</v>
      </c>
      <c r="F207" s="101">
        <f t="shared" si="25"/>
        <v>-0.17327274257342429</v>
      </c>
      <c r="G207" s="185">
        <v>118.83</v>
      </c>
      <c r="H207" s="101">
        <f t="shared" si="25"/>
        <v>3.6097305780800504E-2</v>
      </c>
      <c r="I207" s="185">
        <v>114.69</v>
      </c>
      <c r="J207" s="101">
        <f t="shared" si="25"/>
        <v>-0.33152649064521766</v>
      </c>
      <c r="K207" s="185">
        <v>171.57</v>
      </c>
      <c r="L207" s="243">
        <f t="shared" si="25"/>
        <v>-0.55987378790210873</v>
      </c>
      <c r="M207" s="167">
        <v>389.82</v>
      </c>
    </row>
    <row r="208" spans="1:13" s="2" customFormat="1">
      <c r="A208" s="4" t="s">
        <v>98</v>
      </c>
      <c r="B208" s="185">
        <v>380.90000000000003</v>
      </c>
      <c r="C208" s="101">
        <f t="shared" si="24"/>
        <v>1.0004201460007356</v>
      </c>
      <c r="D208" s="185">
        <v>190.41</v>
      </c>
      <c r="E208" s="185">
        <v>374.21000000000004</v>
      </c>
      <c r="F208" s="101">
        <f t="shared" si="25"/>
        <v>5.144663382594417</v>
      </c>
      <c r="G208" s="185">
        <v>60.900000000000006</v>
      </c>
      <c r="H208" s="101">
        <f t="shared" si="25"/>
        <v>-0.16950770489567701</v>
      </c>
      <c r="I208" s="185">
        <v>73.33</v>
      </c>
      <c r="J208" s="101">
        <f t="shared" si="25"/>
        <v>-0.37044986263736257</v>
      </c>
      <c r="K208" s="185">
        <v>116.47999999999999</v>
      </c>
      <c r="L208" s="243">
        <f t="shared" si="25"/>
        <v>8.4848484848483174E-3</v>
      </c>
      <c r="M208" s="167">
        <v>115.5</v>
      </c>
    </row>
    <row r="209" spans="1:13">
      <c r="A209" s="4" t="s">
        <v>99</v>
      </c>
      <c r="B209" s="185">
        <v>10.31</v>
      </c>
      <c r="C209" s="101">
        <f t="shared" si="24"/>
        <v>-0.66612694300518127</v>
      </c>
      <c r="D209" s="185">
        <v>30.88</v>
      </c>
      <c r="E209" s="185">
        <v>15.97</v>
      </c>
      <c r="F209" s="101">
        <f t="shared" si="25"/>
        <v>-0.89859673630071746</v>
      </c>
      <c r="G209" s="185">
        <v>157.48999999999998</v>
      </c>
      <c r="H209" s="101">
        <f t="shared" si="25"/>
        <v>-0.31332025288859833</v>
      </c>
      <c r="I209" s="185">
        <v>229.35</v>
      </c>
      <c r="J209" s="101">
        <f t="shared" si="25"/>
        <v>0.5238190153478175</v>
      </c>
      <c r="K209" s="185">
        <v>150.51</v>
      </c>
      <c r="L209" s="243">
        <f t="shared" si="25"/>
        <v>-0.28776263486655307</v>
      </c>
      <c r="M209" s="167">
        <v>211.32</v>
      </c>
    </row>
    <row r="210" spans="1:13" s="178" customFormat="1">
      <c r="A210" s="178" t="s">
        <v>148</v>
      </c>
      <c r="B210" s="185">
        <v>1978.2299999999998</v>
      </c>
      <c r="C210" s="101">
        <f t="shared" si="24"/>
        <v>-5.9508414947228472E-2</v>
      </c>
      <c r="D210" s="185">
        <v>2103.4</v>
      </c>
      <c r="E210" s="185">
        <v>2215.44</v>
      </c>
      <c r="F210" s="101">
        <f t="shared" si="25"/>
        <v>3.0515687961245597E-3</v>
      </c>
      <c r="G210" s="185">
        <v>2208.6999999999998</v>
      </c>
      <c r="H210" s="101">
        <f t="shared" si="25"/>
        <v>7.5829753241565934E-2</v>
      </c>
      <c r="I210" s="185">
        <v>2053.02</v>
      </c>
      <c r="J210" s="101">
        <f t="shared" si="25"/>
        <v>1.3323941741837269</v>
      </c>
      <c r="K210" s="185">
        <v>880.21999999999991</v>
      </c>
      <c r="L210" s="178" t="str">
        <f t="shared" si="25"/>
        <v/>
      </c>
    </row>
    <row r="211" spans="1:13">
      <c r="A211" s="4" t="s">
        <v>100</v>
      </c>
      <c r="B211" s="185">
        <v>219.35</v>
      </c>
      <c r="C211" s="101">
        <f t="shared" si="24"/>
        <v>-0.29603003947495099</v>
      </c>
      <c r="D211" s="185">
        <v>311.58999999999997</v>
      </c>
      <c r="E211" s="185">
        <v>183.32999999999998</v>
      </c>
      <c r="F211" s="101">
        <f t="shared" si="25"/>
        <v>6.0262564339829794E-2</v>
      </c>
      <c r="G211" s="185">
        <v>172.91</v>
      </c>
      <c r="H211" s="101">
        <f t="shared" si="25"/>
        <v>9.6344738993341394E-3</v>
      </c>
      <c r="I211" s="185">
        <v>171.26000000000002</v>
      </c>
      <c r="J211" s="101">
        <f t="shared" si="25"/>
        <v>9.5292913788692868E-2</v>
      </c>
      <c r="K211" s="185">
        <v>156.36000000000001</v>
      </c>
      <c r="L211" s="243">
        <f t="shared" si="25"/>
        <v>-0.63738404452690167</v>
      </c>
      <c r="M211" s="167">
        <v>431.20000000000005</v>
      </c>
    </row>
    <row r="212" spans="1:13">
      <c r="A212" s="4" t="s">
        <v>101</v>
      </c>
      <c r="B212" s="185">
        <v>317.47000000000003</v>
      </c>
      <c r="C212" s="101">
        <f t="shared" si="24"/>
        <v>5.464753172546688E-2</v>
      </c>
      <c r="D212" s="185">
        <v>301.02</v>
      </c>
      <c r="E212" s="185">
        <v>255.76000000000002</v>
      </c>
      <c r="F212" s="101">
        <f t="shared" si="25"/>
        <v>-0.30556611458050498</v>
      </c>
      <c r="G212" s="185">
        <v>368.3</v>
      </c>
      <c r="H212" s="101">
        <f t="shared" si="25"/>
        <v>-3.8255646951299016E-2</v>
      </c>
      <c r="I212" s="185">
        <v>382.95</v>
      </c>
      <c r="J212" s="101">
        <f t="shared" si="25"/>
        <v>0.36470546309825003</v>
      </c>
      <c r="K212" s="185">
        <v>280.61</v>
      </c>
      <c r="L212" s="243">
        <f t="shared" si="25"/>
        <v>0.62427645288261191</v>
      </c>
      <c r="M212" s="167">
        <v>172.76</v>
      </c>
    </row>
    <row r="213" spans="1:13">
      <c r="A213" s="4" t="s">
        <v>102</v>
      </c>
      <c r="B213" s="185">
        <v>781.62</v>
      </c>
      <c r="C213" s="101">
        <f t="shared" si="24"/>
        <v>-0.23126401510680983</v>
      </c>
      <c r="D213" s="185">
        <v>1016.76</v>
      </c>
      <c r="E213" s="185">
        <v>883.14</v>
      </c>
      <c r="F213" s="101">
        <f t="shared" si="25"/>
        <v>8.4019688470461151E-2</v>
      </c>
      <c r="G213" s="185">
        <v>814.69</v>
      </c>
      <c r="H213" s="101">
        <f t="shared" si="25"/>
        <v>0.36112874661676764</v>
      </c>
      <c r="I213" s="185">
        <v>598.54</v>
      </c>
      <c r="J213" s="101">
        <f t="shared" si="25"/>
        <v>-0.43336173435577019</v>
      </c>
      <c r="K213" s="185">
        <v>1056.3</v>
      </c>
      <c r="L213" s="243">
        <f t="shared" si="25"/>
        <v>-6.8674560699706455E-2</v>
      </c>
      <c r="M213" s="167">
        <v>1134.19</v>
      </c>
    </row>
    <row r="214" spans="1:13">
      <c r="A214" s="4" t="s">
        <v>103</v>
      </c>
      <c r="B214" s="186">
        <v>69.89</v>
      </c>
      <c r="C214" s="101">
        <f t="shared" si="24"/>
        <v>-0.24736161964247261</v>
      </c>
      <c r="D214" s="186">
        <v>92.860000000000014</v>
      </c>
      <c r="E214" s="186">
        <v>71.87</v>
      </c>
      <c r="F214" s="101">
        <f t="shared" si="25"/>
        <v>-0.33069472899981367</v>
      </c>
      <c r="G214" s="186">
        <v>107.38</v>
      </c>
      <c r="H214" s="101">
        <f t="shared" si="25"/>
        <v>0.41568885959129864</v>
      </c>
      <c r="I214" s="186">
        <v>75.849999999999994</v>
      </c>
      <c r="J214" s="101">
        <f t="shared" si="25"/>
        <v>9.4042982835713218E-2</v>
      </c>
      <c r="K214" s="186">
        <v>69.33</v>
      </c>
      <c r="L214" s="243">
        <f t="shared" si="25"/>
        <v>-0.44544872820348747</v>
      </c>
      <c r="M214" s="247">
        <v>125.02</v>
      </c>
    </row>
    <row r="215" spans="1:13">
      <c r="A215" s="4" t="s">
        <v>104</v>
      </c>
      <c r="B215" s="186">
        <v>252.28</v>
      </c>
      <c r="C215" s="101">
        <f t="shared" si="24"/>
        <v>-0.15875821134415946</v>
      </c>
      <c r="D215" s="186">
        <v>299.89</v>
      </c>
      <c r="E215" s="186">
        <v>252.79000000000002</v>
      </c>
      <c r="F215" s="101">
        <f t="shared" si="25"/>
        <v>-7.127374260626762E-2</v>
      </c>
      <c r="G215" s="186">
        <v>272.19</v>
      </c>
      <c r="H215" s="101">
        <f t="shared" si="25"/>
        <v>-3.1421251156501295E-2</v>
      </c>
      <c r="I215" s="186">
        <v>281.02</v>
      </c>
      <c r="J215" s="101">
        <f t="shared" si="25"/>
        <v>-0.31443487594837893</v>
      </c>
      <c r="K215" s="186">
        <v>409.90999999999997</v>
      </c>
      <c r="L215" s="243">
        <f t="shared" si="25"/>
        <v>3.039062892765565E-2</v>
      </c>
      <c r="M215" s="247">
        <v>397.82</v>
      </c>
    </row>
    <row r="216" spans="1:13" s="178" customFormat="1">
      <c r="A216" s="308" t="s">
        <v>112</v>
      </c>
      <c r="B216" s="315">
        <f>SUM(B193:B215)</f>
        <v>24320.48</v>
      </c>
      <c r="C216" s="71">
        <f t="shared" si="24"/>
        <v>1.4636002346299248E-2</v>
      </c>
      <c r="D216" s="315">
        <f>SUM(D193:D215)</f>
        <v>23969.660000000003</v>
      </c>
      <c r="E216" s="315">
        <f>SUM(E193:E215)</f>
        <v>23738.84</v>
      </c>
      <c r="F216" s="71">
        <f t="shared" si="25"/>
        <v>5.5019699255805854E-2</v>
      </c>
      <c r="G216" s="315">
        <f>SUM(G193:G215)</f>
        <v>22500.850000000002</v>
      </c>
      <c r="H216" s="71">
        <f t="shared" si="25"/>
        <v>0.22493469983700809</v>
      </c>
      <c r="I216" s="315">
        <f>SUM(I193:I215)</f>
        <v>18369.020000000004</v>
      </c>
      <c r="J216" s="71">
        <f t="shared" si="25"/>
        <v>5.4994750589840713E-2</v>
      </c>
      <c r="K216" s="315">
        <f>SUM(K193:K215)</f>
        <v>17411.480000000003</v>
      </c>
      <c r="L216" s="248">
        <f t="shared" si="25"/>
        <v>3.0282768165844409E-2</v>
      </c>
      <c r="M216" s="315">
        <f>SUM(M193:M215)</f>
        <v>16899.71</v>
      </c>
    </row>
    <row r="217" spans="1:13" s="178" customFormat="1">
      <c r="A217" s="318"/>
      <c r="B217" s="314"/>
      <c r="C217" s="190"/>
      <c r="D217" s="314"/>
      <c r="E217" s="314"/>
      <c r="F217" s="190"/>
      <c r="G217" s="314"/>
      <c r="H217" s="190"/>
      <c r="I217" s="314"/>
      <c r="J217" s="190"/>
      <c r="K217" s="314"/>
      <c r="L217" s="243"/>
      <c r="M217" s="314"/>
    </row>
    <row r="218" spans="1:13" s="178" customFormat="1">
      <c r="A218" s="308" t="s">
        <v>154</v>
      </c>
      <c r="B218" s="314"/>
      <c r="C218" s="190"/>
      <c r="D218" s="314"/>
      <c r="E218" s="314"/>
      <c r="F218" s="190"/>
      <c r="G218" s="314"/>
      <c r="H218" s="190"/>
      <c r="I218" s="314"/>
      <c r="J218" s="190"/>
      <c r="K218" s="314"/>
      <c r="L218" s="243"/>
      <c r="M218" s="317"/>
    </row>
    <row r="219" spans="1:13">
      <c r="A219" s="302" t="s">
        <v>84</v>
      </c>
      <c r="B219" s="303">
        <f>B193</f>
        <v>11685.180000000002</v>
      </c>
      <c r="C219" s="101">
        <f t="shared" ref="C219:C223" si="26">IFERROR(IF((+B219/D219)&lt;0,"n.m.",IF(B219&lt;0,(+B219/D219-1)*-1,(+B219/D219-1))),"")</f>
        <v>3.4001626414817299E-2</v>
      </c>
      <c r="D219" s="303">
        <f>D193</f>
        <v>11300.93</v>
      </c>
      <c r="E219" s="303">
        <f>E193</f>
        <v>11153.95</v>
      </c>
      <c r="F219" s="101">
        <f t="shared" si="25"/>
        <v>4.0137902351184529E-2</v>
      </c>
      <c r="G219" s="303">
        <f>G193</f>
        <v>10723.530000000002</v>
      </c>
      <c r="H219" s="101">
        <f t="shared" si="25"/>
        <v>0.30508963452480975</v>
      </c>
      <c r="I219" s="303">
        <f>I193</f>
        <v>8216.6999999999989</v>
      </c>
      <c r="J219" s="101">
        <f t="shared" si="25"/>
        <v>7.8665226118382892E-2</v>
      </c>
      <c r="K219" s="303">
        <f>K193</f>
        <v>7617.47</v>
      </c>
      <c r="L219" s="101">
        <f t="shared" si="25"/>
        <v>6.1197963829271673E-2</v>
      </c>
      <c r="M219" s="303">
        <f>M193</f>
        <v>7178.1799999999994</v>
      </c>
    </row>
    <row r="220" spans="1:13">
      <c r="A220" s="302" t="s">
        <v>85</v>
      </c>
      <c r="B220" s="303">
        <f>B194</f>
        <v>3055.89</v>
      </c>
      <c r="C220" s="101">
        <f t="shared" si="26"/>
        <v>-5.4825789091134114E-2</v>
      </c>
      <c r="D220" s="303">
        <f>D194</f>
        <v>3233.15</v>
      </c>
      <c r="E220" s="303">
        <f>E194</f>
        <v>2991.7799999999997</v>
      </c>
      <c r="F220" s="101">
        <f t="shared" si="25"/>
        <v>0.12360149774474483</v>
      </c>
      <c r="G220" s="303">
        <f>G194</f>
        <v>2662.67</v>
      </c>
      <c r="H220" s="101">
        <f t="shared" si="25"/>
        <v>0.47180397099142146</v>
      </c>
      <c r="I220" s="303">
        <f>I194</f>
        <v>1809.12</v>
      </c>
      <c r="J220" s="101">
        <f t="shared" si="25"/>
        <v>-4.0050939191340396E-2</v>
      </c>
      <c r="K220" s="303">
        <f>K194</f>
        <v>1884.6</v>
      </c>
      <c r="L220" s="101">
        <f t="shared" si="25"/>
        <v>-8.3245367825541372E-2</v>
      </c>
      <c r="M220" s="303">
        <f>M194</f>
        <v>2055.73</v>
      </c>
    </row>
    <row r="221" spans="1:13" s="2" customFormat="1">
      <c r="A221" s="302" t="s">
        <v>105</v>
      </c>
      <c r="B221" s="159">
        <f>B195+B196+B197+B198+B199+B200+B201+B202+B203+B204</f>
        <v>5168.09</v>
      </c>
      <c r="C221" s="101">
        <f t="shared" si="26"/>
        <v>0.12263876338106505</v>
      </c>
      <c r="D221" s="159">
        <f>D195+D196+D197+D198+D199+D200+D201+D202+D203+D204</f>
        <v>4603.5199999999995</v>
      </c>
      <c r="E221" s="159">
        <f>E195+E196+E197+E198+E199+E200+E201+E202+E203+E204</f>
        <v>4921.1000000000004</v>
      </c>
      <c r="F221" s="101">
        <f t="shared" si="25"/>
        <v>9.3767364120892038E-2</v>
      </c>
      <c r="G221" s="159">
        <f>G195+G196+G197+G198+G199+G200+G201+G202+G203+G204</f>
        <v>4499.22</v>
      </c>
      <c r="H221" s="101">
        <f t="shared" si="25"/>
        <v>0.1699748021749703</v>
      </c>
      <c r="I221" s="159">
        <f>I195+I196+I197+I198+I199+I200+I201+I202+I203+I204</f>
        <v>3845.5699999999997</v>
      </c>
      <c r="J221" s="101">
        <f t="shared" si="25"/>
        <v>-4.5416069881569987E-2</v>
      </c>
      <c r="K221" s="159">
        <f>K195+K196+K197+K198+K199+K200+K201+K202+K203+K204</f>
        <v>4028.5300000000011</v>
      </c>
      <c r="L221" s="101">
        <f t="shared" si="25"/>
        <v>2.2415048944092186E-2</v>
      </c>
      <c r="M221" s="159">
        <f>M195+M196+M197+M198+M199+M200+M201+M202+M203+M204</f>
        <v>3940.2099999999996</v>
      </c>
    </row>
    <row r="222" spans="1:13" s="2" customFormat="1">
      <c r="A222" s="302" t="s">
        <v>106</v>
      </c>
      <c r="B222" s="159">
        <f>B205+B206+B207+B208+B209+B211+B210</f>
        <v>2990.06</v>
      </c>
      <c r="C222" s="101">
        <f t="shared" si="26"/>
        <v>-4.2117166902128078E-2</v>
      </c>
      <c r="D222" s="159">
        <f>D205+D206+D207+D208+D209+D211+D210</f>
        <v>3121.5299999999997</v>
      </c>
      <c r="E222" s="159">
        <f>E205+E206+E207+E208+E209+E211+E210</f>
        <v>3208.45</v>
      </c>
      <c r="F222" s="101">
        <f t="shared" si="25"/>
        <v>5.0961881770268613E-2</v>
      </c>
      <c r="G222" s="159">
        <f>G205+G206+G207+G208+G209+G211+G210</f>
        <v>3052.87</v>
      </c>
      <c r="H222" s="101">
        <f t="shared" si="25"/>
        <v>-3.3678666274170932E-2</v>
      </c>
      <c r="I222" s="159">
        <f>I205+I206+I207+I208+I209+I211+I210</f>
        <v>3159.27</v>
      </c>
      <c r="J222" s="101">
        <f t="shared" si="25"/>
        <v>0.53011289611716816</v>
      </c>
      <c r="K222" s="159">
        <f>K205+K206+K207+K208+K209+K211+K210</f>
        <v>2064.7299999999996</v>
      </c>
      <c r="L222" s="101">
        <f t="shared" si="25"/>
        <v>8.9107500791222538E-2</v>
      </c>
      <c r="M222" s="159">
        <f>M205+M206+M207+M208+M209+M211+M210</f>
        <v>1895.8</v>
      </c>
    </row>
    <row r="223" spans="1:13">
      <c r="A223" s="302" t="s">
        <v>107</v>
      </c>
      <c r="B223" s="159">
        <f>B212+B213+B214+B215</f>
        <v>1421.2600000000002</v>
      </c>
      <c r="C223" s="101">
        <f t="shared" si="26"/>
        <v>-0.16911132806790852</v>
      </c>
      <c r="D223" s="159">
        <f>D212+D213+D214+D215</f>
        <v>1710.5299999999997</v>
      </c>
      <c r="E223" s="159">
        <f>E212+E213+E214+E215</f>
        <v>1463.56</v>
      </c>
      <c r="F223" s="101">
        <f t="shared" si="25"/>
        <v>-6.3357567069424525E-2</v>
      </c>
      <c r="G223" s="159">
        <f>G212+G213+G214+G215</f>
        <v>1562.56</v>
      </c>
      <c r="H223" s="101">
        <f t="shared" si="25"/>
        <v>0.1675184554230551</v>
      </c>
      <c r="I223" s="159">
        <f>I212+I213+I214+I215</f>
        <v>1338.36</v>
      </c>
      <c r="J223" s="101">
        <f t="shared" si="25"/>
        <v>-0.26307849021281271</v>
      </c>
      <c r="K223" s="159">
        <f>K212+K213+K214+K215</f>
        <v>1816.1499999999996</v>
      </c>
      <c r="L223" s="101">
        <f t="shared" si="25"/>
        <v>-7.4544073363611574E-3</v>
      </c>
      <c r="M223" s="159">
        <f>M212+M213+M214+M215</f>
        <v>1829.79</v>
      </c>
    </row>
    <row r="224" spans="1:13" s="178" customFormat="1">
      <c r="A224" s="377"/>
      <c r="B224" s="380"/>
      <c r="C224" s="381"/>
      <c r="D224" s="380"/>
      <c r="E224" s="380"/>
      <c r="F224" s="381"/>
      <c r="G224" s="380"/>
      <c r="H224" s="381"/>
      <c r="I224" s="380"/>
      <c r="J224" s="381"/>
      <c r="K224" s="380"/>
      <c r="L224" s="381"/>
      <c r="M224" s="380"/>
    </row>
    <row r="225" spans="1:13" s="5" customFormat="1" ht="30" customHeight="1">
      <c r="A225" s="402" t="s">
        <v>147</v>
      </c>
      <c r="B225" s="402"/>
      <c r="C225" s="402"/>
      <c r="D225" s="402"/>
      <c r="E225" s="402"/>
      <c r="F225" s="402"/>
      <c r="G225" s="402"/>
      <c r="H225" s="402"/>
      <c r="I225" s="402"/>
      <c r="J225" s="402"/>
      <c r="K225" s="402"/>
      <c r="L225" s="402"/>
      <c r="M225" s="402"/>
    </row>
    <row r="226" spans="1:13" s="5" customFormat="1">
      <c r="A226" s="378"/>
      <c r="B226" s="379"/>
      <c r="C226" s="379"/>
      <c r="D226" s="379"/>
      <c r="E226" s="379"/>
      <c r="F226" s="379"/>
      <c r="G226" s="379"/>
      <c r="H226" s="379"/>
      <c r="I226" s="379"/>
      <c r="J226" s="379"/>
      <c r="K226" s="379"/>
      <c r="L226" s="378"/>
      <c r="M226" s="378"/>
    </row>
    <row r="227" spans="1:13" s="5" customFormat="1">
      <c r="B227" s="13"/>
      <c r="C227" s="13"/>
      <c r="D227" s="13"/>
      <c r="E227" s="13"/>
      <c r="F227" s="13"/>
      <c r="G227" s="13"/>
      <c r="H227" s="13"/>
      <c r="I227" s="13"/>
      <c r="J227" s="13"/>
      <c r="K227" s="13"/>
    </row>
    <row r="228" spans="1:13" s="5" customFormat="1">
      <c r="B228" s="13"/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1:13" s="5" customFormat="1">
      <c r="B229" s="13"/>
      <c r="C229" s="13"/>
      <c r="D229" s="13"/>
      <c r="E229" s="13"/>
      <c r="F229" s="13"/>
      <c r="G229" s="13"/>
      <c r="H229" s="13"/>
      <c r="I229" s="13"/>
      <c r="J229" s="13"/>
      <c r="K229" s="13"/>
    </row>
    <row r="230" spans="1:13" s="5" customFormat="1">
      <c r="B230" s="13"/>
      <c r="C230" s="13"/>
      <c r="D230" s="13"/>
      <c r="E230" s="13"/>
      <c r="F230" s="13"/>
      <c r="G230" s="13"/>
      <c r="H230" s="13"/>
      <c r="I230" s="13"/>
      <c r="J230" s="13"/>
      <c r="K230" s="13"/>
    </row>
    <row r="231" spans="1:13" s="5" customFormat="1">
      <c r="B231" s="13"/>
      <c r="C231" s="13"/>
      <c r="D231" s="13"/>
      <c r="E231" s="13"/>
      <c r="F231" s="13"/>
      <c r="G231" s="13"/>
      <c r="H231" s="13"/>
      <c r="I231" s="13"/>
      <c r="J231" s="13"/>
      <c r="K231" s="13"/>
    </row>
    <row r="232" spans="1:13" s="5" customFormat="1">
      <c r="B232" s="13"/>
      <c r="C232" s="13"/>
      <c r="D232" s="13"/>
      <c r="E232" s="13"/>
      <c r="F232" s="13"/>
      <c r="G232" s="13"/>
      <c r="H232" s="13"/>
      <c r="I232" s="13"/>
      <c r="J232" s="13"/>
      <c r="K232" s="13"/>
    </row>
    <row r="233" spans="1:13" s="5" customFormat="1">
      <c r="B233" s="13"/>
      <c r="C233" s="13"/>
      <c r="D233" s="13"/>
      <c r="E233" s="13"/>
      <c r="F233" s="13"/>
      <c r="G233" s="13"/>
      <c r="H233" s="13"/>
      <c r="I233" s="13"/>
      <c r="J233" s="13"/>
      <c r="K233" s="13"/>
    </row>
    <row r="234" spans="1:13" s="5" customFormat="1">
      <c r="B234" s="13"/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1:13" s="5" customFormat="1">
      <c r="B235" s="13"/>
      <c r="C235" s="13"/>
      <c r="D235" s="13"/>
      <c r="E235" s="13"/>
      <c r="F235" s="13"/>
      <c r="G235" s="13"/>
      <c r="H235" s="13"/>
      <c r="I235" s="13"/>
      <c r="J235" s="13"/>
      <c r="K235" s="13"/>
    </row>
    <row r="236" spans="1:13" s="5" customFormat="1">
      <c r="B236" s="13"/>
      <c r="C236" s="13"/>
      <c r="D236" s="13"/>
      <c r="E236" s="13"/>
      <c r="F236" s="13"/>
      <c r="G236" s="13"/>
      <c r="H236" s="13"/>
      <c r="I236" s="13"/>
      <c r="J236" s="13"/>
      <c r="K236" s="13"/>
    </row>
    <row r="237" spans="1:13" s="5" customFormat="1">
      <c r="B237" s="13"/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1:13" s="5" customFormat="1">
      <c r="B238" s="13"/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1:13" s="5" customFormat="1">
      <c r="B239" s="13"/>
      <c r="C239" s="13"/>
      <c r="D239" s="13"/>
      <c r="E239" s="13"/>
      <c r="F239" s="13"/>
      <c r="G239" s="13"/>
      <c r="H239" s="13"/>
      <c r="I239" s="13"/>
      <c r="J239" s="13"/>
      <c r="K239" s="13"/>
    </row>
    <row r="240" spans="1:13" s="5" customFormat="1">
      <c r="B240" s="13"/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2:11" s="5" customFormat="1">
      <c r="B241" s="13"/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2:11" s="5" customFormat="1">
      <c r="B242" s="13"/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2:11" s="5" customFormat="1">
      <c r="B243" s="13"/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2:11" s="5" customFormat="1">
      <c r="B244" s="13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2:11" s="5" customFormat="1">
      <c r="B245" s="13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2:11" s="5" customFormat="1">
      <c r="B246" s="13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2:11" s="5" customFormat="1">
      <c r="B247" s="13"/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2:11" s="5" customFormat="1"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2:11" s="5" customFormat="1"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2:11" s="5" customFormat="1">
      <c r="B250" s="13"/>
      <c r="C250" s="13"/>
      <c r="D250" s="13"/>
      <c r="E250" s="13"/>
      <c r="F250" s="13"/>
      <c r="G250" s="13"/>
      <c r="H250" s="13"/>
      <c r="I250" s="13"/>
      <c r="J250" s="13"/>
      <c r="K250" s="13"/>
    </row>
    <row r="251" spans="2:11" s="5" customFormat="1">
      <c r="B251" s="13"/>
      <c r="C251" s="13"/>
      <c r="D251" s="13"/>
      <c r="E251" s="13"/>
      <c r="F251" s="13"/>
      <c r="G251" s="13"/>
      <c r="H251" s="13"/>
      <c r="I251" s="13"/>
      <c r="J251" s="13"/>
      <c r="K251" s="13"/>
    </row>
    <row r="252" spans="2:11" s="5" customFormat="1">
      <c r="B252" s="13"/>
      <c r="C252" s="13"/>
      <c r="D252" s="13"/>
      <c r="E252" s="13"/>
      <c r="F252" s="13"/>
      <c r="G252" s="13"/>
      <c r="H252" s="13"/>
      <c r="I252" s="13"/>
      <c r="J252" s="13"/>
      <c r="K252" s="13"/>
    </row>
    <row r="253" spans="2:11" s="5" customFormat="1">
      <c r="B253" s="13"/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2:11" s="5" customFormat="1">
      <c r="B254" s="13"/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2:11" s="5" customFormat="1">
      <c r="B255" s="13"/>
      <c r="C255" s="13"/>
      <c r="D255" s="13"/>
      <c r="E255" s="13"/>
      <c r="F255" s="13"/>
      <c r="G255" s="13"/>
      <c r="H255" s="13"/>
      <c r="I255" s="13"/>
      <c r="J255" s="13"/>
      <c r="K255" s="13"/>
    </row>
    <row r="256" spans="2:11" s="5" customFormat="1">
      <c r="B256" s="13"/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2:11" s="5" customFormat="1">
      <c r="B257" s="13"/>
      <c r="C257" s="13"/>
      <c r="D257" s="13"/>
      <c r="E257" s="13"/>
      <c r="F257" s="13"/>
      <c r="G257" s="13"/>
      <c r="H257" s="13"/>
      <c r="I257" s="13"/>
      <c r="J257" s="13"/>
      <c r="K257" s="13"/>
    </row>
    <row r="258" spans="2:11" s="5" customFormat="1">
      <c r="B258" s="13"/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2:11" s="5" customFormat="1">
      <c r="B259" s="13"/>
      <c r="C259" s="13"/>
      <c r="D259" s="13"/>
      <c r="E259" s="13"/>
      <c r="F259" s="13"/>
      <c r="G259" s="13"/>
      <c r="H259" s="13"/>
      <c r="I259" s="13"/>
      <c r="J259" s="13"/>
      <c r="K259" s="13"/>
    </row>
    <row r="260" spans="2:11" s="5" customFormat="1">
      <c r="B260" s="13"/>
      <c r="C260" s="13"/>
      <c r="D260" s="13"/>
      <c r="E260" s="13"/>
      <c r="F260" s="13"/>
      <c r="G260" s="13"/>
      <c r="H260" s="13"/>
      <c r="I260" s="13"/>
      <c r="J260" s="13"/>
      <c r="K260" s="13"/>
    </row>
    <row r="261" spans="2:11" s="5" customFormat="1">
      <c r="B261" s="13"/>
      <c r="C261" s="13"/>
      <c r="D261" s="13"/>
      <c r="E261" s="13"/>
      <c r="F261" s="13"/>
      <c r="G261" s="13"/>
      <c r="H261" s="13"/>
      <c r="I261" s="13"/>
      <c r="J261" s="13"/>
      <c r="K261" s="13"/>
    </row>
    <row r="262" spans="2:11" s="5" customFormat="1">
      <c r="B262" s="13"/>
      <c r="C262" s="13"/>
      <c r="D262" s="13"/>
      <c r="E262" s="13"/>
      <c r="F262" s="13"/>
      <c r="G262" s="13"/>
      <c r="H262" s="13"/>
      <c r="I262" s="13"/>
      <c r="J262" s="13"/>
      <c r="K262" s="13"/>
    </row>
    <row r="263" spans="2:11" s="5" customFormat="1">
      <c r="B263" s="13"/>
      <c r="C263" s="13"/>
      <c r="D263" s="13"/>
      <c r="E263" s="13"/>
      <c r="F263" s="13"/>
      <c r="G263" s="13"/>
      <c r="H263" s="13"/>
      <c r="I263" s="13"/>
      <c r="J263" s="13"/>
      <c r="K263" s="13"/>
    </row>
    <row r="264" spans="2:11" s="5" customFormat="1">
      <c r="B264" s="13"/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2:11" s="5" customFormat="1">
      <c r="B265" s="13"/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2:11" s="5" customFormat="1">
      <c r="B266" s="13"/>
      <c r="C266" s="13"/>
      <c r="D266" s="13"/>
      <c r="E266" s="13"/>
      <c r="F266" s="13"/>
      <c r="G266" s="13"/>
      <c r="H266" s="13"/>
      <c r="I266" s="13"/>
      <c r="J266" s="13"/>
      <c r="K266" s="13"/>
    </row>
    <row r="267" spans="2:11" s="5" customFormat="1">
      <c r="B267" s="13"/>
      <c r="C267" s="13"/>
      <c r="D267" s="13"/>
      <c r="E267" s="13"/>
      <c r="F267" s="13"/>
      <c r="G267" s="13"/>
      <c r="H267" s="13"/>
      <c r="I267" s="13"/>
      <c r="J267" s="13"/>
      <c r="K267" s="13"/>
    </row>
    <row r="268" spans="2:11" s="5" customFormat="1">
      <c r="B268" s="13"/>
      <c r="C268" s="13"/>
      <c r="D268" s="13"/>
      <c r="E268" s="13"/>
      <c r="F268" s="13"/>
      <c r="G268" s="13"/>
      <c r="H268" s="13"/>
      <c r="I268" s="13"/>
      <c r="J268" s="13"/>
      <c r="K268" s="13"/>
    </row>
    <row r="269" spans="2:11" s="5" customFormat="1">
      <c r="B269" s="13"/>
      <c r="C269" s="13"/>
      <c r="D269" s="13"/>
      <c r="E269" s="13"/>
      <c r="F269" s="13"/>
      <c r="G269" s="13"/>
      <c r="H269" s="13"/>
      <c r="I269" s="13"/>
      <c r="J269" s="13"/>
      <c r="K269" s="13"/>
    </row>
    <row r="270" spans="2:11" s="5" customFormat="1">
      <c r="B270" s="13"/>
      <c r="C270" s="13"/>
      <c r="D270" s="13"/>
      <c r="E270" s="13"/>
      <c r="F270" s="13"/>
      <c r="G270" s="13"/>
      <c r="H270" s="13"/>
      <c r="I270" s="13"/>
      <c r="J270" s="13"/>
      <c r="K270" s="13"/>
    </row>
    <row r="271" spans="2:11" s="5" customFormat="1">
      <c r="B271" s="13"/>
      <c r="C271" s="13"/>
      <c r="D271" s="13"/>
      <c r="E271" s="13"/>
      <c r="F271" s="13"/>
      <c r="G271" s="13"/>
      <c r="H271" s="13"/>
      <c r="I271" s="13"/>
      <c r="J271" s="13"/>
      <c r="K271" s="13"/>
    </row>
    <row r="272" spans="2:11" s="5" customFormat="1">
      <c r="B272" s="13"/>
      <c r="C272" s="13"/>
      <c r="D272" s="13"/>
      <c r="E272" s="13"/>
      <c r="F272" s="13"/>
      <c r="G272" s="13"/>
      <c r="H272" s="13"/>
      <c r="I272" s="13"/>
      <c r="J272" s="13"/>
      <c r="K272" s="13"/>
    </row>
    <row r="273" spans="2:11" s="5" customFormat="1">
      <c r="B273" s="13"/>
      <c r="C273" s="13"/>
      <c r="D273" s="13"/>
      <c r="E273" s="13"/>
      <c r="F273" s="13"/>
      <c r="G273" s="13"/>
      <c r="H273" s="13"/>
      <c r="I273" s="13"/>
      <c r="J273" s="13"/>
      <c r="K273" s="13"/>
    </row>
    <row r="274" spans="2:11" s="5" customFormat="1">
      <c r="B274" s="13"/>
      <c r="C274" s="13"/>
      <c r="D274" s="13"/>
      <c r="E274" s="13"/>
      <c r="F274" s="13"/>
      <c r="G274" s="13"/>
      <c r="H274" s="13"/>
      <c r="I274" s="13"/>
      <c r="J274" s="13"/>
      <c r="K274" s="13"/>
    </row>
    <row r="275" spans="2:11" s="5" customFormat="1">
      <c r="B275" s="13"/>
      <c r="C275" s="13"/>
      <c r="D275" s="13"/>
      <c r="E275" s="13"/>
      <c r="F275" s="13"/>
      <c r="G275" s="13"/>
      <c r="H275" s="13"/>
      <c r="I275" s="13"/>
      <c r="J275" s="13"/>
      <c r="K275" s="13"/>
    </row>
    <row r="276" spans="2:11" s="5" customFormat="1">
      <c r="B276" s="13"/>
      <c r="C276" s="13"/>
      <c r="D276" s="13"/>
      <c r="E276" s="13"/>
      <c r="F276" s="13"/>
      <c r="G276" s="13"/>
      <c r="H276" s="13"/>
      <c r="I276" s="13"/>
      <c r="J276" s="13"/>
      <c r="K276" s="13"/>
    </row>
    <row r="277" spans="2:11" s="5" customFormat="1">
      <c r="B277" s="13"/>
      <c r="C277" s="13"/>
      <c r="D277" s="13"/>
      <c r="E277" s="13"/>
      <c r="F277" s="13"/>
      <c r="G277" s="13"/>
      <c r="H277" s="13"/>
      <c r="I277" s="13"/>
      <c r="J277" s="13"/>
      <c r="K277" s="13"/>
    </row>
    <row r="278" spans="2:11" s="5" customFormat="1">
      <c r="B278" s="13"/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2:11" s="5" customFormat="1">
      <c r="B279" s="13"/>
      <c r="C279" s="13"/>
      <c r="D279" s="13"/>
      <c r="E279" s="13"/>
      <c r="F279" s="13"/>
      <c r="G279" s="13"/>
      <c r="H279" s="13"/>
      <c r="I279" s="13"/>
      <c r="J279" s="13"/>
      <c r="K279" s="13"/>
    </row>
    <row r="280" spans="2:11" s="5" customFormat="1">
      <c r="B280" s="13"/>
      <c r="C280" s="13"/>
      <c r="D280" s="13"/>
      <c r="E280" s="13"/>
      <c r="F280" s="13"/>
      <c r="G280" s="13"/>
      <c r="H280" s="13"/>
      <c r="I280" s="13"/>
      <c r="J280" s="13"/>
      <c r="K280" s="13"/>
    </row>
    <row r="281" spans="2:11" s="5" customFormat="1">
      <c r="B281" s="13"/>
      <c r="C281" s="13"/>
      <c r="D281" s="13"/>
      <c r="E281" s="13"/>
      <c r="F281" s="13"/>
      <c r="G281" s="13"/>
      <c r="H281" s="13"/>
      <c r="I281" s="13"/>
      <c r="J281" s="13"/>
      <c r="K281" s="13"/>
    </row>
    <row r="282" spans="2:11" s="5" customFormat="1">
      <c r="B282" s="13"/>
      <c r="C282" s="13"/>
      <c r="D282" s="13"/>
      <c r="E282" s="13"/>
      <c r="F282" s="13"/>
      <c r="G282" s="13"/>
      <c r="H282" s="13"/>
      <c r="I282" s="13"/>
      <c r="J282" s="13"/>
      <c r="K282" s="13"/>
    </row>
    <row r="283" spans="2:11" s="5" customFormat="1">
      <c r="B283" s="13"/>
      <c r="C283" s="13"/>
      <c r="D283" s="13"/>
      <c r="E283" s="13"/>
      <c r="F283" s="13"/>
      <c r="G283" s="13"/>
      <c r="H283" s="13"/>
      <c r="I283" s="13"/>
      <c r="J283" s="13"/>
      <c r="K283" s="13"/>
    </row>
    <row r="284" spans="2:11" s="5" customFormat="1">
      <c r="B284" s="13"/>
      <c r="C284" s="13"/>
      <c r="D284" s="13"/>
      <c r="E284" s="13"/>
      <c r="F284" s="13"/>
      <c r="G284" s="13"/>
      <c r="H284" s="13"/>
      <c r="I284" s="13"/>
      <c r="J284" s="13"/>
      <c r="K284" s="13"/>
    </row>
    <row r="285" spans="2:11" s="5" customFormat="1">
      <c r="B285" s="13"/>
      <c r="C285" s="13"/>
      <c r="D285" s="13"/>
      <c r="E285" s="13"/>
      <c r="F285" s="13"/>
      <c r="G285" s="13"/>
      <c r="H285" s="13"/>
      <c r="I285" s="13"/>
      <c r="J285" s="13"/>
      <c r="K285" s="13"/>
    </row>
    <row r="286" spans="2:11" s="5" customFormat="1">
      <c r="B286" s="13"/>
      <c r="C286" s="13"/>
      <c r="D286" s="13"/>
      <c r="E286" s="13"/>
      <c r="F286" s="13"/>
      <c r="G286" s="13"/>
      <c r="H286" s="13"/>
      <c r="I286" s="13"/>
      <c r="J286" s="13"/>
      <c r="K286" s="13"/>
    </row>
    <row r="287" spans="2:11" s="5" customFormat="1">
      <c r="B287" s="13"/>
      <c r="C287" s="13"/>
      <c r="D287" s="13"/>
      <c r="E287" s="13"/>
      <c r="F287" s="13"/>
      <c r="G287" s="13"/>
      <c r="H287" s="13"/>
      <c r="I287" s="13"/>
      <c r="J287" s="13"/>
      <c r="K287" s="13"/>
    </row>
    <row r="288" spans="2:11" s="5" customFormat="1">
      <c r="B288" s="13"/>
      <c r="C288" s="13"/>
      <c r="D288" s="13"/>
      <c r="E288" s="13"/>
      <c r="F288" s="13"/>
      <c r="G288" s="13"/>
      <c r="H288" s="13"/>
      <c r="I288" s="13"/>
      <c r="J288" s="13"/>
      <c r="K288" s="13"/>
    </row>
    <row r="289" spans="2:11" s="5" customFormat="1">
      <c r="B289" s="13"/>
      <c r="C289" s="13"/>
      <c r="D289" s="13"/>
      <c r="E289" s="13"/>
      <c r="F289" s="13"/>
      <c r="G289" s="13"/>
      <c r="H289" s="13"/>
      <c r="I289" s="13"/>
      <c r="J289" s="13"/>
      <c r="K289" s="13"/>
    </row>
    <row r="290" spans="2:11" s="5" customFormat="1">
      <c r="B290" s="13"/>
      <c r="C290" s="13"/>
      <c r="D290" s="13"/>
      <c r="E290" s="13"/>
      <c r="F290" s="13"/>
      <c r="G290" s="13"/>
      <c r="H290" s="13"/>
      <c r="I290" s="13"/>
      <c r="J290" s="13"/>
      <c r="K290" s="13"/>
    </row>
    <row r="291" spans="2:11" s="5" customFormat="1">
      <c r="B291" s="13"/>
      <c r="C291" s="13"/>
      <c r="D291" s="13"/>
      <c r="E291" s="13"/>
      <c r="F291" s="13"/>
      <c r="G291" s="13"/>
      <c r="H291" s="13"/>
      <c r="I291" s="13"/>
      <c r="J291" s="13"/>
      <c r="K291" s="13"/>
    </row>
    <row r="292" spans="2:11" s="5" customFormat="1">
      <c r="B292" s="13"/>
      <c r="C292" s="13"/>
      <c r="D292" s="13"/>
      <c r="E292" s="13"/>
      <c r="F292" s="13"/>
      <c r="G292" s="13"/>
      <c r="H292" s="13"/>
      <c r="I292" s="13"/>
      <c r="J292" s="13"/>
      <c r="K292" s="13"/>
    </row>
    <row r="293" spans="2:11" s="5" customFormat="1">
      <c r="B293" s="13"/>
      <c r="C293" s="13"/>
      <c r="D293" s="13"/>
      <c r="E293" s="13"/>
      <c r="F293" s="13"/>
      <c r="G293" s="13"/>
      <c r="H293" s="13"/>
      <c r="I293" s="13"/>
      <c r="J293" s="13"/>
      <c r="K293" s="13"/>
    </row>
    <row r="294" spans="2:11" s="5" customFormat="1">
      <c r="B294" s="13"/>
      <c r="C294" s="13"/>
      <c r="D294" s="13"/>
      <c r="E294" s="13"/>
      <c r="F294" s="13"/>
      <c r="G294" s="13"/>
      <c r="H294" s="13"/>
      <c r="I294" s="13"/>
      <c r="J294" s="13"/>
      <c r="K294" s="13"/>
    </row>
    <row r="295" spans="2:11" s="5" customFormat="1">
      <c r="B295" s="13"/>
      <c r="C295" s="13"/>
      <c r="D295" s="13"/>
      <c r="E295" s="13"/>
      <c r="F295" s="13"/>
      <c r="G295" s="13"/>
      <c r="H295" s="13"/>
      <c r="I295" s="13"/>
      <c r="J295" s="13"/>
      <c r="K295" s="13"/>
    </row>
    <row r="296" spans="2:11" s="5" customFormat="1">
      <c r="B296" s="13"/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2:11" s="5" customFormat="1">
      <c r="B297" s="13"/>
      <c r="C297" s="13"/>
      <c r="D297" s="13"/>
      <c r="E297" s="13"/>
      <c r="F297" s="13"/>
      <c r="G297" s="13"/>
      <c r="H297" s="13"/>
      <c r="I297" s="13"/>
      <c r="J297" s="13"/>
      <c r="K297" s="13"/>
    </row>
    <row r="298" spans="2:11" s="5" customFormat="1">
      <c r="B298" s="13"/>
      <c r="C298" s="13"/>
      <c r="D298" s="13"/>
      <c r="E298" s="13"/>
      <c r="F298" s="13"/>
      <c r="G298" s="13"/>
      <c r="H298" s="13"/>
      <c r="I298" s="13"/>
      <c r="J298" s="13"/>
      <c r="K298" s="13"/>
    </row>
    <row r="299" spans="2:11" s="5" customFormat="1">
      <c r="B299" s="13"/>
      <c r="C299" s="13"/>
      <c r="D299" s="13"/>
      <c r="E299" s="13"/>
      <c r="F299" s="13"/>
      <c r="G299" s="13"/>
      <c r="H299" s="13"/>
      <c r="I299" s="13"/>
      <c r="J299" s="13"/>
      <c r="K299" s="13"/>
    </row>
    <row r="300" spans="2:11" s="5" customFormat="1">
      <c r="B300" s="13"/>
      <c r="C300" s="13"/>
      <c r="D300" s="13"/>
      <c r="E300" s="13"/>
      <c r="F300" s="13"/>
      <c r="G300" s="13"/>
      <c r="H300" s="13"/>
      <c r="I300" s="13"/>
      <c r="J300" s="13"/>
      <c r="K300" s="13"/>
    </row>
    <row r="301" spans="2:11" s="5" customFormat="1">
      <c r="B301" s="13"/>
      <c r="C301" s="13"/>
      <c r="D301" s="13"/>
      <c r="E301" s="13"/>
      <c r="F301" s="13"/>
      <c r="G301" s="13"/>
      <c r="H301" s="13"/>
      <c r="I301" s="13"/>
      <c r="J301" s="13"/>
      <c r="K301" s="13"/>
    </row>
    <row r="302" spans="2:11" s="5" customFormat="1">
      <c r="B302" s="13"/>
      <c r="C302" s="13"/>
      <c r="D302" s="13"/>
      <c r="E302" s="13"/>
      <c r="F302" s="13"/>
      <c r="G302" s="13"/>
      <c r="H302" s="13"/>
      <c r="I302" s="13"/>
      <c r="J302" s="13"/>
      <c r="K302" s="13"/>
    </row>
    <row r="303" spans="2:11" s="5" customFormat="1">
      <c r="B303" s="13"/>
      <c r="C303" s="13"/>
      <c r="D303" s="13"/>
      <c r="E303" s="13"/>
      <c r="F303" s="13"/>
      <c r="G303" s="13"/>
      <c r="H303" s="13"/>
      <c r="I303" s="13"/>
      <c r="J303" s="13"/>
      <c r="K303" s="13"/>
    </row>
    <row r="304" spans="2:11" s="5" customFormat="1">
      <c r="B304" s="13"/>
      <c r="C304" s="13"/>
      <c r="D304" s="13"/>
      <c r="E304" s="13"/>
      <c r="F304" s="13"/>
      <c r="G304" s="13"/>
      <c r="H304" s="13"/>
      <c r="I304" s="13"/>
      <c r="J304" s="13"/>
      <c r="K304" s="13"/>
    </row>
    <row r="305" spans="2:11" s="5" customFormat="1">
      <c r="B305" s="13"/>
      <c r="C305" s="13"/>
      <c r="D305" s="13"/>
      <c r="E305" s="13"/>
      <c r="F305" s="13"/>
      <c r="G305" s="13"/>
      <c r="H305" s="13"/>
      <c r="I305" s="13"/>
      <c r="J305" s="13"/>
      <c r="K305" s="13"/>
    </row>
    <row r="306" spans="2:11" s="5" customFormat="1">
      <c r="B306" s="13"/>
      <c r="C306" s="13"/>
      <c r="D306" s="13"/>
      <c r="E306" s="13"/>
      <c r="F306" s="13"/>
      <c r="G306" s="13"/>
      <c r="H306" s="13"/>
      <c r="I306" s="13"/>
      <c r="J306" s="13"/>
      <c r="K306" s="13"/>
    </row>
    <row r="307" spans="2:11" s="5" customFormat="1">
      <c r="B307" s="13"/>
      <c r="C307" s="13"/>
      <c r="D307" s="13"/>
      <c r="E307" s="13"/>
      <c r="F307" s="13"/>
      <c r="G307" s="13"/>
      <c r="H307" s="13"/>
      <c r="I307" s="13"/>
      <c r="J307" s="13"/>
      <c r="K307" s="13"/>
    </row>
    <row r="308" spans="2:11" s="5" customFormat="1">
      <c r="B308" s="13"/>
      <c r="C308" s="13"/>
      <c r="D308" s="13"/>
      <c r="E308" s="13"/>
      <c r="F308" s="13"/>
      <c r="G308" s="13"/>
      <c r="H308" s="13"/>
      <c r="I308" s="13"/>
      <c r="J308" s="13"/>
      <c r="K308" s="13"/>
    </row>
    <row r="309" spans="2:11" s="5" customFormat="1">
      <c r="B309" s="13"/>
      <c r="C309" s="13"/>
      <c r="D309" s="13"/>
      <c r="E309" s="13"/>
      <c r="F309" s="13"/>
      <c r="G309" s="13"/>
      <c r="H309" s="13"/>
      <c r="I309" s="13"/>
      <c r="J309" s="13"/>
      <c r="K309" s="13"/>
    </row>
    <row r="310" spans="2:11" s="5" customFormat="1">
      <c r="B310" s="13"/>
      <c r="C310" s="13"/>
      <c r="D310" s="13"/>
      <c r="E310" s="13"/>
      <c r="F310" s="13"/>
      <c r="G310" s="13"/>
      <c r="H310" s="13"/>
      <c r="I310" s="13"/>
      <c r="J310" s="13"/>
      <c r="K310" s="13"/>
    </row>
    <row r="311" spans="2:11" s="5" customFormat="1">
      <c r="B311" s="13"/>
      <c r="C311" s="13"/>
      <c r="D311" s="13"/>
      <c r="E311" s="13"/>
      <c r="F311" s="13"/>
      <c r="G311" s="13"/>
      <c r="H311" s="13"/>
      <c r="I311" s="13"/>
      <c r="J311" s="13"/>
      <c r="K311" s="13"/>
    </row>
    <row r="312" spans="2:11" s="5" customFormat="1">
      <c r="B312" s="13"/>
      <c r="C312" s="13"/>
      <c r="D312" s="13"/>
      <c r="E312" s="13"/>
      <c r="F312" s="13"/>
      <c r="G312" s="13"/>
      <c r="H312" s="13"/>
      <c r="I312" s="13"/>
      <c r="J312" s="13"/>
      <c r="K312" s="13"/>
    </row>
    <row r="313" spans="2:11" s="5" customFormat="1">
      <c r="B313" s="13"/>
      <c r="C313" s="13"/>
      <c r="D313" s="13"/>
      <c r="E313" s="13"/>
      <c r="F313" s="13"/>
      <c r="G313" s="13"/>
      <c r="H313" s="13"/>
      <c r="I313" s="13"/>
      <c r="J313" s="13"/>
      <c r="K313" s="13"/>
    </row>
    <row r="314" spans="2:11" s="5" customFormat="1">
      <c r="B314" s="13"/>
      <c r="C314" s="13"/>
      <c r="D314" s="13"/>
      <c r="E314" s="13"/>
      <c r="F314" s="13"/>
      <c r="G314" s="13"/>
      <c r="H314" s="13"/>
      <c r="I314" s="13"/>
      <c r="J314" s="13"/>
      <c r="K314" s="13"/>
    </row>
    <row r="315" spans="2:11" s="5" customFormat="1">
      <c r="B315" s="13"/>
      <c r="C315" s="13"/>
      <c r="D315" s="13"/>
      <c r="E315" s="13"/>
      <c r="F315" s="13"/>
      <c r="G315" s="13"/>
      <c r="H315" s="13"/>
      <c r="I315" s="13"/>
      <c r="J315" s="13"/>
      <c r="K315" s="13"/>
    </row>
    <row r="316" spans="2:11" s="5" customFormat="1">
      <c r="B316" s="13"/>
      <c r="C316" s="13"/>
      <c r="D316" s="13"/>
      <c r="E316" s="13"/>
      <c r="F316" s="13"/>
      <c r="G316" s="13"/>
      <c r="H316" s="13"/>
      <c r="I316" s="13"/>
      <c r="J316" s="13"/>
      <c r="K316" s="13"/>
    </row>
    <row r="317" spans="2:11" s="5" customFormat="1">
      <c r="B317" s="13"/>
      <c r="C317" s="13"/>
      <c r="D317" s="13"/>
      <c r="E317" s="13"/>
      <c r="F317" s="13"/>
      <c r="G317" s="13"/>
      <c r="H317" s="13"/>
      <c r="I317" s="13"/>
      <c r="J317" s="13"/>
      <c r="K317" s="13"/>
    </row>
    <row r="318" spans="2:11" s="5" customFormat="1">
      <c r="B318" s="13"/>
      <c r="C318" s="13"/>
      <c r="D318" s="13"/>
      <c r="E318" s="13"/>
      <c r="F318" s="13"/>
      <c r="G318" s="13"/>
      <c r="H318" s="13"/>
      <c r="I318" s="13"/>
      <c r="J318" s="13"/>
      <c r="K318" s="13"/>
    </row>
    <row r="319" spans="2:11" s="5" customFormat="1">
      <c r="B319" s="13"/>
      <c r="C319" s="13"/>
      <c r="D319" s="13"/>
      <c r="E319" s="13"/>
      <c r="F319" s="13"/>
      <c r="G319" s="13"/>
      <c r="H319" s="13"/>
      <c r="I319" s="13"/>
      <c r="J319" s="13"/>
      <c r="K319" s="13"/>
    </row>
    <row r="320" spans="2:11" s="5" customFormat="1">
      <c r="B320" s="13"/>
      <c r="C320" s="13"/>
      <c r="D320" s="13"/>
      <c r="E320" s="13"/>
      <c r="F320" s="13"/>
      <c r="G320" s="13"/>
      <c r="H320" s="13"/>
      <c r="I320" s="13"/>
      <c r="J320" s="13"/>
      <c r="K320" s="13"/>
    </row>
    <row r="321" spans="2:11" s="5" customFormat="1">
      <c r="B321" s="13"/>
      <c r="C321" s="13"/>
      <c r="D321" s="13"/>
      <c r="E321" s="13"/>
      <c r="F321" s="13"/>
      <c r="G321" s="13"/>
      <c r="H321" s="13"/>
      <c r="I321" s="13"/>
      <c r="J321" s="13"/>
      <c r="K321" s="13"/>
    </row>
    <row r="322" spans="2:11" s="5" customFormat="1">
      <c r="B322" s="13"/>
      <c r="C322" s="13"/>
      <c r="D322" s="13"/>
      <c r="E322" s="13"/>
      <c r="F322" s="13"/>
      <c r="G322" s="13"/>
      <c r="H322" s="13"/>
      <c r="I322" s="13"/>
      <c r="J322" s="13"/>
      <c r="K322" s="13"/>
    </row>
    <row r="323" spans="2:11" s="5" customFormat="1">
      <c r="B323" s="13"/>
      <c r="C323" s="13"/>
      <c r="D323" s="13"/>
      <c r="E323" s="13"/>
      <c r="F323" s="13"/>
      <c r="G323" s="13"/>
      <c r="H323" s="13"/>
      <c r="I323" s="13"/>
      <c r="J323" s="13"/>
      <c r="K323" s="13"/>
    </row>
    <row r="324" spans="2:11" s="5" customFormat="1">
      <c r="B324" s="13"/>
      <c r="C324" s="13"/>
      <c r="D324" s="13"/>
      <c r="E324" s="13"/>
      <c r="F324" s="13"/>
      <c r="G324" s="13"/>
      <c r="H324" s="13"/>
      <c r="I324" s="13"/>
      <c r="J324" s="13"/>
      <c r="K324" s="13"/>
    </row>
    <row r="325" spans="2:11" s="5" customFormat="1">
      <c r="B325" s="13"/>
      <c r="C325" s="13"/>
      <c r="D325" s="13"/>
      <c r="E325" s="13"/>
      <c r="F325" s="13"/>
      <c r="G325" s="13"/>
      <c r="H325" s="13"/>
      <c r="I325" s="13"/>
      <c r="J325" s="13"/>
      <c r="K325" s="13"/>
    </row>
    <row r="326" spans="2:11" s="5" customFormat="1">
      <c r="B326" s="13"/>
      <c r="C326" s="13"/>
      <c r="D326" s="13"/>
      <c r="E326" s="13"/>
      <c r="F326" s="13"/>
      <c r="G326" s="13"/>
      <c r="H326" s="13"/>
      <c r="I326" s="13"/>
      <c r="J326" s="13"/>
      <c r="K326" s="13"/>
    </row>
    <row r="327" spans="2:11" s="5" customFormat="1">
      <c r="B327" s="13"/>
      <c r="C327" s="13"/>
      <c r="D327" s="13"/>
      <c r="E327" s="13"/>
      <c r="F327" s="13"/>
      <c r="G327" s="13"/>
      <c r="H327" s="13"/>
      <c r="I327" s="13"/>
      <c r="J327" s="13"/>
      <c r="K327" s="13"/>
    </row>
    <row r="328" spans="2:11" s="5" customFormat="1">
      <c r="B328" s="13"/>
      <c r="C328" s="13"/>
      <c r="D328" s="13"/>
      <c r="E328" s="13"/>
      <c r="F328" s="13"/>
      <c r="G328" s="13"/>
      <c r="H328" s="13"/>
      <c r="I328" s="13"/>
      <c r="J328" s="13"/>
      <c r="K328" s="13"/>
    </row>
    <row r="329" spans="2:11" s="5" customFormat="1">
      <c r="B329" s="13"/>
      <c r="C329" s="13"/>
      <c r="D329" s="13"/>
      <c r="E329" s="13"/>
      <c r="F329" s="13"/>
      <c r="G329" s="13"/>
      <c r="H329" s="13"/>
      <c r="I329" s="13"/>
      <c r="J329" s="13"/>
      <c r="K329" s="13"/>
    </row>
    <row r="330" spans="2:11" s="5" customFormat="1">
      <c r="B330" s="13"/>
      <c r="C330" s="13"/>
      <c r="D330" s="13"/>
      <c r="E330" s="13"/>
      <c r="F330" s="13"/>
      <c r="G330" s="13"/>
      <c r="H330" s="13"/>
      <c r="I330" s="13"/>
      <c r="J330" s="13"/>
      <c r="K330" s="13"/>
    </row>
    <row r="331" spans="2:11" s="5" customFormat="1">
      <c r="B331" s="13"/>
      <c r="C331" s="13"/>
      <c r="D331" s="13"/>
      <c r="E331" s="13"/>
      <c r="F331" s="13"/>
      <c r="G331" s="13"/>
      <c r="H331" s="13"/>
      <c r="I331" s="13"/>
      <c r="J331" s="13"/>
      <c r="K331" s="13"/>
    </row>
    <row r="332" spans="2:11" s="5" customFormat="1">
      <c r="B332" s="13"/>
      <c r="C332" s="13"/>
      <c r="D332" s="13"/>
      <c r="E332" s="13"/>
      <c r="F332" s="13"/>
      <c r="G332" s="13"/>
      <c r="H332" s="13"/>
      <c r="I332" s="13"/>
      <c r="J332" s="13"/>
      <c r="K332" s="13"/>
    </row>
    <row r="333" spans="2:11" s="5" customFormat="1">
      <c r="B333" s="13"/>
      <c r="C333" s="13"/>
      <c r="D333" s="13"/>
      <c r="E333" s="13"/>
      <c r="F333" s="13"/>
      <c r="G333" s="13"/>
      <c r="H333" s="13"/>
      <c r="I333" s="13"/>
      <c r="J333" s="13"/>
      <c r="K333" s="13"/>
    </row>
    <row r="334" spans="2:11" s="5" customFormat="1">
      <c r="B334" s="13"/>
      <c r="C334" s="13"/>
      <c r="D334" s="13"/>
      <c r="E334" s="13"/>
      <c r="F334" s="13"/>
      <c r="G334" s="13"/>
      <c r="H334" s="13"/>
      <c r="I334" s="13"/>
      <c r="J334" s="13"/>
      <c r="K334" s="13"/>
    </row>
    <row r="335" spans="2:11" s="5" customFormat="1">
      <c r="B335" s="13"/>
      <c r="C335" s="13"/>
      <c r="D335" s="13"/>
      <c r="E335" s="13"/>
      <c r="F335" s="13"/>
      <c r="G335" s="13"/>
      <c r="H335" s="13"/>
      <c r="I335" s="13"/>
      <c r="J335" s="13"/>
      <c r="K335" s="13"/>
    </row>
    <row r="336" spans="2:11" s="5" customFormat="1">
      <c r="B336" s="13"/>
      <c r="C336" s="13"/>
      <c r="D336" s="13"/>
      <c r="E336" s="13"/>
      <c r="F336" s="13"/>
      <c r="G336" s="13"/>
      <c r="H336" s="13"/>
      <c r="I336" s="13"/>
      <c r="J336" s="13"/>
      <c r="K336" s="13"/>
    </row>
    <row r="337" spans="2:11" s="5" customFormat="1">
      <c r="B337" s="13"/>
      <c r="C337" s="13"/>
      <c r="D337" s="13"/>
      <c r="E337" s="13"/>
      <c r="F337" s="13"/>
      <c r="G337" s="13"/>
      <c r="H337" s="13"/>
      <c r="I337" s="13"/>
      <c r="J337" s="13"/>
      <c r="K337" s="13"/>
    </row>
    <row r="338" spans="2:11" s="5" customFormat="1">
      <c r="B338" s="13"/>
      <c r="C338" s="13"/>
      <c r="D338" s="13"/>
      <c r="E338" s="13"/>
      <c r="F338" s="13"/>
      <c r="G338" s="13"/>
      <c r="H338" s="13"/>
      <c r="I338" s="13"/>
      <c r="J338" s="13"/>
      <c r="K338" s="13"/>
    </row>
    <row r="339" spans="2:11" s="5" customFormat="1">
      <c r="B339" s="13"/>
      <c r="C339" s="13"/>
      <c r="D339" s="13"/>
      <c r="E339" s="13"/>
      <c r="F339" s="13"/>
      <c r="G339" s="13"/>
      <c r="H339" s="13"/>
      <c r="I339" s="13"/>
      <c r="J339" s="13"/>
      <c r="K339" s="13"/>
    </row>
    <row r="340" spans="2:11" s="5" customFormat="1">
      <c r="B340" s="13"/>
      <c r="C340" s="13"/>
      <c r="D340" s="13"/>
      <c r="E340" s="13"/>
      <c r="F340" s="13"/>
      <c r="G340" s="13"/>
      <c r="H340" s="13"/>
      <c r="I340" s="13"/>
      <c r="J340" s="13"/>
      <c r="K340" s="13"/>
    </row>
    <row r="341" spans="2:11" s="5" customFormat="1">
      <c r="B341" s="13"/>
      <c r="C341" s="13"/>
      <c r="D341" s="13"/>
      <c r="E341" s="13"/>
      <c r="F341" s="13"/>
      <c r="G341" s="13"/>
      <c r="H341" s="13"/>
      <c r="I341" s="13"/>
      <c r="J341" s="13"/>
      <c r="K341" s="13"/>
    </row>
    <row r="342" spans="2:11" s="5" customFormat="1">
      <c r="B342" s="13"/>
      <c r="C342" s="13"/>
      <c r="D342" s="13"/>
      <c r="E342" s="13"/>
      <c r="F342" s="13"/>
      <c r="G342" s="13"/>
      <c r="H342" s="13"/>
      <c r="I342" s="13"/>
      <c r="J342" s="13"/>
      <c r="K342" s="13"/>
    </row>
    <row r="343" spans="2:11" s="5" customFormat="1">
      <c r="B343" s="13"/>
      <c r="C343" s="13"/>
      <c r="D343" s="13"/>
      <c r="E343" s="13"/>
      <c r="F343" s="13"/>
      <c r="G343" s="13"/>
      <c r="H343" s="13"/>
      <c r="I343" s="13"/>
      <c r="J343" s="13"/>
      <c r="K343" s="13"/>
    </row>
    <row r="344" spans="2:11" s="5" customFormat="1">
      <c r="B344" s="13"/>
      <c r="C344" s="13"/>
      <c r="D344" s="13"/>
      <c r="E344" s="13"/>
      <c r="F344" s="13"/>
      <c r="G344" s="13"/>
      <c r="H344" s="13"/>
      <c r="I344" s="13"/>
      <c r="J344" s="13"/>
      <c r="K344" s="13"/>
    </row>
    <row r="345" spans="2:11" s="5" customFormat="1">
      <c r="B345" s="13"/>
      <c r="C345" s="13"/>
      <c r="D345" s="13"/>
      <c r="E345" s="13"/>
      <c r="F345" s="13"/>
      <c r="G345" s="13"/>
      <c r="H345" s="13"/>
      <c r="I345" s="13"/>
      <c r="J345" s="13"/>
      <c r="K345" s="13"/>
    </row>
    <row r="346" spans="2:11" s="5" customFormat="1">
      <c r="B346" s="13"/>
      <c r="C346" s="13"/>
      <c r="D346" s="13"/>
      <c r="E346" s="13"/>
      <c r="F346" s="13"/>
      <c r="G346" s="13"/>
      <c r="H346" s="13"/>
      <c r="I346" s="13"/>
      <c r="J346" s="13"/>
      <c r="K346" s="13"/>
    </row>
    <row r="347" spans="2:11" s="5" customFormat="1">
      <c r="B347" s="13"/>
      <c r="C347" s="13"/>
      <c r="D347" s="13"/>
      <c r="E347" s="13"/>
      <c r="F347" s="13"/>
      <c r="G347" s="13"/>
      <c r="H347" s="13"/>
      <c r="I347" s="13"/>
      <c r="J347" s="13"/>
      <c r="K347" s="13"/>
    </row>
    <row r="348" spans="2:11" s="5" customFormat="1">
      <c r="B348" s="13"/>
      <c r="C348" s="13"/>
      <c r="D348" s="13"/>
      <c r="E348" s="13"/>
      <c r="F348" s="13"/>
      <c r="G348" s="13"/>
      <c r="H348" s="13"/>
      <c r="I348" s="13"/>
      <c r="J348" s="13"/>
      <c r="K348" s="13"/>
    </row>
    <row r="349" spans="2:11" s="5" customFormat="1">
      <c r="B349" s="13"/>
      <c r="C349" s="13"/>
      <c r="D349" s="13"/>
      <c r="E349" s="13"/>
      <c r="F349" s="13"/>
      <c r="G349" s="13"/>
      <c r="H349" s="13"/>
      <c r="I349" s="13"/>
      <c r="J349" s="13"/>
      <c r="K349" s="13"/>
    </row>
    <row r="350" spans="2:11" s="5" customFormat="1">
      <c r="B350" s="13"/>
      <c r="C350" s="13"/>
      <c r="D350" s="13"/>
      <c r="E350" s="13"/>
      <c r="F350" s="13"/>
      <c r="G350" s="13"/>
      <c r="H350" s="13"/>
      <c r="I350" s="13"/>
      <c r="J350" s="13"/>
      <c r="K350" s="13"/>
    </row>
    <row r="351" spans="2:11" s="5" customFormat="1">
      <c r="B351" s="13"/>
      <c r="C351" s="13"/>
      <c r="D351" s="13"/>
      <c r="E351" s="13"/>
      <c r="F351" s="13"/>
      <c r="G351" s="13"/>
      <c r="H351" s="13"/>
      <c r="I351" s="13"/>
      <c r="J351" s="13"/>
      <c r="K351" s="13"/>
    </row>
    <row r="352" spans="2:11" s="5" customFormat="1">
      <c r="B352" s="13"/>
      <c r="C352" s="13"/>
      <c r="D352" s="13"/>
      <c r="E352" s="13"/>
      <c r="F352" s="13"/>
      <c r="G352" s="13"/>
      <c r="H352" s="13"/>
      <c r="I352" s="13"/>
      <c r="J352" s="13"/>
      <c r="K352" s="13"/>
    </row>
    <row r="353" spans="2:11" s="5" customFormat="1">
      <c r="B353" s="13"/>
      <c r="C353" s="13"/>
      <c r="D353" s="13"/>
      <c r="E353" s="13"/>
      <c r="F353" s="13"/>
      <c r="G353" s="13"/>
      <c r="H353" s="13"/>
      <c r="I353" s="13"/>
      <c r="J353" s="13"/>
      <c r="K353" s="13"/>
    </row>
    <row r="354" spans="2:11" s="5" customFormat="1">
      <c r="B354" s="13"/>
      <c r="C354" s="13"/>
      <c r="D354" s="13"/>
      <c r="E354" s="13"/>
      <c r="F354" s="13"/>
      <c r="G354" s="13"/>
      <c r="H354" s="13"/>
      <c r="I354" s="13"/>
      <c r="J354" s="13"/>
      <c r="K354" s="13"/>
    </row>
    <row r="355" spans="2:11" s="5" customFormat="1">
      <c r="B355" s="13"/>
      <c r="C355" s="13"/>
      <c r="D355" s="13"/>
      <c r="E355" s="13"/>
      <c r="F355" s="13"/>
      <c r="G355" s="13"/>
      <c r="H355" s="13"/>
      <c r="I355" s="13"/>
      <c r="J355" s="13"/>
      <c r="K355" s="13"/>
    </row>
    <row r="356" spans="2:11" s="5" customFormat="1">
      <c r="B356" s="13"/>
      <c r="C356" s="13"/>
      <c r="D356" s="13"/>
      <c r="E356" s="13"/>
      <c r="F356" s="13"/>
      <c r="G356" s="13"/>
      <c r="H356" s="13"/>
      <c r="I356" s="13"/>
      <c r="J356" s="13"/>
      <c r="K356" s="13"/>
    </row>
    <row r="357" spans="2:11" s="5" customFormat="1">
      <c r="B357" s="13"/>
      <c r="C357" s="13"/>
      <c r="D357" s="13"/>
      <c r="E357" s="13"/>
      <c r="F357" s="13"/>
      <c r="G357" s="13"/>
      <c r="H357" s="13"/>
      <c r="I357" s="13"/>
      <c r="J357" s="13"/>
      <c r="K357" s="13"/>
    </row>
    <row r="358" spans="2:11" s="5" customFormat="1">
      <c r="B358" s="13"/>
      <c r="C358" s="13"/>
      <c r="D358" s="13"/>
      <c r="E358" s="13"/>
      <c r="F358" s="13"/>
      <c r="G358" s="13"/>
      <c r="H358" s="13"/>
      <c r="I358" s="13"/>
      <c r="J358" s="13"/>
      <c r="K358" s="13"/>
    </row>
    <row r="359" spans="2:11" s="5" customFormat="1">
      <c r="B359" s="13"/>
      <c r="C359" s="13"/>
      <c r="D359" s="13"/>
      <c r="E359" s="13"/>
      <c r="F359" s="13"/>
      <c r="G359" s="13"/>
      <c r="H359" s="13"/>
      <c r="I359" s="13"/>
      <c r="J359" s="13"/>
      <c r="K359" s="13"/>
    </row>
    <row r="360" spans="2:11" s="5" customFormat="1">
      <c r="B360" s="13"/>
      <c r="C360" s="13"/>
      <c r="D360" s="13"/>
      <c r="E360" s="13"/>
      <c r="F360" s="13"/>
      <c r="G360" s="13"/>
      <c r="H360" s="13"/>
      <c r="I360" s="13"/>
      <c r="J360" s="13"/>
      <c r="K360" s="13"/>
    </row>
    <row r="361" spans="2:11" s="5" customFormat="1">
      <c r="B361" s="13"/>
      <c r="C361" s="13"/>
      <c r="D361" s="13"/>
      <c r="E361" s="13"/>
      <c r="F361" s="13"/>
      <c r="G361" s="13"/>
      <c r="H361" s="13"/>
      <c r="I361" s="13"/>
      <c r="J361" s="13"/>
      <c r="K361" s="13"/>
    </row>
    <row r="362" spans="2:11" s="5" customFormat="1">
      <c r="B362" s="13"/>
      <c r="C362" s="13"/>
      <c r="D362" s="13"/>
      <c r="E362" s="13"/>
      <c r="F362" s="13"/>
      <c r="G362" s="13"/>
      <c r="H362" s="13"/>
      <c r="I362" s="13"/>
      <c r="J362" s="13"/>
      <c r="K362" s="13"/>
    </row>
    <row r="363" spans="2:11" s="5" customFormat="1">
      <c r="B363" s="13"/>
      <c r="C363" s="13"/>
      <c r="D363" s="13"/>
      <c r="E363" s="13"/>
      <c r="F363" s="13"/>
      <c r="G363" s="13"/>
      <c r="H363" s="13"/>
      <c r="I363" s="13"/>
      <c r="J363" s="13"/>
      <c r="K363" s="13"/>
    </row>
    <row r="364" spans="2:11" s="5" customFormat="1">
      <c r="B364" s="13"/>
      <c r="C364" s="13"/>
      <c r="D364" s="13"/>
      <c r="E364" s="13"/>
      <c r="F364" s="13"/>
      <c r="G364" s="13"/>
      <c r="H364" s="13"/>
      <c r="I364" s="13"/>
      <c r="J364" s="13"/>
      <c r="K364" s="13"/>
    </row>
    <row r="365" spans="2:11" s="5" customFormat="1">
      <c r="B365" s="13"/>
      <c r="C365" s="13"/>
      <c r="D365" s="13"/>
      <c r="E365" s="13"/>
      <c r="F365" s="13"/>
      <c r="G365" s="13"/>
      <c r="H365" s="13"/>
      <c r="I365" s="13"/>
      <c r="J365" s="13"/>
      <c r="K365" s="13"/>
    </row>
    <row r="366" spans="2:11" s="5" customFormat="1">
      <c r="B366" s="13"/>
      <c r="C366" s="13"/>
      <c r="D366" s="13"/>
      <c r="E366" s="13"/>
      <c r="F366" s="13"/>
      <c r="G366" s="13"/>
      <c r="H366" s="13"/>
      <c r="I366" s="13"/>
      <c r="J366" s="13"/>
      <c r="K366" s="13"/>
    </row>
    <row r="367" spans="2:11" s="5" customFormat="1">
      <c r="B367" s="13"/>
      <c r="C367" s="13"/>
      <c r="D367" s="13"/>
      <c r="E367" s="13"/>
      <c r="F367" s="13"/>
      <c r="G367" s="13"/>
      <c r="H367" s="13"/>
      <c r="I367" s="13"/>
      <c r="J367" s="13"/>
      <c r="K367" s="13"/>
    </row>
    <row r="368" spans="2:11" s="5" customFormat="1">
      <c r="B368" s="13"/>
      <c r="C368" s="13"/>
      <c r="D368" s="13"/>
      <c r="E368" s="13"/>
      <c r="F368" s="13"/>
      <c r="G368" s="13"/>
      <c r="H368" s="13"/>
      <c r="I368" s="13"/>
      <c r="J368" s="13"/>
      <c r="K368" s="13"/>
    </row>
    <row r="369" spans="2:11" s="5" customFormat="1">
      <c r="B369" s="13"/>
      <c r="C369" s="13"/>
      <c r="D369" s="13"/>
      <c r="E369" s="13"/>
      <c r="F369" s="13"/>
      <c r="G369" s="13"/>
      <c r="H369" s="13"/>
      <c r="I369" s="13"/>
      <c r="J369" s="13"/>
      <c r="K369" s="13"/>
    </row>
    <row r="370" spans="2:11" s="5" customFormat="1">
      <c r="B370" s="13"/>
      <c r="C370" s="13"/>
      <c r="D370" s="13"/>
      <c r="E370" s="13"/>
      <c r="F370" s="13"/>
      <c r="G370" s="13"/>
      <c r="H370" s="13"/>
      <c r="I370" s="13"/>
      <c r="J370" s="13"/>
      <c r="K370" s="13"/>
    </row>
    <row r="371" spans="2:11" s="5" customFormat="1">
      <c r="B371" s="13"/>
      <c r="C371" s="13"/>
      <c r="D371" s="13"/>
      <c r="E371" s="13"/>
      <c r="F371" s="13"/>
      <c r="G371" s="13"/>
      <c r="H371" s="13"/>
      <c r="I371" s="13"/>
      <c r="J371" s="13"/>
      <c r="K371" s="13"/>
    </row>
    <row r="372" spans="2:11" s="5" customFormat="1">
      <c r="B372" s="13"/>
      <c r="C372" s="13"/>
      <c r="D372" s="13"/>
      <c r="E372" s="13"/>
      <c r="F372" s="13"/>
      <c r="G372" s="13"/>
      <c r="H372" s="13"/>
      <c r="I372" s="13"/>
      <c r="J372" s="13"/>
      <c r="K372" s="13"/>
    </row>
    <row r="373" spans="2:11" s="5" customFormat="1">
      <c r="B373" s="13"/>
      <c r="C373" s="13"/>
      <c r="D373" s="13"/>
      <c r="E373" s="13"/>
      <c r="F373" s="13"/>
      <c r="G373" s="13"/>
      <c r="H373" s="13"/>
      <c r="I373" s="13"/>
      <c r="J373" s="13"/>
      <c r="K373" s="13"/>
    </row>
    <row r="374" spans="2:11" s="5" customFormat="1">
      <c r="B374" s="13"/>
      <c r="C374" s="13"/>
      <c r="D374" s="13"/>
      <c r="E374" s="13"/>
      <c r="F374" s="13"/>
      <c r="G374" s="13"/>
      <c r="H374" s="13"/>
      <c r="I374" s="13"/>
      <c r="J374" s="13"/>
      <c r="K374" s="13"/>
    </row>
    <row r="375" spans="2:11" s="5" customFormat="1">
      <c r="B375" s="13"/>
      <c r="C375" s="13"/>
      <c r="D375" s="13"/>
      <c r="E375" s="13"/>
      <c r="F375" s="13"/>
      <c r="G375" s="13"/>
      <c r="H375" s="13"/>
      <c r="I375" s="13"/>
      <c r="J375" s="13"/>
      <c r="K375" s="13"/>
    </row>
    <row r="376" spans="2:11" s="5" customFormat="1">
      <c r="B376" s="13"/>
      <c r="C376" s="13"/>
      <c r="D376" s="13"/>
      <c r="E376" s="13"/>
      <c r="F376" s="13"/>
      <c r="G376" s="13"/>
      <c r="H376" s="13"/>
      <c r="I376" s="13"/>
      <c r="J376" s="13"/>
      <c r="K376" s="13"/>
    </row>
    <row r="377" spans="2:11" s="5" customFormat="1">
      <c r="B377" s="13"/>
      <c r="C377" s="13"/>
      <c r="D377" s="13"/>
      <c r="E377" s="13"/>
      <c r="F377" s="13"/>
      <c r="G377" s="13"/>
      <c r="H377" s="13"/>
      <c r="I377" s="13"/>
      <c r="J377" s="13"/>
      <c r="K377" s="13"/>
    </row>
    <row r="378" spans="2:11" s="5" customFormat="1">
      <c r="B378" s="13"/>
      <c r="C378" s="13"/>
      <c r="D378" s="13"/>
      <c r="E378" s="13"/>
      <c r="F378" s="13"/>
      <c r="G378" s="13"/>
      <c r="H378" s="13"/>
      <c r="I378" s="13"/>
      <c r="J378" s="13"/>
      <c r="K378" s="13"/>
    </row>
    <row r="379" spans="2:11" s="5" customFormat="1">
      <c r="B379" s="13"/>
      <c r="C379" s="13"/>
      <c r="D379" s="13"/>
      <c r="E379" s="13"/>
      <c r="F379" s="13"/>
      <c r="G379" s="13"/>
      <c r="H379" s="13"/>
      <c r="I379" s="13"/>
      <c r="J379" s="13"/>
      <c r="K379" s="13"/>
    </row>
    <row r="380" spans="2:11" s="5" customFormat="1">
      <c r="B380" s="13"/>
      <c r="C380" s="13"/>
      <c r="D380" s="13"/>
      <c r="E380" s="13"/>
      <c r="F380" s="13"/>
      <c r="G380" s="13"/>
      <c r="H380" s="13"/>
      <c r="I380" s="13"/>
      <c r="J380" s="13"/>
      <c r="K380" s="13"/>
    </row>
    <row r="381" spans="2:11" s="5" customFormat="1">
      <c r="B381" s="13"/>
      <c r="C381" s="13"/>
      <c r="D381" s="13"/>
      <c r="E381" s="13"/>
      <c r="F381" s="13"/>
      <c r="G381" s="13"/>
      <c r="H381" s="13"/>
      <c r="I381" s="13"/>
      <c r="J381" s="13"/>
      <c r="K381" s="13"/>
    </row>
    <row r="382" spans="2:11" s="5" customFormat="1">
      <c r="B382" s="13"/>
      <c r="C382" s="13"/>
      <c r="D382" s="13"/>
      <c r="E382" s="13"/>
      <c r="F382" s="13"/>
      <c r="G382" s="13"/>
      <c r="H382" s="13"/>
      <c r="I382" s="13"/>
      <c r="J382" s="13"/>
      <c r="K382" s="13"/>
    </row>
    <row r="383" spans="2:11" s="5" customFormat="1">
      <c r="B383" s="13"/>
      <c r="C383" s="13"/>
      <c r="D383" s="13"/>
      <c r="E383" s="13"/>
      <c r="F383" s="13"/>
      <c r="G383" s="13"/>
      <c r="H383" s="13"/>
      <c r="I383" s="13"/>
      <c r="J383" s="13"/>
      <c r="K383" s="13"/>
    </row>
    <row r="384" spans="2:11" s="5" customFormat="1">
      <c r="B384" s="13"/>
      <c r="C384" s="13"/>
      <c r="D384" s="13"/>
      <c r="E384" s="13"/>
      <c r="F384" s="13"/>
      <c r="G384" s="13"/>
      <c r="H384" s="13"/>
      <c r="I384" s="13"/>
      <c r="J384" s="13"/>
      <c r="K384" s="13"/>
    </row>
    <row r="385" spans="2:11" s="5" customFormat="1">
      <c r="B385" s="13"/>
      <c r="C385" s="13"/>
      <c r="D385" s="13"/>
      <c r="E385" s="13"/>
      <c r="F385" s="13"/>
      <c r="G385" s="13"/>
      <c r="H385" s="13"/>
      <c r="I385" s="13"/>
      <c r="J385" s="13"/>
      <c r="K385" s="13"/>
    </row>
    <row r="386" spans="2:11" s="5" customFormat="1">
      <c r="B386" s="13"/>
      <c r="C386" s="13"/>
      <c r="D386" s="13"/>
      <c r="E386" s="13"/>
      <c r="F386" s="13"/>
      <c r="G386" s="13"/>
      <c r="H386" s="13"/>
      <c r="I386" s="13"/>
      <c r="J386" s="13"/>
      <c r="K386" s="13"/>
    </row>
    <row r="387" spans="2:11" s="5" customFormat="1">
      <c r="B387" s="13"/>
      <c r="C387" s="13"/>
      <c r="D387" s="13"/>
      <c r="E387" s="13"/>
      <c r="F387" s="13"/>
      <c r="G387" s="13"/>
      <c r="H387" s="13"/>
      <c r="I387" s="13"/>
      <c r="J387" s="13"/>
      <c r="K387" s="13"/>
    </row>
    <row r="388" spans="2:11" s="5" customFormat="1">
      <c r="B388" s="13"/>
      <c r="C388" s="13"/>
      <c r="D388" s="13"/>
      <c r="E388" s="13"/>
      <c r="F388" s="13"/>
      <c r="G388" s="13"/>
      <c r="H388" s="13"/>
      <c r="I388" s="13"/>
      <c r="J388" s="13"/>
      <c r="K388" s="13"/>
    </row>
    <row r="389" spans="2:11" s="5" customFormat="1">
      <c r="B389" s="13"/>
      <c r="C389" s="13"/>
      <c r="D389" s="13"/>
      <c r="E389" s="13"/>
      <c r="F389" s="13"/>
      <c r="G389" s="13"/>
      <c r="H389" s="13"/>
      <c r="I389" s="13"/>
      <c r="J389" s="13"/>
      <c r="K389" s="13"/>
    </row>
    <row r="390" spans="2:11" s="5" customFormat="1">
      <c r="B390" s="13"/>
      <c r="C390" s="13"/>
      <c r="D390" s="13"/>
      <c r="E390" s="13"/>
      <c r="F390" s="13"/>
      <c r="G390" s="13"/>
      <c r="H390" s="13"/>
      <c r="I390" s="13"/>
      <c r="J390" s="13"/>
      <c r="K390" s="13"/>
    </row>
    <row r="391" spans="2:11" s="5" customFormat="1">
      <c r="B391" s="13"/>
      <c r="C391" s="13"/>
      <c r="D391" s="13"/>
      <c r="E391" s="13"/>
      <c r="F391" s="13"/>
      <c r="G391" s="13"/>
      <c r="H391" s="13"/>
      <c r="I391" s="13"/>
      <c r="J391" s="13"/>
      <c r="K391" s="13"/>
    </row>
    <row r="392" spans="2:11" s="5" customFormat="1">
      <c r="B392" s="13"/>
      <c r="C392" s="13"/>
      <c r="D392" s="13"/>
      <c r="E392" s="13"/>
      <c r="F392" s="13"/>
      <c r="G392" s="13"/>
      <c r="H392" s="13"/>
      <c r="I392" s="13"/>
      <c r="J392" s="13"/>
      <c r="K392" s="13"/>
    </row>
    <row r="393" spans="2:11" s="5" customFormat="1">
      <c r="B393" s="13"/>
      <c r="C393" s="13"/>
      <c r="D393" s="13"/>
      <c r="E393" s="13"/>
      <c r="F393" s="13"/>
      <c r="G393" s="13"/>
      <c r="H393" s="13"/>
      <c r="I393" s="13"/>
      <c r="J393" s="13"/>
      <c r="K393" s="13"/>
    </row>
    <row r="394" spans="2:11" s="5" customFormat="1">
      <c r="B394" s="13"/>
      <c r="C394" s="13"/>
      <c r="D394" s="13"/>
      <c r="E394" s="13"/>
      <c r="F394" s="13"/>
      <c r="G394" s="13"/>
      <c r="H394" s="13"/>
      <c r="I394" s="13"/>
      <c r="J394" s="13"/>
      <c r="K394" s="13"/>
    </row>
    <row r="395" spans="2:11" s="5" customFormat="1">
      <c r="B395" s="13"/>
      <c r="C395" s="13"/>
      <c r="D395" s="13"/>
      <c r="E395" s="13"/>
      <c r="F395" s="13"/>
      <c r="G395" s="13"/>
      <c r="H395" s="13"/>
      <c r="I395" s="13"/>
      <c r="J395" s="13"/>
      <c r="K395" s="13"/>
    </row>
    <row r="396" spans="2:11" s="5" customFormat="1">
      <c r="B396" s="13"/>
      <c r="C396" s="13"/>
      <c r="D396" s="13"/>
      <c r="E396" s="13"/>
      <c r="F396" s="13"/>
      <c r="G396" s="13"/>
      <c r="H396" s="13"/>
      <c r="I396" s="13"/>
      <c r="J396" s="13"/>
      <c r="K396" s="13"/>
    </row>
    <row r="397" spans="2:11" s="5" customFormat="1">
      <c r="B397" s="13"/>
      <c r="C397" s="13"/>
      <c r="D397" s="13"/>
      <c r="E397" s="13"/>
      <c r="F397" s="13"/>
      <c r="G397" s="13"/>
      <c r="H397" s="13"/>
      <c r="I397" s="13"/>
      <c r="J397" s="13"/>
      <c r="K397" s="13"/>
    </row>
    <row r="398" spans="2:11" s="5" customFormat="1">
      <c r="B398" s="13"/>
      <c r="C398" s="13"/>
      <c r="D398" s="13"/>
      <c r="E398" s="13"/>
      <c r="F398" s="13"/>
      <c r="G398" s="13"/>
      <c r="H398" s="13"/>
      <c r="I398" s="13"/>
      <c r="J398" s="13"/>
      <c r="K398" s="13"/>
    </row>
    <row r="399" spans="2:11" s="5" customFormat="1">
      <c r="B399" s="13"/>
      <c r="C399" s="13"/>
      <c r="D399" s="13"/>
      <c r="E399" s="13"/>
      <c r="F399" s="13"/>
      <c r="G399" s="13"/>
      <c r="H399" s="13"/>
      <c r="I399" s="13"/>
      <c r="J399" s="13"/>
      <c r="K399" s="13"/>
    </row>
    <row r="400" spans="2:11" s="5" customFormat="1">
      <c r="B400" s="13"/>
      <c r="C400" s="13"/>
      <c r="D400" s="13"/>
      <c r="E400" s="13"/>
      <c r="F400" s="13"/>
      <c r="G400" s="13"/>
      <c r="H400" s="13"/>
      <c r="I400" s="13"/>
      <c r="J400" s="13"/>
      <c r="K400" s="13"/>
    </row>
    <row r="401" spans="2:11" s="5" customFormat="1">
      <c r="B401" s="13"/>
      <c r="C401" s="13"/>
      <c r="D401" s="13"/>
      <c r="E401" s="13"/>
      <c r="F401" s="13"/>
      <c r="G401" s="13"/>
      <c r="H401" s="13"/>
      <c r="I401" s="13"/>
      <c r="J401" s="13"/>
      <c r="K401" s="13"/>
    </row>
    <row r="402" spans="2:11" s="5" customFormat="1">
      <c r="B402" s="13"/>
      <c r="C402" s="13"/>
      <c r="D402" s="13"/>
      <c r="E402" s="13"/>
      <c r="F402" s="13"/>
      <c r="G402" s="13"/>
      <c r="H402" s="13"/>
      <c r="I402" s="13"/>
      <c r="J402" s="13"/>
      <c r="K402" s="13"/>
    </row>
    <row r="403" spans="2:11" s="5" customFormat="1">
      <c r="B403" s="13"/>
      <c r="C403" s="13"/>
      <c r="D403" s="13"/>
      <c r="E403" s="13"/>
      <c r="F403" s="13"/>
      <c r="G403" s="13"/>
      <c r="H403" s="13"/>
      <c r="I403" s="13"/>
      <c r="J403" s="13"/>
      <c r="K403" s="13"/>
    </row>
    <row r="404" spans="2:11" s="5" customFormat="1">
      <c r="B404" s="13"/>
      <c r="C404" s="13"/>
      <c r="D404" s="13"/>
      <c r="E404" s="13"/>
      <c r="F404" s="13"/>
      <c r="G404" s="13"/>
      <c r="H404" s="13"/>
      <c r="I404" s="13"/>
      <c r="J404" s="13"/>
      <c r="K404" s="13"/>
    </row>
    <row r="405" spans="2:11" s="5" customFormat="1">
      <c r="B405" s="13"/>
      <c r="C405" s="13"/>
      <c r="D405" s="13"/>
      <c r="E405" s="13"/>
      <c r="F405" s="13"/>
      <c r="G405" s="13"/>
      <c r="H405" s="13"/>
      <c r="I405" s="13"/>
      <c r="J405" s="13"/>
      <c r="K405" s="13"/>
    </row>
    <row r="406" spans="2:11" s="5" customFormat="1">
      <c r="B406" s="13"/>
      <c r="C406" s="13"/>
      <c r="D406" s="13"/>
      <c r="E406" s="13"/>
      <c r="F406" s="13"/>
      <c r="G406" s="13"/>
      <c r="H406" s="13"/>
      <c r="I406" s="13"/>
      <c r="J406" s="13"/>
      <c r="K406" s="13"/>
    </row>
    <row r="407" spans="2:11" s="5" customFormat="1">
      <c r="B407" s="13"/>
      <c r="C407" s="13"/>
      <c r="D407" s="13"/>
      <c r="E407" s="13"/>
      <c r="F407" s="13"/>
      <c r="G407" s="13"/>
      <c r="H407" s="13"/>
      <c r="I407" s="13"/>
      <c r="J407" s="13"/>
      <c r="K407" s="13"/>
    </row>
    <row r="408" spans="2:11" s="5" customFormat="1">
      <c r="B408" s="13"/>
      <c r="C408" s="13"/>
      <c r="D408" s="13"/>
      <c r="E408" s="13"/>
      <c r="F408" s="13"/>
      <c r="G408" s="13"/>
      <c r="H408" s="13"/>
      <c r="I408" s="13"/>
      <c r="J408" s="13"/>
      <c r="K408" s="13"/>
    </row>
    <row r="409" spans="2:11" s="5" customFormat="1">
      <c r="B409" s="13"/>
      <c r="C409" s="13"/>
      <c r="D409" s="13"/>
      <c r="E409" s="13"/>
      <c r="F409" s="13"/>
      <c r="G409" s="13"/>
      <c r="H409" s="13"/>
      <c r="I409" s="13"/>
      <c r="J409" s="13"/>
      <c r="K409" s="13"/>
    </row>
    <row r="410" spans="2:11" s="5" customFormat="1">
      <c r="B410" s="13"/>
      <c r="C410" s="13"/>
      <c r="D410" s="13"/>
      <c r="E410" s="13"/>
      <c r="F410" s="13"/>
      <c r="G410" s="13"/>
      <c r="H410" s="13"/>
      <c r="I410" s="13"/>
      <c r="J410" s="13"/>
      <c r="K410" s="13"/>
    </row>
    <row r="411" spans="2:11" s="5" customFormat="1">
      <c r="B411" s="13"/>
      <c r="C411" s="13"/>
      <c r="D411" s="13"/>
      <c r="E411" s="13"/>
      <c r="F411" s="13"/>
      <c r="G411" s="13"/>
      <c r="H411" s="13"/>
      <c r="I411" s="13"/>
      <c r="J411" s="13"/>
      <c r="K411" s="13"/>
    </row>
    <row r="412" spans="2:11" s="5" customFormat="1">
      <c r="B412" s="13"/>
      <c r="C412" s="13"/>
      <c r="D412" s="13"/>
      <c r="E412" s="13"/>
      <c r="F412" s="13"/>
      <c r="G412" s="13"/>
      <c r="H412" s="13"/>
      <c r="I412" s="13"/>
      <c r="J412" s="13"/>
      <c r="K412" s="13"/>
    </row>
    <row r="413" spans="2:11" s="5" customFormat="1">
      <c r="B413" s="13"/>
      <c r="C413" s="13"/>
      <c r="D413" s="13"/>
      <c r="E413" s="13"/>
      <c r="F413" s="13"/>
      <c r="G413" s="13"/>
      <c r="H413" s="13"/>
      <c r="I413" s="13"/>
      <c r="J413" s="13"/>
      <c r="K413" s="13"/>
    </row>
    <row r="414" spans="2:11" s="5" customFormat="1">
      <c r="B414" s="13"/>
      <c r="C414" s="13"/>
      <c r="D414" s="13"/>
      <c r="E414" s="13"/>
      <c r="F414" s="13"/>
      <c r="G414" s="13"/>
      <c r="H414" s="13"/>
      <c r="I414" s="13"/>
      <c r="J414" s="13"/>
      <c r="K414" s="13"/>
    </row>
    <row r="415" spans="2:11" s="5" customFormat="1">
      <c r="B415" s="13"/>
      <c r="C415" s="13"/>
      <c r="D415" s="13"/>
      <c r="E415" s="13"/>
      <c r="F415" s="13"/>
      <c r="G415" s="13"/>
      <c r="H415" s="13"/>
      <c r="I415" s="13"/>
      <c r="J415" s="13"/>
      <c r="K415" s="13"/>
    </row>
    <row r="416" spans="2:11" s="5" customFormat="1">
      <c r="B416" s="13"/>
      <c r="C416" s="13"/>
      <c r="D416" s="13"/>
      <c r="E416" s="13"/>
      <c r="F416" s="13"/>
      <c r="G416" s="13"/>
      <c r="H416" s="13"/>
      <c r="I416" s="13"/>
      <c r="J416" s="13"/>
      <c r="K416" s="13"/>
    </row>
    <row r="417" spans="2:11" s="5" customFormat="1">
      <c r="B417" s="13"/>
      <c r="C417" s="13"/>
      <c r="D417" s="13"/>
      <c r="E417" s="13"/>
      <c r="F417" s="13"/>
      <c r="G417" s="13"/>
      <c r="H417" s="13"/>
      <c r="I417" s="13"/>
      <c r="J417" s="13"/>
      <c r="K417" s="13"/>
    </row>
    <row r="418" spans="2:11" s="5" customFormat="1">
      <c r="B418" s="13"/>
      <c r="C418" s="13"/>
      <c r="D418" s="13"/>
      <c r="E418" s="13"/>
      <c r="F418" s="13"/>
      <c r="G418" s="13"/>
      <c r="H418" s="13"/>
      <c r="I418" s="13"/>
      <c r="J418" s="13"/>
      <c r="K418" s="13"/>
    </row>
    <row r="419" spans="2:11" s="5" customFormat="1">
      <c r="B419" s="13"/>
      <c r="C419" s="13"/>
      <c r="D419" s="13"/>
      <c r="E419" s="13"/>
      <c r="F419" s="13"/>
      <c r="G419" s="13"/>
      <c r="H419" s="13"/>
      <c r="I419" s="13"/>
      <c r="J419" s="13"/>
      <c r="K419" s="13"/>
    </row>
    <row r="420" spans="2:11" s="5" customFormat="1">
      <c r="B420" s="13"/>
      <c r="C420" s="13"/>
      <c r="D420" s="13"/>
      <c r="E420" s="13"/>
      <c r="F420" s="13"/>
      <c r="G420" s="13"/>
      <c r="H420" s="13"/>
      <c r="I420" s="13"/>
      <c r="J420" s="13"/>
      <c r="K420" s="13"/>
    </row>
    <row r="421" spans="2:11" s="5" customFormat="1">
      <c r="B421" s="13"/>
      <c r="C421" s="13"/>
      <c r="D421" s="13"/>
      <c r="E421" s="13"/>
      <c r="F421" s="13"/>
      <c r="G421" s="13"/>
      <c r="H421" s="13"/>
      <c r="I421" s="13"/>
      <c r="J421" s="13"/>
      <c r="K421" s="13"/>
    </row>
    <row r="422" spans="2:11" s="5" customFormat="1">
      <c r="B422" s="13"/>
      <c r="C422" s="13"/>
      <c r="D422" s="13"/>
      <c r="E422" s="13"/>
      <c r="F422" s="13"/>
      <c r="G422" s="13"/>
      <c r="H422" s="13"/>
      <c r="I422" s="13"/>
      <c r="J422" s="13"/>
      <c r="K422" s="13"/>
    </row>
    <row r="423" spans="2:11" s="5" customFormat="1">
      <c r="B423" s="13"/>
      <c r="C423" s="13"/>
      <c r="D423" s="13"/>
      <c r="E423" s="13"/>
      <c r="F423" s="13"/>
      <c r="G423" s="13"/>
      <c r="H423" s="13"/>
      <c r="I423" s="13"/>
      <c r="J423" s="13"/>
      <c r="K423" s="13"/>
    </row>
    <row r="424" spans="2:11" s="5" customFormat="1">
      <c r="B424" s="13"/>
      <c r="C424" s="13"/>
      <c r="D424" s="13"/>
      <c r="E424" s="13"/>
      <c r="F424" s="13"/>
      <c r="G424" s="13"/>
      <c r="H424" s="13"/>
      <c r="I424" s="13"/>
      <c r="J424" s="13"/>
      <c r="K424" s="13"/>
    </row>
    <row r="425" spans="2:11" s="5" customFormat="1">
      <c r="B425" s="13"/>
      <c r="C425" s="13"/>
      <c r="D425" s="13"/>
      <c r="E425" s="13"/>
      <c r="F425" s="13"/>
      <c r="G425" s="13"/>
      <c r="H425" s="13"/>
      <c r="I425" s="13"/>
      <c r="J425" s="13"/>
      <c r="K425" s="13"/>
    </row>
    <row r="426" spans="2:11" s="5" customFormat="1">
      <c r="B426" s="13"/>
      <c r="C426" s="13"/>
      <c r="D426" s="13"/>
      <c r="E426" s="13"/>
      <c r="F426" s="13"/>
      <c r="G426" s="13"/>
      <c r="H426" s="13"/>
      <c r="I426" s="13"/>
      <c r="J426" s="13"/>
      <c r="K426" s="13"/>
    </row>
    <row r="427" spans="2:11" s="5" customFormat="1">
      <c r="B427" s="13"/>
      <c r="C427" s="13"/>
      <c r="D427" s="13"/>
      <c r="E427" s="13"/>
      <c r="F427" s="13"/>
      <c r="G427" s="13"/>
      <c r="H427" s="13"/>
      <c r="I427" s="13"/>
      <c r="J427" s="13"/>
      <c r="K427" s="13"/>
    </row>
    <row r="428" spans="2:11" s="5" customFormat="1">
      <c r="B428" s="13"/>
      <c r="C428" s="13"/>
      <c r="D428" s="13"/>
      <c r="E428" s="13"/>
      <c r="F428" s="13"/>
      <c r="G428" s="13"/>
      <c r="H428" s="13"/>
      <c r="I428" s="13"/>
      <c r="J428" s="13"/>
      <c r="K428" s="13"/>
    </row>
    <row r="429" spans="2:11" s="5" customFormat="1">
      <c r="B429" s="13"/>
      <c r="C429" s="13"/>
      <c r="D429" s="13"/>
      <c r="E429" s="13"/>
      <c r="F429" s="13"/>
      <c r="G429" s="13"/>
      <c r="H429" s="13"/>
      <c r="I429" s="13"/>
      <c r="J429" s="13"/>
      <c r="K429" s="13"/>
    </row>
    <row r="430" spans="2:11" s="5" customFormat="1">
      <c r="B430" s="13"/>
      <c r="C430" s="13"/>
      <c r="D430" s="13"/>
      <c r="E430" s="13"/>
      <c r="F430" s="13"/>
      <c r="G430" s="13"/>
      <c r="H430" s="13"/>
      <c r="I430" s="13"/>
      <c r="J430" s="13"/>
      <c r="K430" s="13"/>
    </row>
    <row r="431" spans="2:11" s="5" customFormat="1">
      <c r="B431" s="13"/>
      <c r="C431" s="13"/>
      <c r="D431" s="13"/>
      <c r="E431" s="13"/>
      <c r="F431" s="13"/>
      <c r="G431" s="13"/>
      <c r="H431" s="13"/>
      <c r="I431" s="13"/>
      <c r="J431" s="13"/>
      <c r="K431" s="13"/>
    </row>
    <row r="432" spans="2:11" s="5" customFormat="1">
      <c r="B432" s="13"/>
      <c r="C432" s="13"/>
      <c r="D432" s="13"/>
      <c r="E432" s="13"/>
      <c r="F432" s="13"/>
      <c r="G432" s="13"/>
      <c r="H432" s="13"/>
      <c r="I432" s="13"/>
      <c r="J432" s="13"/>
      <c r="K432" s="13"/>
    </row>
    <row r="433" spans="2:11" s="5" customFormat="1">
      <c r="B433" s="13"/>
      <c r="C433" s="13"/>
      <c r="D433" s="13"/>
      <c r="E433" s="13"/>
      <c r="F433" s="13"/>
      <c r="G433" s="13"/>
      <c r="H433" s="13"/>
      <c r="I433" s="13"/>
      <c r="J433" s="13"/>
      <c r="K433" s="13"/>
    </row>
    <row r="434" spans="2:11" s="5" customFormat="1">
      <c r="B434" s="13"/>
      <c r="C434" s="13"/>
      <c r="D434" s="13"/>
      <c r="E434" s="13"/>
      <c r="F434" s="13"/>
      <c r="G434" s="13"/>
      <c r="H434" s="13"/>
      <c r="I434" s="13"/>
      <c r="J434" s="13"/>
      <c r="K434" s="13"/>
    </row>
    <row r="435" spans="2:11" s="5" customFormat="1">
      <c r="B435" s="13"/>
      <c r="C435" s="13"/>
      <c r="D435" s="13"/>
      <c r="E435" s="13"/>
      <c r="F435" s="13"/>
      <c r="G435" s="13"/>
      <c r="H435" s="13"/>
      <c r="I435" s="13"/>
      <c r="J435" s="13"/>
      <c r="K435" s="13"/>
    </row>
    <row r="436" spans="2:11" s="5" customFormat="1">
      <c r="B436" s="13"/>
      <c r="C436" s="13"/>
      <c r="D436" s="13"/>
      <c r="E436" s="13"/>
      <c r="F436" s="13"/>
      <c r="G436" s="13"/>
      <c r="H436" s="13"/>
      <c r="I436" s="13"/>
      <c r="J436" s="13"/>
      <c r="K436" s="13"/>
    </row>
    <row r="437" spans="2:11" s="5" customFormat="1">
      <c r="B437" s="13"/>
      <c r="C437" s="13"/>
      <c r="D437" s="13"/>
      <c r="E437" s="13"/>
      <c r="F437" s="13"/>
      <c r="G437" s="13"/>
      <c r="H437" s="13"/>
      <c r="I437" s="13"/>
      <c r="J437" s="13"/>
      <c r="K437" s="13"/>
    </row>
    <row r="438" spans="2:11" s="5" customFormat="1">
      <c r="B438" s="13"/>
      <c r="C438" s="13"/>
      <c r="D438" s="13"/>
      <c r="E438" s="13"/>
      <c r="F438" s="13"/>
      <c r="G438" s="13"/>
      <c r="H438" s="13"/>
      <c r="I438" s="13"/>
      <c r="J438" s="13"/>
      <c r="K438" s="13"/>
    </row>
    <row r="439" spans="2:11" s="5" customFormat="1">
      <c r="B439" s="13"/>
      <c r="C439" s="13"/>
      <c r="D439" s="13"/>
      <c r="E439" s="13"/>
      <c r="F439" s="13"/>
      <c r="G439" s="13"/>
      <c r="H439" s="13"/>
      <c r="I439" s="13"/>
      <c r="J439" s="13"/>
      <c r="K439" s="13"/>
    </row>
    <row r="440" spans="2:11" s="5" customFormat="1">
      <c r="B440" s="13"/>
      <c r="C440" s="13"/>
      <c r="D440" s="13"/>
      <c r="E440" s="13"/>
      <c r="F440" s="13"/>
      <c r="G440" s="13"/>
      <c r="H440" s="13"/>
      <c r="I440" s="13"/>
      <c r="J440" s="13"/>
      <c r="K440" s="13"/>
    </row>
    <row r="441" spans="2:11" s="5" customFormat="1">
      <c r="B441" s="13"/>
      <c r="C441" s="13"/>
      <c r="D441" s="13"/>
      <c r="E441" s="13"/>
      <c r="F441" s="13"/>
      <c r="G441" s="13"/>
      <c r="H441" s="13"/>
      <c r="I441" s="13"/>
      <c r="J441" s="13"/>
      <c r="K441" s="13"/>
    </row>
    <row r="442" spans="2:11" s="5" customFormat="1">
      <c r="B442" s="13"/>
      <c r="C442" s="13"/>
      <c r="D442" s="13"/>
      <c r="E442" s="13"/>
      <c r="F442" s="13"/>
      <c r="G442" s="13"/>
      <c r="H442" s="13"/>
      <c r="I442" s="13"/>
      <c r="J442" s="13"/>
      <c r="K442" s="13"/>
    </row>
    <row r="443" spans="2:11" s="5" customFormat="1">
      <c r="B443" s="13"/>
      <c r="C443" s="13"/>
      <c r="D443" s="13"/>
      <c r="E443" s="13"/>
      <c r="F443" s="13"/>
      <c r="G443" s="13"/>
      <c r="H443" s="13"/>
      <c r="I443" s="13"/>
      <c r="J443" s="13"/>
      <c r="K443" s="13"/>
    </row>
    <row r="444" spans="2:11" s="5" customFormat="1">
      <c r="B444" s="13"/>
      <c r="C444" s="13"/>
      <c r="D444" s="13"/>
      <c r="E444" s="13"/>
      <c r="F444" s="13"/>
      <c r="G444" s="13"/>
      <c r="H444" s="13"/>
      <c r="I444" s="13"/>
      <c r="J444" s="13"/>
      <c r="K444" s="13"/>
    </row>
    <row r="445" spans="2:11" s="5" customFormat="1">
      <c r="B445" s="13"/>
      <c r="C445" s="13"/>
      <c r="D445" s="13"/>
      <c r="E445" s="13"/>
      <c r="F445" s="13"/>
      <c r="G445" s="13"/>
      <c r="H445" s="13"/>
      <c r="I445" s="13"/>
      <c r="J445" s="13"/>
      <c r="K445" s="13"/>
    </row>
    <row r="446" spans="2:11" s="5" customFormat="1">
      <c r="B446" s="13"/>
      <c r="C446" s="13"/>
      <c r="D446" s="13"/>
      <c r="E446" s="13"/>
      <c r="F446" s="13"/>
      <c r="G446" s="13"/>
      <c r="H446" s="13"/>
      <c r="I446" s="13"/>
      <c r="J446" s="13"/>
      <c r="K446" s="13"/>
    </row>
    <row r="447" spans="2:11" s="5" customFormat="1">
      <c r="B447" s="13"/>
      <c r="C447" s="13"/>
      <c r="D447" s="13"/>
      <c r="E447" s="13"/>
      <c r="F447" s="13"/>
      <c r="G447" s="13"/>
      <c r="H447" s="13"/>
      <c r="I447" s="13"/>
      <c r="J447" s="13"/>
      <c r="K447" s="13"/>
    </row>
    <row r="448" spans="2:11" s="5" customFormat="1">
      <c r="B448" s="13"/>
      <c r="C448" s="13"/>
      <c r="D448" s="13"/>
      <c r="E448" s="13"/>
      <c r="F448" s="13"/>
      <c r="G448" s="13"/>
      <c r="H448" s="13"/>
      <c r="I448" s="13"/>
      <c r="J448" s="13"/>
      <c r="K448" s="13"/>
    </row>
    <row r="449" spans="2:11" s="5" customFormat="1">
      <c r="B449" s="13"/>
      <c r="C449" s="13"/>
      <c r="D449" s="13"/>
      <c r="E449" s="13"/>
      <c r="F449" s="13"/>
      <c r="G449" s="13"/>
      <c r="H449" s="13"/>
      <c r="I449" s="13"/>
      <c r="J449" s="13"/>
      <c r="K449" s="13"/>
    </row>
    <row r="450" spans="2:11" s="5" customFormat="1">
      <c r="B450" s="13"/>
      <c r="C450" s="13"/>
      <c r="D450" s="13"/>
      <c r="E450" s="13"/>
      <c r="F450" s="13"/>
      <c r="G450" s="13"/>
      <c r="H450" s="13"/>
      <c r="I450" s="13"/>
      <c r="J450" s="13"/>
      <c r="K450" s="13"/>
    </row>
    <row r="451" spans="2:11" s="5" customFormat="1">
      <c r="B451" s="13"/>
      <c r="C451" s="13"/>
      <c r="D451" s="13"/>
      <c r="E451" s="13"/>
      <c r="F451" s="13"/>
      <c r="G451" s="13"/>
      <c r="H451" s="13"/>
      <c r="I451" s="13"/>
      <c r="J451" s="13"/>
      <c r="K451" s="13"/>
    </row>
    <row r="452" spans="2:11" s="5" customFormat="1">
      <c r="B452" s="13"/>
      <c r="C452" s="13"/>
      <c r="D452" s="13"/>
      <c r="E452" s="13"/>
      <c r="F452" s="13"/>
      <c r="G452" s="13"/>
      <c r="H452" s="13"/>
      <c r="I452" s="13"/>
      <c r="J452" s="13"/>
      <c r="K452" s="13"/>
    </row>
    <row r="453" spans="2:11" s="5" customFormat="1">
      <c r="B453" s="13"/>
      <c r="C453" s="13"/>
      <c r="D453" s="13"/>
      <c r="E453" s="13"/>
      <c r="F453" s="13"/>
      <c r="G453" s="13"/>
      <c r="H453" s="13"/>
      <c r="I453" s="13"/>
      <c r="J453" s="13"/>
      <c r="K453" s="13"/>
    </row>
    <row r="454" spans="2:11" s="5" customFormat="1">
      <c r="B454" s="13"/>
      <c r="C454" s="13"/>
      <c r="D454" s="13"/>
      <c r="E454" s="13"/>
      <c r="F454" s="13"/>
      <c r="G454" s="13"/>
      <c r="H454" s="13"/>
      <c r="I454" s="13"/>
      <c r="J454" s="13"/>
      <c r="K454" s="13"/>
    </row>
    <row r="455" spans="2:11" s="5" customFormat="1">
      <c r="B455" s="13"/>
      <c r="C455" s="13"/>
      <c r="D455" s="13"/>
      <c r="E455" s="13"/>
      <c r="F455" s="13"/>
      <c r="G455" s="13"/>
      <c r="H455" s="13"/>
      <c r="I455" s="13"/>
      <c r="J455" s="13"/>
      <c r="K455" s="13"/>
    </row>
    <row r="456" spans="2:11" s="5" customFormat="1">
      <c r="B456" s="13"/>
      <c r="C456" s="13"/>
      <c r="D456" s="13"/>
      <c r="E456" s="13"/>
      <c r="F456" s="13"/>
      <c r="G456" s="13"/>
      <c r="H456" s="13"/>
      <c r="I456" s="13"/>
      <c r="J456" s="13"/>
      <c r="K456" s="13"/>
    </row>
    <row r="457" spans="2:11" s="5" customFormat="1">
      <c r="B457" s="13"/>
      <c r="C457" s="13"/>
      <c r="D457" s="13"/>
      <c r="E457" s="13"/>
      <c r="F457" s="13"/>
      <c r="G457" s="13"/>
      <c r="H457" s="13"/>
      <c r="I457" s="13"/>
      <c r="J457" s="13"/>
      <c r="K457" s="13"/>
    </row>
    <row r="458" spans="2:11" s="5" customFormat="1">
      <c r="B458" s="13"/>
      <c r="C458" s="13"/>
      <c r="D458" s="13"/>
      <c r="E458" s="13"/>
      <c r="F458" s="13"/>
      <c r="G458" s="13"/>
      <c r="H458" s="13"/>
      <c r="I458" s="13"/>
      <c r="J458" s="13"/>
      <c r="K458" s="13"/>
    </row>
    <row r="459" spans="2:11" s="5" customFormat="1">
      <c r="B459" s="13"/>
      <c r="C459" s="13"/>
      <c r="D459" s="13"/>
      <c r="E459" s="13"/>
      <c r="F459" s="13"/>
      <c r="G459" s="13"/>
      <c r="H459" s="13"/>
      <c r="I459" s="13"/>
      <c r="J459" s="13"/>
      <c r="K459" s="13"/>
    </row>
    <row r="460" spans="2:11" s="5" customFormat="1">
      <c r="B460" s="13"/>
      <c r="C460" s="13"/>
      <c r="D460" s="13"/>
      <c r="E460" s="13"/>
      <c r="F460" s="13"/>
      <c r="G460" s="13"/>
      <c r="H460" s="13"/>
      <c r="I460" s="13"/>
      <c r="J460" s="13"/>
      <c r="K460" s="13"/>
    </row>
    <row r="461" spans="2:11" s="5" customFormat="1">
      <c r="B461" s="13"/>
      <c r="C461" s="13"/>
      <c r="D461" s="13"/>
      <c r="E461" s="13"/>
      <c r="F461" s="13"/>
      <c r="G461" s="13"/>
      <c r="H461" s="13"/>
      <c r="I461" s="13"/>
      <c r="J461" s="13"/>
      <c r="K461" s="13"/>
    </row>
    <row r="462" spans="2:11" s="5" customFormat="1">
      <c r="B462" s="13"/>
      <c r="C462" s="13"/>
      <c r="D462" s="13"/>
      <c r="E462" s="13"/>
      <c r="F462" s="13"/>
      <c r="G462" s="13"/>
      <c r="H462" s="13"/>
      <c r="I462" s="13"/>
      <c r="J462" s="13"/>
      <c r="K462" s="13"/>
    </row>
    <row r="463" spans="2:11" s="5" customFormat="1">
      <c r="B463" s="13"/>
      <c r="C463" s="13"/>
      <c r="D463" s="13"/>
      <c r="E463" s="13"/>
      <c r="F463" s="13"/>
      <c r="G463" s="13"/>
      <c r="H463" s="13"/>
      <c r="I463" s="13"/>
      <c r="J463" s="13"/>
      <c r="K463" s="13"/>
    </row>
    <row r="464" spans="2:11" s="5" customFormat="1">
      <c r="B464" s="13"/>
      <c r="C464" s="13"/>
      <c r="D464" s="13"/>
      <c r="E464" s="13"/>
      <c r="F464" s="13"/>
      <c r="G464" s="13"/>
      <c r="H464" s="13"/>
      <c r="I464" s="13"/>
      <c r="J464" s="13"/>
      <c r="K464" s="13"/>
    </row>
    <row r="465" spans="2:11" s="5" customFormat="1">
      <c r="B465" s="13"/>
      <c r="C465" s="13"/>
      <c r="D465" s="13"/>
      <c r="E465" s="13"/>
      <c r="F465" s="13"/>
      <c r="G465" s="13"/>
      <c r="H465" s="13"/>
      <c r="I465" s="13"/>
      <c r="J465" s="13"/>
      <c r="K465" s="13"/>
    </row>
    <row r="466" spans="2:11" s="5" customFormat="1">
      <c r="B466" s="13"/>
      <c r="C466" s="13"/>
      <c r="D466" s="13"/>
      <c r="E466" s="13"/>
      <c r="F466" s="13"/>
      <c r="G466" s="13"/>
      <c r="H466" s="13"/>
      <c r="I466" s="13"/>
      <c r="J466" s="13"/>
      <c r="K466" s="13"/>
    </row>
    <row r="467" spans="2:11" s="5" customFormat="1">
      <c r="B467" s="13"/>
      <c r="C467" s="13"/>
      <c r="D467" s="13"/>
      <c r="E467" s="13"/>
      <c r="F467" s="13"/>
      <c r="G467" s="13"/>
      <c r="H467" s="13"/>
      <c r="I467" s="13"/>
      <c r="J467" s="13"/>
      <c r="K467" s="13"/>
    </row>
    <row r="468" spans="2:11" s="5" customFormat="1">
      <c r="B468" s="13"/>
      <c r="C468" s="13"/>
      <c r="D468" s="13"/>
      <c r="E468" s="13"/>
      <c r="F468" s="13"/>
      <c r="G468" s="13"/>
      <c r="H468" s="13"/>
      <c r="I468" s="13"/>
      <c r="J468" s="13"/>
      <c r="K468" s="13"/>
    </row>
    <row r="469" spans="2:11" s="5" customFormat="1">
      <c r="B469" s="13"/>
      <c r="C469" s="13"/>
      <c r="D469" s="13"/>
      <c r="E469" s="13"/>
      <c r="F469" s="13"/>
      <c r="G469" s="13"/>
      <c r="H469" s="13"/>
      <c r="I469" s="13"/>
      <c r="J469" s="13"/>
      <c r="K469" s="13"/>
    </row>
    <row r="470" spans="2:11" s="5" customFormat="1">
      <c r="B470" s="13"/>
      <c r="C470" s="13"/>
      <c r="D470" s="13"/>
      <c r="E470" s="13"/>
      <c r="F470" s="13"/>
      <c r="G470" s="13"/>
      <c r="H470" s="13"/>
      <c r="I470" s="13"/>
      <c r="J470" s="13"/>
      <c r="K470" s="13"/>
    </row>
    <row r="471" spans="2:11" s="5" customFormat="1">
      <c r="B471" s="13"/>
      <c r="C471" s="13"/>
      <c r="D471" s="13"/>
      <c r="E471" s="13"/>
      <c r="F471" s="13"/>
      <c r="G471" s="13"/>
      <c r="H471" s="13"/>
      <c r="I471" s="13"/>
      <c r="J471" s="13"/>
      <c r="K471" s="13"/>
    </row>
    <row r="472" spans="2:11" s="5" customFormat="1">
      <c r="B472" s="13"/>
      <c r="C472" s="13"/>
      <c r="D472" s="13"/>
      <c r="E472" s="13"/>
      <c r="F472" s="13"/>
      <c r="G472" s="13"/>
      <c r="H472" s="13"/>
      <c r="I472" s="13"/>
      <c r="J472" s="13"/>
      <c r="K472" s="13"/>
    </row>
    <row r="473" spans="2:11" s="5" customFormat="1">
      <c r="B473" s="13"/>
      <c r="C473" s="13"/>
      <c r="D473" s="13"/>
      <c r="E473" s="13"/>
      <c r="F473" s="13"/>
      <c r="G473" s="13"/>
      <c r="H473" s="13"/>
      <c r="I473" s="13"/>
      <c r="J473" s="13"/>
      <c r="K473" s="13"/>
    </row>
    <row r="474" spans="2:11" s="5" customFormat="1">
      <c r="B474" s="13"/>
      <c r="C474" s="13"/>
      <c r="D474" s="13"/>
      <c r="E474" s="13"/>
      <c r="F474" s="13"/>
      <c r="G474" s="13"/>
      <c r="H474" s="13"/>
      <c r="I474" s="13"/>
      <c r="J474" s="13"/>
      <c r="K474" s="13"/>
    </row>
    <row r="475" spans="2:11" s="5" customFormat="1">
      <c r="B475" s="13"/>
      <c r="C475" s="13"/>
      <c r="D475" s="13"/>
      <c r="E475" s="13"/>
      <c r="F475" s="13"/>
      <c r="G475" s="13"/>
      <c r="H475" s="13"/>
      <c r="I475" s="13"/>
      <c r="J475" s="13"/>
      <c r="K475" s="13"/>
    </row>
    <row r="476" spans="2:11" s="5" customFormat="1">
      <c r="B476" s="13"/>
      <c r="C476" s="13"/>
      <c r="D476" s="13"/>
      <c r="E476" s="13"/>
      <c r="F476" s="13"/>
      <c r="G476" s="13"/>
      <c r="H476" s="13"/>
      <c r="I476" s="13"/>
      <c r="J476" s="13"/>
      <c r="K476" s="13"/>
    </row>
    <row r="477" spans="2:11" s="5" customFormat="1">
      <c r="B477" s="13"/>
      <c r="C477" s="13"/>
      <c r="D477" s="13"/>
      <c r="E477" s="13"/>
      <c r="F477" s="13"/>
      <c r="G477" s="13"/>
      <c r="H477" s="13"/>
      <c r="I477" s="13"/>
      <c r="J477" s="13"/>
      <c r="K477" s="13"/>
    </row>
    <row r="478" spans="2:11" s="5" customFormat="1">
      <c r="B478" s="13"/>
      <c r="C478" s="13"/>
      <c r="D478" s="13"/>
      <c r="E478" s="13"/>
      <c r="F478" s="13"/>
      <c r="G478" s="13"/>
      <c r="H478" s="13"/>
      <c r="I478" s="13"/>
      <c r="J478" s="13"/>
      <c r="K478" s="13"/>
    </row>
    <row r="479" spans="2:11" s="5" customFormat="1">
      <c r="B479" s="13"/>
      <c r="C479" s="13"/>
      <c r="D479" s="13"/>
      <c r="E479" s="13"/>
      <c r="F479" s="13"/>
      <c r="G479" s="13"/>
      <c r="H479" s="13"/>
      <c r="I479" s="13"/>
      <c r="J479" s="13"/>
      <c r="K479" s="13"/>
    </row>
    <row r="480" spans="2:11" s="5" customFormat="1">
      <c r="B480" s="13"/>
      <c r="C480" s="13"/>
      <c r="D480" s="13"/>
      <c r="E480" s="13"/>
      <c r="F480" s="13"/>
      <c r="G480" s="13"/>
      <c r="H480" s="13"/>
      <c r="I480" s="13"/>
      <c r="J480" s="13"/>
      <c r="K480" s="13"/>
    </row>
    <row r="481" spans="2:11" s="5" customFormat="1">
      <c r="B481" s="13"/>
      <c r="C481" s="13"/>
      <c r="D481" s="13"/>
      <c r="E481" s="13"/>
      <c r="F481" s="13"/>
      <c r="G481" s="13"/>
      <c r="H481" s="13"/>
      <c r="I481" s="13"/>
      <c r="J481" s="13"/>
      <c r="K481" s="13"/>
    </row>
    <row r="482" spans="2:11" s="5" customFormat="1">
      <c r="B482" s="13"/>
      <c r="C482" s="13"/>
      <c r="D482" s="13"/>
      <c r="E482" s="13"/>
      <c r="F482" s="13"/>
      <c r="G482" s="13"/>
      <c r="H482" s="13"/>
      <c r="I482" s="13"/>
      <c r="J482" s="13"/>
      <c r="K482" s="13"/>
    </row>
    <row r="483" spans="2:11" s="5" customFormat="1">
      <c r="B483" s="13"/>
      <c r="C483" s="13"/>
      <c r="D483" s="13"/>
      <c r="E483" s="13"/>
      <c r="F483" s="13"/>
      <c r="G483" s="13"/>
      <c r="H483" s="13"/>
      <c r="I483" s="13"/>
      <c r="J483" s="13"/>
      <c r="K483" s="13"/>
    </row>
    <row r="484" spans="2:11" s="5" customFormat="1">
      <c r="B484" s="13"/>
      <c r="C484" s="13"/>
      <c r="D484" s="13"/>
      <c r="E484" s="13"/>
      <c r="F484" s="13"/>
      <c r="G484" s="13"/>
      <c r="H484" s="13"/>
      <c r="I484" s="13"/>
      <c r="J484" s="13"/>
      <c r="K484" s="13"/>
    </row>
    <row r="485" spans="2:11" s="5" customFormat="1">
      <c r="B485" s="13"/>
      <c r="C485" s="13"/>
      <c r="D485" s="13"/>
      <c r="E485" s="13"/>
      <c r="F485" s="13"/>
      <c r="G485" s="13"/>
      <c r="H485" s="13"/>
      <c r="I485" s="13"/>
      <c r="J485" s="13"/>
      <c r="K485" s="13"/>
    </row>
    <row r="486" spans="2:11" s="5" customFormat="1">
      <c r="B486" s="13"/>
      <c r="C486" s="13"/>
      <c r="D486" s="13"/>
      <c r="E486" s="13"/>
      <c r="F486" s="13"/>
      <c r="G486" s="13"/>
      <c r="H486" s="13"/>
      <c r="I486" s="13"/>
      <c r="J486" s="13"/>
      <c r="K486" s="13"/>
    </row>
    <row r="487" spans="2:11" s="5" customFormat="1">
      <c r="B487" s="13"/>
      <c r="C487" s="13"/>
      <c r="D487" s="13"/>
      <c r="E487" s="13"/>
      <c r="F487" s="13"/>
      <c r="G487" s="13"/>
      <c r="H487" s="13"/>
      <c r="I487" s="13"/>
      <c r="J487" s="13"/>
      <c r="K487" s="13"/>
    </row>
    <row r="488" spans="2:11" s="5" customFormat="1">
      <c r="B488" s="13"/>
      <c r="C488" s="13"/>
      <c r="D488" s="13"/>
      <c r="E488" s="13"/>
      <c r="F488" s="13"/>
      <c r="G488" s="13"/>
      <c r="H488" s="13"/>
      <c r="I488" s="13"/>
      <c r="J488" s="13"/>
      <c r="K488" s="13"/>
    </row>
    <row r="489" spans="2:11" s="5" customFormat="1">
      <c r="B489" s="13"/>
      <c r="C489" s="13"/>
      <c r="D489" s="13"/>
      <c r="E489" s="13"/>
      <c r="F489" s="13"/>
      <c r="G489" s="13"/>
      <c r="H489" s="13"/>
      <c r="I489" s="13"/>
      <c r="J489" s="13"/>
      <c r="K489" s="13"/>
    </row>
    <row r="490" spans="2:11" s="5" customFormat="1">
      <c r="B490" s="13"/>
      <c r="C490" s="13"/>
      <c r="D490" s="13"/>
      <c r="E490" s="13"/>
      <c r="F490" s="13"/>
      <c r="G490" s="13"/>
      <c r="H490" s="13"/>
      <c r="I490" s="13"/>
      <c r="J490" s="13"/>
      <c r="K490" s="13"/>
    </row>
    <row r="491" spans="2:11" s="5" customFormat="1">
      <c r="B491" s="13"/>
      <c r="C491" s="13"/>
      <c r="D491" s="13"/>
      <c r="E491" s="13"/>
      <c r="F491" s="13"/>
      <c r="G491" s="13"/>
      <c r="H491" s="13"/>
      <c r="I491" s="13"/>
      <c r="J491" s="13"/>
      <c r="K491" s="13"/>
    </row>
    <row r="492" spans="2:11" s="5" customFormat="1">
      <c r="B492" s="13"/>
      <c r="C492" s="13"/>
      <c r="D492" s="13"/>
      <c r="E492" s="13"/>
      <c r="F492" s="13"/>
      <c r="G492" s="13"/>
      <c r="H492" s="13"/>
      <c r="I492" s="13"/>
      <c r="J492" s="13"/>
      <c r="K492" s="13"/>
    </row>
    <row r="493" spans="2:11" s="5" customFormat="1">
      <c r="B493" s="13"/>
      <c r="C493" s="13"/>
      <c r="D493" s="13"/>
      <c r="E493" s="13"/>
      <c r="F493" s="13"/>
      <c r="G493" s="13"/>
      <c r="H493" s="13"/>
      <c r="I493" s="13"/>
      <c r="J493" s="13"/>
      <c r="K493" s="13"/>
    </row>
    <row r="494" spans="2:11" s="5" customFormat="1">
      <c r="B494" s="13"/>
      <c r="C494" s="13"/>
      <c r="D494" s="13"/>
      <c r="E494" s="13"/>
      <c r="F494" s="13"/>
      <c r="G494" s="13"/>
      <c r="H494" s="13"/>
      <c r="I494" s="13"/>
      <c r="J494" s="13"/>
      <c r="K494" s="13"/>
    </row>
    <row r="495" spans="2:11" s="5" customFormat="1">
      <c r="B495" s="13"/>
      <c r="C495" s="13"/>
      <c r="D495" s="13"/>
      <c r="E495" s="13"/>
      <c r="F495" s="13"/>
      <c r="G495" s="13"/>
      <c r="H495" s="13"/>
      <c r="I495" s="13"/>
      <c r="J495" s="13"/>
      <c r="K495" s="13"/>
    </row>
    <row r="496" spans="2:11" s="5" customFormat="1">
      <c r="B496" s="13"/>
      <c r="C496" s="13"/>
      <c r="D496" s="13"/>
      <c r="E496" s="13"/>
      <c r="F496" s="13"/>
      <c r="G496" s="13"/>
      <c r="H496" s="13"/>
      <c r="I496" s="13"/>
      <c r="J496" s="13"/>
      <c r="K496" s="13"/>
    </row>
    <row r="497" spans="2:11" s="5" customFormat="1">
      <c r="B497" s="13"/>
      <c r="C497" s="13"/>
      <c r="D497" s="13"/>
      <c r="E497" s="13"/>
      <c r="F497" s="13"/>
      <c r="G497" s="13"/>
      <c r="H497" s="13"/>
      <c r="I497" s="13"/>
      <c r="J497" s="13"/>
      <c r="K497" s="13"/>
    </row>
    <row r="498" spans="2:11" s="5" customFormat="1">
      <c r="B498" s="13"/>
      <c r="C498" s="13"/>
      <c r="D498" s="13"/>
      <c r="E498" s="13"/>
      <c r="F498" s="13"/>
      <c r="G498" s="13"/>
      <c r="H498" s="13"/>
      <c r="I498" s="13"/>
      <c r="J498" s="13"/>
      <c r="K498" s="13"/>
    </row>
    <row r="499" spans="2:11" s="5" customFormat="1">
      <c r="B499" s="13"/>
      <c r="C499" s="13"/>
      <c r="D499" s="13"/>
      <c r="E499" s="13"/>
      <c r="F499" s="13"/>
      <c r="G499" s="13"/>
      <c r="H499" s="13"/>
      <c r="I499" s="13"/>
      <c r="J499" s="13"/>
      <c r="K499" s="13"/>
    </row>
    <row r="500" spans="2:11" s="5" customFormat="1">
      <c r="B500" s="13"/>
      <c r="C500" s="13"/>
      <c r="D500" s="13"/>
      <c r="E500" s="13"/>
      <c r="F500" s="13"/>
      <c r="G500" s="13"/>
      <c r="H500" s="13"/>
      <c r="I500" s="13"/>
      <c r="J500" s="13"/>
      <c r="K500" s="13"/>
    </row>
    <row r="501" spans="2:11" s="5" customFormat="1">
      <c r="B501" s="13"/>
      <c r="C501" s="13"/>
      <c r="D501" s="13"/>
      <c r="E501" s="13"/>
      <c r="F501" s="13"/>
      <c r="G501" s="13"/>
      <c r="H501" s="13"/>
      <c r="I501" s="13"/>
      <c r="J501" s="13"/>
      <c r="K501" s="13"/>
    </row>
    <row r="502" spans="2:11" s="5" customFormat="1">
      <c r="B502" s="13"/>
      <c r="C502" s="13"/>
      <c r="D502" s="13"/>
      <c r="E502" s="13"/>
      <c r="F502" s="13"/>
      <c r="G502" s="13"/>
      <c r="H502" s="13"/>
      <c r="I502" s="13"/>
      <c r="J502" s="13"/>
      <c r="K502" s="13"/>
    </row>
    <row r="503" spans="2:11" s="5" customFormat="1">
      <c r="B503" s="13"/>
      <c r="C503" s="13"/>
      <c r="D503" s="13"/>
      <c r="E503" s="13"/>
      <c r="F503" s="13"/>
      <c r="G503" s="13"/>
      <c r="H503" s="13"/>
      <c r="I503" s="13"/>
      <c r="J503" s="13"/>
      <c r="K503" s="13"/>
    </row>
    <row r="504" spans="2:11" s="5" customFormat="1">
      <c r="B504" s="13"/>
      <c r="C504" s="13"/>
      <c r="D504" s="13"/>
      <c r="E504" s="13"/>
      <c r="F504" s="13"/>
      <c r="G504" s="13"/>
      <c r="H504" s="13"/>
      <c r="I504" s="13"/>
      <c r="J504" s="13"/>
      <c r="K504" s="13"/>
    </row>
    <row r="505" spans="2:11" s="5" customFormat="1">
      <c r="B505" s="13"/>
      <c r="C505" s="13"/>
      <c r="D505" s="13"/>
      <c r="E505" s="13"/>
      <c r="F505" s="13"/>
      <c r="G505" s="13"/>
      <c r="H505" s="13"/>
      <c r="I505" s="13"/>
      <c r="J505" s="13"/>
      <c r="K505" s="13"/>
    </row>
    <row r="506" spans="2:11" s="5" customFormat="1">
      <c r="B506" s="13"/>
      <c r="C506" s="13"/>
      <c r="D506" s="13"/>
      <c r="E506" s="13"/>
      <c r="F506" s="13"/>
      <c r="G506" s="13"/>
      <c r="H506" s="13"/>
      <c r="I506" s="13"/>
      <c r="J506" s="13"/>
      <c r="K506" s="13"/>
    </row>
    <row r="507" spans="2:11" s="5" customFormat="1">
      <c r="B507" s="13"/>
      <c r="C507" s="13"/>
      <c r="D507" s="13"/>
      <c r="E507" s="13"/>
      <c r="F507" s="13"/>
      <c r="G507" s="13"/>
      <c r="H507" s="13"/>
      <c r="I507" s="13"/>
      <c r="J507" s="13"/>
      <c r="K507" s="13"/>
    </row>
    <row r="508" spans="2:11" s="5" customFormat="1">
      <c r="B508" s="13"/>
      <c r="C508" s="13"/>
      <c r="D508" s="13"/>
      <c r="E508" s="13"/>
      <c r="F508" s="13"/>
      <c r="G508" s="13"/>
      <c r="H508" s="13"/>
      <c r="I508" s="13"/>
      <c r="J508" s="13"/>
      <c r="K508" s="13"/>
    </row>
    <row r="509" spans="2:11" s="5" customFormat="1">
      <c r="B509" s="13"/>
      <c r="C509" s="13"/>
      <c r="D509" s="13"/>
      <c r="E509" s="13"/>
      <c r="F509" s="13"/>
      <c r="G509" s="13"/>
      <c r="H509" s="13"/>
      <c r="I509" s="13"/>
      <c r="J509" s="13"/>
      <c r="K509" s="13"/>
    </row>
    <row r="510" spans="2:11" s="5" customFormat="1">
      <c r="B510" s="13"/>
      <c r="C510" s="13"/>
      <c r="D510" s="13"/>
      <c r="E510" s="13"/>
      <c r="F510" s="13"/>
      <c r="G510" s="13"/>
      <c r="H510" s="13"/>
      <c r="I510" s="13"/>
      <c r="J510" s="13"/>
      <c r="K510" s="13"/>
    </row>
    <row r="511" spans="2:11" s="5" customFormat="1">
      <c r="B511" s="13"/>
      <c r="C511" s="13"/>
      <c r="D511" s="13"/>
      <c r="E511" s="13"/>
      <c r="F511" s="13"/>
      <c r="G511" s="13"/>
      <c r="H511" s="13"/>
      <c r="I511" s="13"/>
      <c r="J511" s="13"/>
      <c r="K511" s="13"/>
    </row>
    <row r="512" spans="2:11" s="5" customFormat="1">
      <c r="B512" s="13"/>
      <c r="C512" s="13"/>
      <c r="D512" s="13"/>
      <c r="E512" s="13"/>
      <c r="F512" s="13"/>
      <c r="G512" s="13"/>
      <c r="H512" s="13"/>
      <c r="I512" s="13"/>
      <c r="J512" s="13"/>
      <c r="K512" s="13"/>
    </row>
    <row r="513" spans="2:11" s="5" customFormat="1">
      <c r="B513" s="13"/>
      <c r="C513" s="13"/>
      <c r="D513" s="13"/>
      <c r="E513" s="13"/>
      <c r="F513" s="13"/>
      <c r="G513" s="13"/>
      <c r="H513" s="13"/>
      <c r="I513" s="13"/>
      <c r="J513" s="13"/>
      <c r="K513" s="13"/>
    </row>
    <row r="514" spans="2:11" s="5" customFormat="1">
      <c r="B514" s="13"/>
      <c r="C514" s="13"/>
      <c r="D514" s="13"/>
      <c r="E514" s="13"/>
      <c r="F514" s="13"/>
      <c r="G514" s="13"/>
      <c r="H514" s="13"/>
      <c r="I514" s="13"/>
      <c r="J514" s="13"/>
      <c r="K514" s="13"/>
    </row>
    <row r="515" spans="2:11" s="5" customFormat="1">
      <c r="B515" s="13"/>
      <c r="C515" s="13"/>
      <c r="D515" s="13"/>
      <c r="E515" s="13"/>
      <c r="F515" s="13"/>
      <c r="G515" s="13"/>
      <c r="H515" s="13"/>
      <c r="I515" s="13"/>
      <c r="J515" s="13"/>
      <c r="K515" s="13"/>
    </row>
    <row r="516" spans="2:11" s="5" customFormat="1">
      <c r="B516" s="13"/>
      <c r="C516" s="13"/>
      <c r="D516" s="13"/>
      <c r="E516" s="13"/>
      <c r="F516" s="13"/>
      <c r="G516" s="13"/>
      <c r="H516" s="13"/>
      <c r="I516" s="13"/>
      <c r="J516" s="13"/>
      <c r="K516" s="13"/>
    </row>
    <row r="517" spans="2:11" s="5" customFormat="1">
      <c r="B517" s="13"/>
      <c r="C517" s="13"/>
      <c r="D517" s="13"/>
      <c r="E517" s="13"/>
      <c r="F517" s="13"/>
      <c r="G517" s="13"/>
      <c r="H517" s="13"/>
      <c r="I517" s="13"/>
      <c r="J517" s="13"/>
      <c r="K517" s="13"/>
    </row>
    <row r="518" spans="2:11" s="5" customFormat="1">
      <c r="B518" s="13"/>
      <c r="C518" s="13"/>
      <c r="D518" s="13"/>
      <c r="E518" s="13"/>
      <c r="F518" s="13"/>
      <c r="G518" s="13"/>
      <c r="H518" s="13"/>
      <c r="I518" s="13"/>
      <c r="J518" s="13"/>
      <c r="K518" s="13"/>
    </row>
    <row r="519" spans="2:11" s="5" customFormat="1">
      <c r="B519" s="13"/>
      <c r="C519" s="13"/>
      <c r="D519" s="13"/>
      <c r="E519" s="13"/>
      <c r="F519" s="13"/>
      <c r="G519" s="13"/>
      <c r="H519" s="13"/>
      <c r="I519" s="13"/>
      <c r="J519" s="13"/>
      <c r="K519" s="13"/>
    </row>
    <row r="520" spans="2:11" s="5" customFormat="1">
      <c r="B520" s="13"/>
      <c r="C520" s="13"/>
      <c r="D520" s="13"/>
      <c r="E520" s="13"/>
      <c r="F520" s="13"/>
      <c r="G520" s="13"/>
      <c r="H520" s="13"/>
      <c r="I520" s="13"/>
      <c r="J520" s="13"/>
      <c r="K520" s="13"/>
    </row>
    <row r="521" spans="2:11" s="5" customFormat="1">
      <c r="B521" s="13"/>
      <c r="C521" s="13"/>
      <c r="D521" s="13"/>
      <c r="E521" s="13"/>
      <c r="F521" s="13"/>
      <c r="G521" s="13"/>
      <c r="H521" s="13"/>
      <c r="I521" s="13"/>
      <c r="J521" s="13"/>
      <c r="K521" s="13"/>
    </row>
    <row r="522" spans="2:11" s="5" customFormat="1">
      <c r="B522" s="13"/>
      <c r="C522" s="13"/>
      <c r="D522" s="13"/>
      <c r="E522" s="13"/>
      <c r="F522" s="13"/>
      <c r="G522" s="13"/>
      <c r="H522" s="13"/>
      <c r="I522" s="13"/>
      <c r="J522" s="13"/>
      <c r="K522" s="13"/>
    </row>
    <row r="523" spans="2:11" s="5" customFormat="1">
      <c r="B523" s="13"/>
      <c r="C523" s="13"/>
      <c r="D523" s="13"/>
      <c r="E523" s="13"/>
      <c r="F523" s="13"/>
      <c r="G523" s="13"/>
      <c r="H523" s="13"/>
      <c r="I523" s="13"/>
      <c r="J523" s="13"/>
      <c r="K523" s="13"/>
    </row>
    <row r="524" spans="2:11" s="5" customFormat="1">
      <c r="B524" s="13"/>
      <c r="C524" s="13"/>
      <c r="D524" s="13"/>
      <c r="E524" s="13"/>
      <c r="F524" s="13"/>
      <c r="G524" s="13"/>
      <c r="H524" s="13"/>
      <c r="I524" s="13"/>
      <c r="J524" s="13"/>
      <c r="K524" s="13"/>
    </row>
    <row r="525" spans="2:11" s="5" customFormat="1">
      <c r="B525" s="13"/>
      <c r="C525" s="13"/>
      <c r="D525" s="13"/>
      <c r="E525" s="13"/>
      <c r="F525" s="13"/>
      <c r="G525" s="13"/>
      <c r="H525" s="13"/>
      <c r="I525" s="13"/>
      <c r="J525" s="13"/>
      <c r="K525" s="13"/>
    </row>
    <row r="526" spans="2:11" s="5" customFormat="1">
      <c r="B526" s="13"/>
      <c r="C526" s="13"/>
      <c r="D526" s="13"/>
      <c r="E526" s="13"/>
      <c r="F526" s="13"/>
      <c r="G526" s="13"/>
      <c r="H526" s="13"/>
      <c r="I526" s="13"/>
      <c r="J526" s="13"/>
      <c r="K526" s="13"/>
    </row>
    <row r="527" spans="2:11" s="5" customFormat="1">
      <c r="B527" s="13"/>
      <c r="C527" s="13"/>
      <c r="D527" s="13"/>
      <c r="E527" s="13"/>
      <c r="F527" s="13"/>
      <c r="G527" s="13"/>
      <c r="H527" s="13"/>
      <c r="I527" s="13"/>
      <c r="J527" s="13"/>
      <c r="K527" s="13"/>
    </row>
    <row r="528" spans="2:11" s="5" customFormat="1">
      <c r="B528" s="13"/>
      <c r="C528" s="13"/>
      <c r="D528" s="13"/>
      <c r="E528" s="13"/>
      <c r="F528" s="13"/>
      <c r="G528" s="13"/>
      <c r="H528" s="13"/>
      <c r="I528" s="13"/>
      <c r="J528" s="13"/>
      <c r="K528" s="13"/>
    </row>
    <row r="529" spans="2:11" s="5" customFormat="1">
      <c r="B529" s="13"/>
      <c r="C529" s="13"/>
      <c r="D529" s="13"/>
      <c r="E529" s="13"/>
      <c r="F529" s="13"/>
      <c r="G529" s="13"/>
      <c r="H529" s="13"/>
      <c r="I529" s="13"/>
      <c r="J529" s="13"/>
      <c r="K529" s="13"/>
    </row>
    <row r="530" spans="2:11" s="5" customFormat="1">
      <c r="B530" s="13"/>
      <c r="C530" s="13"/>
      <c r="D530" s="13"/>
      <c r="E530" s="13"/>
      <c r="F530" s="13"/>
      <c r="G530" s="13"/>
      <c r="H530" s="13"/>
      <c r="I530" s="13"/>
      <c r="J530" s="13"/>
      <c r="K530" s="13"/>
    </row>
    <row r="531" spans="2:11" s="5" customFormat="1">
      <c r="B531" s="13"/>
      <c r="C531" s="13"/>
      <c r="D531" s="13"/>
      <c r="E531" s="13"/>
      <c r="F531" s="13"/>
      <c r="G531" s="13"/>
      <c r="H531" s="13"/>
      <c r="I531" s="13"/>
      <c r="J531" s="13"/>
      <c r="K531" s="13"/>
    </row>
    <row r="532" spans="2:11" s="5" customFormat="1">
      <c r="B532" s="13"/>
      <c r="C532" s="13"/>
      <c r="D532" s="13"/>
      <c r="E532" s="13"/>
      <c r="F532" s="13"/>
      <c r="G532" s="13"/>
      <c r="H532" s="13"/>
      <c r="I532" s="13"/>
      <c r="J532" s="13"/>
      <c r="K532" s="13"/>
    </row>
    <row r="533" spans="2:11" s="5" customFormat="1">
      <c r="B533" s="13"/>
      <c r="C533" s="13"/>
      <c r="D533" s="13"/>
      <c r="E533" s="13"/>
      <c r="F533" s="13"/>
      <c r="G533" s="13"/>
      <c r="H533" s="13"/>
      <c r="I533" s="13"/>
      <c r="J533" s="13"/>
      <c r="K533" s="13"/>
    </row>
    <row r="534" spans="2:11" s="5" customFormat="1">
      <c r="B534" s="13"/>
      <c r="C534" s="13"/>
      <c r="D534" s="13"/>
      <c r="E534" s="13"/>
      <c r="F534" s="13"/>
      <c r="G534" s="13"/>
      <c r="H534" s="13"/>
      <c r="I534" s="13"/>
      <c r="J534" s="13"/>
      <c r="K534" s="13"/>
    </row>
    <row r="535" spans="2:11" s="5" customFormat="1">
      <c r="B535" s="13"/>
      <c r="C535" s="13"/>
      <c r="D535" s="13"/>
      <c r="E535" s="13"/>
      <c r="F535" s="13"/>
      <c r="G535" s="13"/>
      <c r="H535" s="13"/>
      <c r="I535" s="13"/>
      <c r="J535" s="13"/>
      <c r="K535" s="13"/>
    </row>
    <row r="536" spans="2:11" s="5" customFormat="1">
      <c r="B536" s="13"/>
      <c r="C536" s="13"/>
      <c r="D536" s="13"/>
      <c r="E536" s="13"/>
      <c r="F536" s="13"/>
      <c r="G536" s="13"/>
      <c r="H536" s="13"/>
      <c r="I536" s="13"/>
      <c r="J536" s="13"/>
      <c r="K536" s="13"/>
    </row>
    <row r="537" spans="2:11" s="5" customFormat="1">
      <c r="B537" s="13"/>
      <c r="C537" s="13"/>
      <c r="D537" s="13"/>
      <c r="E537" s="13"/>
      <c r="F537" s="13"/>
      <c r="G537" s="13"/>
      <c r="H537" s="13"/>
      <c r="I537" s="13"/>
      <c r="J537" s="13"/>
      <c r="K537" s="13"/>
    </row>
    <row r="538" spans="2:11" s="5" customFormat="1">
      <c r="B538" s="13"/>
      <c r="C538" s="13"/>
      <c r="D538" s="13"/>
      <c r="E538" s="13"/>
      <c r="F538" s="13"/>
      <c r="G538" s="13"/>
      <c r="H538" s="13"/>
      <c r="I538" s="13"/>
      <c r="J538" s="13"/>
      <c r="K538" s="13"/>
    </row>
    <row r="539" spans="2:11" s="5" customFormat="1">
      <c r="B539" s="13"/>
      <c r="C539" s="13"/>
      <c r="D539" s="13"/>
      <c r="E539" s="13"/>
      <c r="F539" s="13"/>
      <c r="G539" s="13"/>
      <c r="H539" s="13"/>
      <c r="I539" s="13"/>
      <c r="J539" s="13"/>
      <c r="K539" s="13"/>
    </row>
    <row r="540" spans="2:11" s="5" customFormat="1">
      <c r="B540" s="13"/>
      <c r="C540" s="13"/>
      <c r="D540" s="13"/>
      <c r="E540" s="13"/>
      <c r="F540" s="13"/>
      <c r="G540" s="13"/>
      <c r="H540" s="13"/>
      <c r="I540" s="13"/>
      <c r="J540" s="13"/>
      <c r="K540" s="13"/>
    </row>
    <row r="541" spans="2:11" s="5" customFormat="1">
      <c r="B541" s="13"/>
      <c r="C541" s="13"/>
      <c r="D541" s="13"/>
      <c r="E541" s="13"/>
      <c r="F541" s="13"/>
      <c r="G541" s="13"/>
      <c r="H541" s="13"/>
      <c r="I541" s="13"/>
      <c r="J541" s="13"/>
      <c r="K541" s="13"/>
    </row>
    <row r="542" spans="2:11" s="5" customFormat="1">
      <c r="B542" s="13"/>
      <c r="C542" s="13"/>
      <c r="D542" s="13"/>
      <c r="E542" s="13"/>
      <c r="F542" s="13"/>
      <c r="G542" s="13"/>
      <c r="H542" s="13"/>
      <c r="I542" s="13"/>
      <c r="J542" s="13"/>
      <c r="K542" s="13"/>
    </row>
    <row r="543" spans="2:11" s="5" customFormat="1">
      <c r="B543" s="13"/>
      <c r="C543" s="13"/>
      <c r="D543" s="13"/>
      <c r="E543" s="13"/>
      <c r="F543" s="13"/>
      <c r="G543" s="13"/>
      <c r="H543" s="13"/>
      <c r="I543" s="13"/>
      <c r="J543" s="13"/>
      <c r="K543" s="13"/>
    </row>
    <row r="544" spans="2:11" s="5" customFormat="1">
      <c r="B544" s="13"/>
      <c r="C544" s="13"/>
      <c r="D544" s="13"/>
      <c r="E544" s="13"/>
      <c r="F544" s="13"/>
      <c r="G544" s="13"/>
      <c r="H544" s="13"/>
      <c r="I544" s="13"/>
      <c r="J544" s="13"/>
      <c r="K544" s="13"/>
    </row>
    <row r="545" spans="2:11" s="5" customFormat="1">
      <c r="B545" s="13"/>
      <c r="C545" s="13"/>
      <c r="D545" s="13"/>
      <c r="E545" s="13"/>
      <c r="F545" s="13"/>
      <c r="G545" s="13"/>
      <c r="H545" s="13"/>
      <c r="I545" s="13"/>
      <c r="J545" s="13"/>
      <c r="K545" s="13"/>
    </row>
    <row r="546" spans="2:11" s="5" customFormat="1">
      <c r="B546" s="13"/>
      <c r="C546" s="13"/>
      <c r="D546" s="13"/>
      <c r="E546" s="13"/>
      <c r="F546" s="13"/>
      <c r="G546" s="13"/>
      <c r="H546" s="13"/>
      <c r="I546" s="13"/>
      <c r="J546" s="13"/>
      <c r="K546" s="13"/>
    </row>
    <row r="547" spans="2:11" s="5" customFormat="1">
      <c r="B547" s="13"/>
      <c r="C547" s="13"/>
      <c r="D547" s="13"/>
      <c r="E547" s="13"/>
      <c r="F547" s="13"/>
      <c r="G547" s="13"/>
      <c r="H547" s="13"/>
      <c r="I547" s="13"/>
      <c r="J547" s="13"/>
      <c r="K547" s="13"/>
    </row>
    <row r="548" spans="2:11" s="5" customFormat="1">
      <c r="B548" s="13"/>
      <c r="C548" s="13"/>
      <c r="D548" s="13"/>
      <c r="E548" s="13"/>
      <c r="F548" s="13"/>
      <c r="G548" s="13"/>
      <c r="H548" s="13"/>
      <c r="I548" s="13"/>
      <c r="J548" s="13"/>
      <c r="K548" s="13"/>
    </row>
    <row r="549" spans="2:11" s="5" customFormat="1">
      <c r="B549" s="13"/>
      <c r="C549" s="13"/>
      <c r="D549" s="13"/>
      <c r="E549" s="13"/>
      <c r="F549" s="13"/>
      <c r="G549" s="13"/>
      <c r="H549" s="13"/>
      <c r="I549" s="13"/>
      <c r="J549" s="13"/>
      <c r="K549" s="13"/>
    </row>
    <row r="550" spans="2:11" s="5" customFormat="1">
      <c r="B550" s="13"/>
      <c r="C550" s="13"/>
      <c r="D550" s="13"/>
      <c r="E550" s="13"/>
      <c r="F550" s="13"/>
      <c r="G550" s="13"/>
      <c r="H550" s="13"/>
      <c r="I550" s="13"/>
      <c r="J550" s="13"/>
      <c r="K550" s="13"/>
    </row>
    <row r="551" spans="2:11" s="5" customFormat="1">
      <c r="B551" s="13"/>
      <c r="C551" s="13"/>
      <c r="D551" s="13"/>
      <c r="E551" s="13"/>
      <c r="F551" s="13"/>
      <c r="G551" s="13"/>
      <c r="H551" s="13"/>
      <c r="I551" s="13"/>
      <c r="J551" s="13"/>
      <c r="K551" s="13"/>
    </row>
    <row r="552" spans="2:11" s="5" customFormat="1">
      <c r="B552" s="13"/>
      <c r="C552" s="13"/>
      <c r="D552" s="13"/>
      <c r="E552" s="13"/>
      <c r="F552" s="13"/>
      <c r="G552" s="13"/>
      <c r="H552" s="13"/>
      <c r="I552" s="13"/>
      <c r="J552" s="13"/>
      <c r="K552" s="13"/>
    </row>
    <row r="553" spans="2:11" s="5" customFormat="1">
      <c r="B553" s="13"/>
      <c r="C553" s="13"/>
      <c r="D553" s="13"/>
      <c r="E553" s="13"/>
      <c r="F553" s="13"/>
      <c r="G553" s="13"/>
      <c r="H553" s="13"/>
      <c r="I553" s="13"/>
      <c r="J553" s="13"/>
      <c r="K553" s="13"/>
    </row>
    <row r="554" spans="2:11" s="5" customFormat="1">
      <c r="B554" s="13"/>
      <c r="C554" s="13"/>
      <c r="D554" s="13"/>
      <c r="E554" s="13"/>
      <c r="F554" s="13"/>
      <c r="G554" s="13"/>
      <c r="H554" s="13"/>
      <c r="I554" s="13"/>
      <c r="J554" s="13"/>
      <c r="K554" s="13"/>
    </row>
    <row r="555" spans="2:11" s="5" customFormat="1">
      <c r="B555" s="13"/>
      <c r="C555" s="13"/>
      <c r="D555" s="13"/>
      <c r="E555" s="13"/>
      <c r="F555" s="13"/>
      <c r="G555" s="13"/>
      <c r="H555" s="13"/>
      <c r="I555" s="13"/>
      <c r="J555" s="13"/>
      <c r="K555" s="13"/>
    </row>
    <row r="556" spans="2:11" s="5" customFormat="1">
      <c r="B556" s="13"/>
      <c r="C556" s="13"/>
      <c r="D556" s="13"/>
      <c r="E556" s="13"/>
      <c r="F556" s="13"/>
      <c r="G556" s="13"/>
      <c r="H556" s="13"/>
      <c r="I556" s="13"/>
      <c r="J556" s="13"/>
      <c r="K556" s="13"/>
    </row>
    <row r="557" spans="2:11" s="5" customFormat="1">
      <c r="B557" s="13"/>
      <c r="C557" s="13"/>
      <c r="D557" s="13"/>
      <c r="E557" s="13"/>
      <c r="F557" s="13"/>
      <c r="G557" s="13"/>
      <c r="H557" s="13"/>
      <c r="I557" s="13"/>
      <c r="J557" s="13"/>
      <c r="K557" s="13"/>
    </row>
    <row r="558" spans="2:11" s="5" customFormat="1">
      <c r="B558" s="13"/>
      <c r="C558" s="13"/>
      <c r="D558" s="13"/>
      <c r="E558" s="13"/>
      <c r="F558" s="13"/>
      <c r="G558" s="13"/>
      <c r="H558" s="13"/>
      <c r="I558" s="13"/>
      <c r="J558" s="13"/>
      <c r="K558" s="13"/>
    </row>
    <row r="559" spans="2:11" s="5" customFormat="1">
      <c r="B559" s="13"/>
      <c r="C559" s="13"/>
      <c r="D559" s="13"/>
      <c r="E559" s="13"/>
      <c r="F559" s="13"/>
      <c r="G559" s="13"/>
      <c r="H559" s="13"/>
      <c r="I559" s="13"/>
      <c r="J559" s="13"/>
      <c r="K559" s="13"/>
    </row>
    <row r="560" spans="2:11" s="5" customFormat="1">
      <c r="B560" s="13"/>
      <c r="C560" s="13"/>
      <c r="D560" s="13"/>
      <c r="E560" s="13"/>
      <c r="F560" s="13"/>
      <c r="G560" s="13"/>
      <c r="H560" s="13"/>
      <c r="I560" s="13"/>
      <c r="J560" s="13"/>
      <c r="K560" s="13"/>
    </row>
    <row r="561" spans="2:11" s="5" customFormat="1">
      <c r="B561" s="13"/>
      <c r="C561" s="13"/>
      <c r="D561" s="13"/>
      <c r="E561" s="13"/>
      <c r="F561" s="13"/>
      <c r="G561" s="13"/>
      <c r="H561" s="13"/>
      <c r="I561" s="13"/>
      <c r="J561" s="13"/>
      <c r="K561" s="13"/>
    </row>
    <row r="562" spans="2:11" s="5" customFormat="1">
      <c r="B562" s="13"/>
      <c r="C562" s="13"/>
      <c r="D562" s="13"/>
      <c r="E562" s="13"/>
      <c r="F562" s="13"/>
      <c r="G562" s="13"/>
      <c r="H562" s="13"/>
      <c r="I562" s="13"/>
      <c r="J562" s="13"/>
      <c r="K562" s="13"/>
    </row>
    <row r="563" spans="2:11" s="5" customFormat="1">
      <c r="B563" s="13"/>
      <c r="C563" s="13"/>
      <c r="D563" s="13"/>
      <c r="E563" s="13"/>
      <c r="F563" s="13"/>
      <c r="G563" s="13"/>
      <c r="H563" s="13"/>
      <c r="I563" s="13"/>
      <c r="J563" s="13"/>
      <c r="K563" s="13"/>
    </row>
    <row r="564" spans="2:11" s="5" customFormat="1">
      <c r="B564" s="13"/>
      <c r="C564" s="13"/>
      <c r="D564" s="13"/>
      <c r="E564" s="13"/>
      <c r="F564" s="13"/>
      <c r="G564" s="13"/>
      <c r="H564" s="13"/>
      <c r="I564" s="13"/>
      <c r="J564" s="13"/>
      <c r="K564" s="13"/>
    </row>
    <row r="565" spans="2:11" s="5" customFormat="1">
      <c r="B565" s="13"/>
      <c r="C565" s="13"/>
      <c r="D565" s="13"/>
      <c r="E565" s="13"/>
      <c r="F565" s="13"/>
      <c r="G565" s="13"/>
      <c r="H565" s="13"/>
      <c r="I565" s="13"/>
      <c r="J565" s="13"/>
      <c r="K565" s="13"/>
    </row>
    <row r="566" spans="2:11" s="5" customFormat="1">
      <c r="B566" s="13"/>
      <c r="C566" s="13"/>
      <c r="D566" s="13"/>
      <c r="E566" s="13"/>
      <c r="F566" s="13"/>
      <c r="G566" s="13"/>
      <c r="H566" s="13"/>
      <c r="I566" s="13"/>
      <c r="J566" s="13"/>
      <c r="K566" s="13"/>
    </row>
    <row r="567" spans="2:11" s="5" customFormat="1">
      <c r="B567" s="13"/>
      <c r="C567" s="13"/>
      <c r="D567" s="13"/>
      <c r="E567" s="13"/>
      <c r="F567" s="13"/>
      <c r="G567" s="13"/>
      <c r="H567" s="13"/>
      <c r="I567" s="13"/>
      <c r="J567" s="13"/>
      <c r="K567" s="13"/>
    </row>
    <row r="568" spans="2:11" s="5" customFormat="1">
      <c r="B568" s="13"/>
      <c r="C568" s="13"/>
      <c r="D568" s="13"/>
      <c r="E568" s="13"/>
      <c r="F568" s="13"/>
      <c r="G568" s="13"/>
      <c r="H568" s="13"/>
      <c r="I568" s="13"/>
      <c r="J568" s="13"/>
      <c r="K568" s="13"/>
    </row>
    <row r="569" spans="2:11" s="5" customFormat="1">
      <c r="B569" s="13"/>
      <c r="C569" s="13"/>
      <c r="D569" s="13"/>
      <c r="E569" s="13"/>
      <c r="F569" s="13"/>
      <c r="G569" s="13"/>
      <c r="H569" s="13"/>
      <c r="I569" s="13"/>
      <c r="J569" s="13"/>
      <c r="K569" s="13"/>
    </row>
    <row r="570" spans="2:11" s="5" customFormat="1">
      <c r="B570" s="13"/>
      <c r="C570" s="13"/>
      <c r="D570" s="13"/>
      <c r="E570" s="13"/>
      <c r="F570" s="13"/>
      <c r="G570" s="13"/>
      <c r="H570" s="13"/>
      <c r="I570" s="13"/>
      <c r="J570" s="13"/>
      <c r="K570" s="13"/>
    </row>
    <row r="571" spans="2:11" s="5" customFormat="1">
      <c r="B571" s="13"/>
      <c r="C571" s="13"/>
      <c r="D571" s="13"/>
      <c r="E571" s="13"/>
      <c r="F571" s="13"/>
      <c r="G571" s="13"/>
      <c r="H571" s="13"/>
      <c r="I571" s="13"/>
      <c r="J571" s="13"/>
      <c r="K571" s="13"/>
    </row>
    <row r="572" spans="2:11" s="5" customFormat="1">
      <c r="B572" s="13"/>
      <c r="C572" s="13"/>
      <c r="D572" s="13"/>
      <c r="E572" s="13"/>
      <c r="F572" s="13"/>
      <c r="G572" s="13"/>
      <c r="H572" s="13"/>
      <c r="I572" s="13"/>
      <c r="J572" s="13"/>
      <c r="K572" s="13"/>
    </row>
    <row r="573" spans="2:11" s="5" customFormat="1">
      <c r="B573" s="13"/>
      <c r="C573" s="13"/>
      <c r="D573" s="13"/>
      <c r="E573" s="13"/>
      <c r="F573" s="13"/>
      <c r="G573" s="13"/>
      <c r="H573" s="13"/>
      <c r="I573" s="13"/>
      <c r="J573" s="13"/>
      <c r="K573" s="13"/>
    </row>
    <row r="574" spans="2:11" s="5" customFormat="1">
      <c r="B574" s="13"/>
      <c r="C574" s="13"/>
      <c r="D574" s="13"/>
      <c r="E574" s="13"/>
      <c r="F574" s="13"/>
      <c r="G574" s="13"/>
      <c r="H574" s="13"/>
      <c r="I574" s="13"/>
      <c r="J574" s="13"/>
      <c r="K574" s="13"/>
    </row>
    <row r="575" spans="2:11" s="5" customFormat="1">
      <c r="B575" s="13"/>
      <c r="C575" s="13"/>
      <c r="D575" s="13"/>
      <c r="E575" s="13"/>
      <c r="F575" s="13"/>
      <c r="G575" s="13"/>
      <c r="H575" s="13"/>
      <c r="I575" s="13"/>
      <c r="J575" s="13"/>
      <c r="K575" s="13"/>
    </row>
    <row r="576" spans="2:11" s="5" customFormat="1">
      <c r="B576" s="13"/>
      <c r="C576" s="13"/>
      <c r="D576" s="13"/>
      <c r="E576" s="13"/>
      <c r="F576" s="13"/>
      <c r="G576" s="13"/>
      <c r="H576" s="13"/>
      <c r="I576" s="13"/>
      <c r="J576" s="13"/>
      <c r="K576" s="13"/>
    </row>
    <row r="577" spans="2:11" s="5" customFormat="1">
      <c r="B577" s="13"/>
      <c r="C577" s="13"/>
      <c r="D577" s="13"/>
      <c r="E577" s="13"/>
      <c r="F577" s="13"/>
      <c r="G577" s="13"/>
      <c r="H577" s="13"/>
      <c r="I577" s="13"/>
      <c r="J577" s="13"/>
      <c r="K577" s="13"/>
    </row>
    <row r="578" spans="2:11" s="5" customFormat="1">
      <c r="B578" s="13"/>
      <c r="C578" s="13"/>
      <c r="D578" s="13"/>
      <c r="E578" s="13"/>
      <c r="F578" s="13"/>
      <c r="G578" s="13"/>
      <c r="H578" s="13"/>
      <c r="I578" s="13"/>
      <c r="J578" s="13"/>
      <c r="K578" s="13"/>
    </row>
    <row r="579" spans="2:11" s="5" customFormat="1">
      <c r="B579" s="13"/>
      <c r="C579" s="13"/>
      <c r="D579" s="13"/>
      <c r="E579" s="13"/>
      <c r="F579" s="13"/>
      <c r="G579" s="13"/>
      <c r="H579" s="13"/>
      <c r="I579" s="13"/>
      <c r="J579" s="13"/>
      <c r="K579" s="13"/>
    </row>
    <row r="580" spans="2:11" s="5" customFormat="1">
      <c r="B580" s="13"/>
      <c r="C580" s="13"/>
      <c r="D580" s="13"/>
      <c r="E580" s="13"/>
      <c r="F580" s="13"/>
      <c r="G580" s="13"/>
      <c r="H580" s="13"/>
      <c r="I580" s="13"/>
      <c r="J580" s="13"/>
      <c r="K580" s="13"/>
    </row>
    <row r="581" spans="2:11" s="5" customFormat="1">
      <c r="B581" s="13"/>
      <c r="C581" s="13"/>
      <c r="D581" s="13"/>
      <c r="E581" s="13"/>
      <c r="F581" s="13"/>
      <c r="G581" s="13"/>
      <c r="H581" s="13"/>
      <c r="I581" s="13"/>
      <c r="J581" s="13"/>
      <c r="K581" s="13"/>
    </row>
    <row r="582" spans="2:11" s="5" customFormat="1">
      <c r="B582" s="13"/>
      <c r="C582" s="13"/>
      <c r="D582" s="13"/>
      <c r="E582" s="13"/>
      <c r="F582" s="13"/>
      <c r="G582" s="13"/>
      <c r="H582" s="13"/>
      <c r="I582" s="13"/>
      <c r="J582" s="13"/>
      <c r="K582" s="13"/>
    </row>
    <row r="583" spans="2:11" s="5" customFormat="1">
      <c r="B583" s="13"/>
      <c r="C583" s="13"/>
      <c r="D583" s="13"/>
      <c r="E583" s="13"/>
      <c r="F583" s="13"/>
      <c r="G583" s="13"/>
      <c r="H583" s="13"/>
      <c r="I583" s="13"/>
      <c r="J583" s="13"/>
      <c r="K583" s="13"/>
    </row>
    <row r="584" spans="2:11" s="5" customFormat="1">
      <c r="B584" s="13"/>
      <c r="C584" s="13"/>
      <c r="D584" s="13"/>
      <c r="E584" s="13"/>
      <c r="F584" s="13"/>
      <c r="G584" s="13"/>
      <c r="H584" s="13"/>
      <c r="I584" s="13"/>
      <c r="J584" s="13"/>
      <c r="K584" s="13"/>
    </row>
    <row r="585" spans="2:11" s="5" customFormat="1">
      <c r="B585" s="13"/>
      <c r="C585" s="13"/>
      <c r="D585" s="13"/>
      <c r="E585" s="13"/>
      <c r="F585" s="13"/>
      <c r="G585" s="13"/>
      <c r="H585" s="13"/>
      <c r="I585" s="13"/>
      <c r="J585" s="13"/>
      <c r="K585" s="13"/>
    </row>
    <row r="586" spans="2:11" s="5" customFormat="1">
      <c r="B586" s="13"/>
      <c r="C586" s="13"/>
      <c r="D586" s="13"/>
      <c r="E586" s="13"/>
      <c r="F586" s="13"/>
      <c r="G586" s="13"/>
      <c r="H586" s="13"/>
      <c r="I586" s="13"/>
      <c r="J586" s="13"/>
      <c r="K586" s="13"/>
    </row>
    <row r="587" spans="2:11" s="5" customFormat="1">
      <c r="B587" s="13"/>
      <c r="C587" s="13"/>
      <c r="D587" s="13"/>
      <c r="E587" s="13"/>
      <c r="F587" s="13"/>
      <c r="G587" s="13"/>
      <c r="H587" s="13"/>
      <c r="I587" s="13"/>
      <c r="J587" s="13"/>
      <c r="K587" s="13"/>
    </row>
    <row r="588" spans="2:11" s="5" customFormat="1">
      <c r="B588" s="13"/>
      <c r="C588" s="13"/>
      <c r="D588" s="13"/>
      <c r="E588" s="13"/>
      <c r="F588" s="13"/>
      <c r="G588" s="13"/>
      <c r="H588" s="13"/>
      <c r="I588" s="13"/>
      <c r="J588" s="13"/>
      <c r="K588" s="13"/>
    </row>
    <row r="589" spans="2:11" s="5" customFormat="1">
      <c r="B589" s="13"/>
      <c r="C589" s="13"/>
      <c r="D589" s="13"/>
      <c r="E589" s="13"/>
      <c r="F589" s="13"/>
      <c r="G589" s="13"/>
      <c r="H589" s="13"/>
      <c r="I589" s="13"/>
      <c r="J589" s="13"/>
      <c r="K589" s="13"/>
    </row>
    <row r="590" spans="2:11" s="5" customFormat="1">
      <c r="B590" s="13"/>
      <c r="C590" s="13"/>
      <c r="D590" s="13"/>
      <c r="E590" s="13"/>
      <c r="F590" s="13"/>
      <c r="G590" s="13"/>
      <c r="H590" s="13"/>
      <c r="I590" s="13"/>
      <c r="J590" s="13"/>
      <c r="K590" s="13"/>
    </row>
    <row r="591" spans="2:11" s="5" customFormat="1">
      <c r="B591" s="13"/>
      <c r="C591" s="13"/>
      <c r="D591" s="13"/>
      <c r="E591" s="13"/>
      <c r="F591" s="13"/>
      <c r="G591" s="13"/>
      <c r="H591" s="13"/>
      <c r="I591" s="13"/>
      <c r="J591" s="13"/>
      <c r="K591" s="13"/>
    </row>
    <row r="592" spans="2:11" s="5" customFormat="1">
      <c r="B592" s="13"/>
      <c r="C592" s="13"/>
      <c r="D592" s="13"/>
      <c r="E592" s="13"/>
      <c r="F592" s="13"/>
      <c r="G592" s="13"/>
      <c r="H592" s="13"/>
      <c r="I592" s="13"/>
      <c r="J592" s="13"/>
      <c r="K592" s="13"/>
    </row>
    <row r="593" spans="2:11" s="5" customFormat="1">
      <c r="B593" s="13"/>
      <c r="C593" s="13"/>
      <c r="D593" s="13"/>
      <c r="E593" s="13"/>
      <c r="F593" s="13"/>
      <c r="G593" s="13"/>
      <c r="H593" s="13"/>
      <c r="I593" s="13"/>
      <c r="J593" s="13"/>
      <c r="K593" s="13"/>
    </row>
    <row r="594" spans="2:11" s="5" customFormat="1">
      <c r="B594" s="13"/>
      <c r="C594" s="13"/>
      <c r="D594" s="13"/>
      <c r="E594" s="13"/>
      <c r="F594" s="13"/>
      <c r="G594" s="13"/>
      <c r="H594" s="13"/>
      <c r="I594" s="13"/>
      <c r="J594" s="13"/>
      <c r="K594" s="13"/>
    </row>
    <row r="595" spans="2:11" s="5" customFormat="1">
      <c r="B595" s="13"/>
      <c r="C595" s="13"/>
      <c r="D595" s="13"/>
      <c r="E595" s="13"/>
      <c r="F595" s="13"/>
      <c r="G595" s="13"/>
      <c r="H595" s="13"/>
      <c r="I595" s="13"/>
      <c r="J595" s="13"/>
      <c r="K595" s="13"/>
    </row>
    <row r="596" spans="2:11" s="5" customFormat="1">
      <c r="B596" s="13"/>
      <c r="C596" s="13"/>
      <c r="D596" s="13"/>
      <c r="E596" s="13"/>
      <c r="F596" s="13"/>
      <c r="G596" s="13"/>
      <c r="H596" s="13"/>
      <c r="I596" s="13"/>
      <c r="J596" s="13"/>
      <c r="K596" s="13"/>
    </row>
    <row r="597" spans="2:11" s="5" customFormat="1">
      <c r="B597" s="13"/>
      <c r="C597" s="13"/>
      <c r="D597" s="13"/>
      <c r="E597" s="13"/>
      <c r="F597" s="13"/>
      <c r="G597" s="13"/>
      <c r="H597" s="13"/>
      <c r="I597" s="13"/>
      <c r="J597" s="13"/>
      <c r="K597" s="13"/>
    </row>
    <row r="598" spans="2:11" s="5" customFormat="1">
      <c r="B598" s="13"/>
      <c r="C598" s="13"/>
      <c r="D598" s="13"/>
      <c r="E598" s="13"/>
      <c r="F598" s="13"/>
      <c r="G598" s="13"/>
      <c r="H598" s="13"/>
      <c r="I598" s="13"/>
      <c r="J598" s="13"/>
      <c r="K598" s="13"/>
    </row>
    <row r="599" spans="2:11" s="5" customFormat="1">
      <c r="B599" s="13"/>
      <c r="C599" s="13"/>
      <c r="D599" s="13"/>
      <c r="E599" s="13"/>
      <c r="F599" s="13"/>
      <c r="G599" s="13"/>
      <c r="H599" s="13"/>
      <c r="I599" s="13"/>
      <c r="J599" s="13"/>
      <c r="K599" s="13"/>
    </row>
    <row r="600" spans="2:11" s="5" customFormat="1">
      <c r="B600" s="13"/>
      <c r="C600" s="13"/>
      <c r="D600" s="13"/>
      <c r="E600" s="13"/>
      <c r="F600" s="13"/>
      <c r="G600" s="13"/>
      <c r="H600" s="13"/>
      <c r="I600" s="13"/>
      <c r="J600" s="13"/>
      <c r="K600" s="13"/>
    </row>
    <row r="601" spans="2:11" s="5" customFormat="1">
      <c r="B601" s="13"/>
      <c r="C601" s="13"/>
      <c r="D601" s="13"/>
      <c r="E601" s="13"/>
      <c r="F601" s="13"/>
      <c r="G601" s="13"/>
      <c r="H601" s="13"/>
      <c r="I601" s="13"/>
      <c r="J601" s="13"/>
      <c r="K601" s="13"/>
    </row>
    <row r="602" spans="2:11" s="5" customFormat="1">
      <c r="B602" s="13"/>
      <c r="C602" s="13"/>
      <c r="D602" s="13"/>
      <c r="E602" s="13"/>
      <c r="F602" s="13"/>
      <c r="G602" s="13"/>
      <c r="H602" s="13"/>
      <c r="I602" s="13"/>
      <c r="J602" s="13"/>
      <c r="K602" s="13"/>
    </row>
    <row r="603" spans="2:11" s="5" customFormat="1">
      <c r="B603" s="13"/>
      <c r="C603" s="13"/>
      <c r="D603" s="13"/>
      <c r="E603" s="13"/>
      <c r="F603" s="13"/>
      <c r="G603" s="13"/>
      <c r="H603" s="13"/>
      <c r="I603" s="13"/>
      <c r="J603" s="13"/>
      <c r="K603" s="13"/>
    </row>
    <row r="604" spans="2:11" s="5" customFormat="1">
      <c r="B604" s="13"/>
      <c r="C604" s="13"/>
      <c r="D604" s="13"/>
      <c r="E604" s="13"/>
      <c r="F604" s="13"/>
      <c r="G604" s="13"/>
      <c r="H604" s="13"/>
      <c r="I604" s="13"/>
      <c r="J604" s="13"/>
      <c r="K604" s="13"/>
    </row>
    <row r="605" spans="2:11" s="5" customFormat="1">
      <c r="B605" s="13"/>
      <c r="C605" s="13"/>
      <c r="D605" s="13"/>
      <c r="E605" s="13"/>
      <c r="F605" s="13"/>
      <c r="G605" s="13"/>
      <c r="H605" s="13"/>
      <c r="I605" s="13"/>
      <c r="J605" s="13"/>
      <c r="K605" s="13"/>
    </row>
    <row r="606" spans="2:11" s="5" customFormat="1">
      <c r="B606" s="13"/>
      <c r="C606" s="13"/>
      <c r="D606" s="13"/>
      <c r="E606" s="13"/>
      <c r="F606" s="13"/>
      <c r="G606" s="13"/>
      <c r="H606" s="13"/>
      <c r="I606" s="13"/>
      <c r="J606" s="13"/>
      <c r="K606" s="13"/>
    </row>
    <row r="607" spans="2:11" s="5" customFormat="1">
      <c r="B607" s="13"/>
      <c r="C607" s="13"/>
      <c r="D607" s="13"/>
      <c r="E607" s="13"/>
      <c r="F607" s="13"/>
      <c r="G607" s="13"/>
      <c r="H607" s="13"/>
      <c r="I607" s="13"/>
      <c r="J607" s="13"/>
      <c r="K607" s="13"/>
    </row>
    <row r="608" spans="2:11" s="5" customFormat="1">
      <c r="B608" s="13"/>
      <c r="C608" s="13"/>
      <c r="D608" s="13"/>
      <c r="E608" s="13"/>
      <c r="F608" s="13"/>
      <c r="G608" s="13"/>
      <c r="H608" s="13"/>
      <c r="I608" s="13"/>
      <c r="J608" s="13"/>
      <c r="K608" s="13"/>
    </row>
    <row r="609" spans="2:11" s="5" customFormat="1">
      <c r="B609" s="13"/>
      <c r="C609" s="13"/>
      <c r="D609" s="13"/>
      <c r="E609" s="13"/>
      <c r="F609" s="13"/>
      <c r="G609" s="13"/>
      <c r="H609" s="13"/>
      <c r="I609" s="13"/>
      <c r="J609" s="13"/>
      <c r="K609" s="13"/>
    </row>
    <row r="610" spans="2:11" s="5" customFormat="1">
      <c r="B610" s="13"/>
      <c r="C610" s="13"/>
      <c r="D610" s="13"/>
      <c r="E610" s="13"/>
      <c r="F610" s="13"/>
      <c r="G610" s="13"/>
      <c r="H610" s="13"/>
      <c r="I610" s="13"/>
      <c r="J610" s="13"/>
      <c r="K610" s="13"/>
    </row>
    <row r="611" spans="2:11" s="5" customFormat="1">
      <c r="B611" s="13"/>
      <c r="C611" s="13"/>
      <c r="D611" s="13"/>
      <c r="E611" s="13"/>
      <c r="F611" s="13"/>
      <c r="G611" s="13"/>
      <c r="H611" s="13"/>
      <c r="I611" s="13"/>
      <c r="J611" s="13"/>
      <c r="K611" s="13"/>
    </row>
    <row r="612" spans="2:11" s="5" customFormat="1">
      <c r="B612" s="13"/>
      <c r="C612" s="13"/>
      <c r="D612" s="13"/>
      <c r="E612" s="13"/>
      <c r="F612" s="13"/>
      <c r="G612" s="13"/>
      <c r="H612" s="13"/>
      <c r="I612" s="13"/>
      <c r="J612" s="13"/>
      <c r="K612" s="13"/>
    </row>
    <row r="613" spans="2:11" s="5" customFormat="1">
      <c r="B613" s="13"/>
      <c r="C613" s="13"/>
      <c r="D613" s="13"/>
      <c r="E613" s="13"/>
      <c r="F613" s="13"/>
      <c r="G613" s="13"/>
      <c r="H613" s="13"/>
      <c r="I613" s="13"/>
      <c r="J613" s="13"/>
      <c r="K613" s="13"/>
    </row>
    <row r="614" spans="2:11" s="5" customFormat="1">
      <c r="B614" s="13"/>
      <c r="C614" s="13"/>
      <c r="D614" s="13"/>
      <c r="E614" s="13"/>
      <c r="F614" s="13"/>
      <c r="G614" s="13"/>
      <c r="H614" s="13"/>
      <c r="I614" s="13"/>
      <c r="J614" s="13"/>
      <c r="K614" s="13"/>
    </row>
    <row r="615" spans="2:11" s="5" customFormat="1">
      <c r="B615" s="13"/>
      <c r="C615" s="13"/>
      <c r="D615" s="13"/>
      <c r="E615" s="13"/>
      <c r="F615" s="13"/>
      <c r="G615" s="13"/>
      <c r="H615" s="13"/>
      <c r="I615" s="13"/>
      <c r="J615" s="13"/>
      <c r="K615" s="13"/>
    </row>
    <row r="616" spans="2:11" s="5" customFormat="1">
      <c r="B616" s="13"/>
      <c r="C616" s="13"/>
      <c r="D616" s="13"/>
      <c r="E616" s="13"/>
      <c r="F616" s="13"/>
      <c r="G616" s="13"/>
      <c r="H616" s="13"/>
      <c r="I616" s="13"/>
      <c r="J616" s="13"/>
      <c r="K616" s="13"/>
    </row>
    <row r="617" spans="2:11" s="5" customFormat="1">
      <c r="B617" s="13"/>
      <c r="C617" s="13"/>
      <c r="D617" s="13"/>
      <c r="E617" s="13"/>
      <c r="F617" s="13"/>
      <c r="G617" s="13"/>
      <c r="H617" s="13"/>
      <c r="I617" s="13"/>
      <c r="J617" s="13"/>
      <c r="K617" s="13"/>
    </row>
    <row r="618" spans="2:11" s="5" customFormat="1">
      <c r="B618" s="13"/>
      <c r="C618" s="13"/>
      <c r="D618" s="13"/>
      <c r="E618" s="13"/>
      <c r="F618" s="13"/>
      <c r="G618" s="13"/>
      <c r="H618" s="13"/>
      <c r="I618" s="13"/>
      <c r="J618" s="13"/>
      <c r="K618" s="13"/>
    </row>
    <row r="619" spans="2:11" s="5" customFormat="1">
      <c r="B619" s="13"/>
      <c r="C619" s="13"/>
      <c r="D619" s="13"/>
      <c r="E619" s="13"/>
      <c r="F619" s="13"/>
      <c r="G619" s="13"/>
      <c r="H619" s="13"/>
      <c r="I619" s="13"/>
      <c r="J619" s="13"/>
      <c r="K619" s="13"/>
    </row>
    <row r="620" spans="2:11" s="5" customFormat="1">
      <c r="B620" s="13"/>
      <c r="C620" s="13"/>
      <c r="D620" s="13"/>
      <c r="E620" s="13"/>
      <c r="F620" s="13"/>
      <c r="G620" s="13"/>
      <c r="H620" s="13"/>
      <c r="I620" s="13"/>
      <c r="J620" s="13"/>
      <c r="K620" s="13"/>
    </row>
    <row r="621" spans="2:11" s="5" customFormat="1">
      <c r="B621" s="13"/>
      <c r="C621" s="13"/>
      <c r="D621" s="13"/>
      <c r="E621" s="13"/>
      <c r="F621" s="13"/>
      <c r="G621" s="13"/>
      <c r="H621" s="13"/>
      <c r="I621" s="13"/>
      <c r="J621" s="13"/>
      <c r="K621" s="13"/>
    </row>
    <row r="622" spans="2:11" s="5" customFormat="1">
      <c r="B622" s="13"/>
      <c r="C622" s="13"/>
      <c r="D622" s="13"/>
      <c r="E622" s="13"/>
      <c r="F622" s="13"/>
      <c r="G622" s="13"/>
      <c r="H622" s="13"/>
      <c r="I622" s="13"/>
      <c r="J622" s="13"/>
      <c r="K622" s="13"/>
    </row>
    <row r="623" spans="2:11" s="5" customFormat="1">
      <c r="B623" s="13"/>
      <c r="C623" s="13"/>
      <c r="D623" s="13"/>
      <c r="E623" s="13"/>
      <c r="F623" s="13"/>
      <c r="G623" s="13"/>
      <c r="H623" s="13"/>
      <c r="I623" s="13"/>
      <c r="J623" s="13"/>
      <c r="K623" s="13"/>
    </row>
    <row r="624" spans="2:11" s="5" customFormat="1">
      <c r="B624" s="13"/>
      <c r="C624" s="13"/>
      <c r="D624" s="13"/>
      <c r="E624" s="13"/>
      <c r="F624" s="13"/>
      <c r="G624" s="13"/>
      <c r="H624" s="13"/>
      <c r="I624" s="13"/>
      <c r="J624" s="13"/>
      <c r="K624" s="13"/>
    </row>
    <row r="625" spans="2:11" s="5" customFormat="1">
      <c r="B625" s="13"/>
      <c r="C625" s="13"/>
      <c r="D625" s="13"/>
      <c r="E625" s="13"/>
      <c r="F625" s="13"/>
      <c r="G625" s="13"/>
      <c r="H625" s="13"/>
      <c r="I625" s="13"/>
      <c r="J625" s="13"/>
      <c r="K625" s="13"/>
    </row>
    <row r="626" spans="2:11" s="5" customFormat="1">
      <c r="B626" s="13"/>
      <c r="C626" s="13"/>
      <c r="D626" s="13"/>
      <c r="E626" s="13"/>
      <c r="F626" s="13"/>
      <c r="G626" s="13"/>
      <c r="H626" s="13"/>
      <c r="I626" s="13"/>
      <c r="J626" s="13"/>
      <c r="K626" s="13"/>
    </row>
    <row r="627" spans="2:11" s="5" customFormat="1">
      <c r="B627" s="13"/>
      <c r="C627" s="13"/>
      <c r="D627" s="13"/>
      <c r="E627" s="13"/>
      <c r="F627" s="13"/>
      <c r="G627" s="13"/>
      <c r="H627" s="13"/>
      <c r="I627" s="13"/>
      <c r="J627" s="13"/>
      <c r="K627" s="13"/>
    </row>
    <row r="628" spans="2:11" s="5" customFormat="1">
      <c r="B628" s="13"/>
      <c r="C628" s="13"/>
      <c r="D628" s="13"/>
      <c r="E628" s="13"/>
      <c r="F628" s="13"/>
      <c r="G628" s="13"/>
      <c r="H628" s="13"/>
      <c r="I628" s="13"/>
      <c r="J628" s="13"/>
      <c r="K628" s="13"/>
    </row>
    <row r="629" spans="2:11" s="5" customFormat="1">
      <c r="B629" s="13"/>
      <c r="C629" s="13"/>
      <c r="D629" s="13"/>
      <c r="E629" s="13"/>
      <c r="F629" s="13"/>
      <c r="G629" s="13"/>
      <c r="H629" s="13"/>
      <c r="I629" s="13"/>
      <c r="J629" s="13"/>
      <c r="K629" s="13"/>
    </row>
    <row r="630" spans="2:11" s="5" customFormat="1">
      <c r="B630" s="13"/>
      <c r="C630" s="13"/>
      <c r="D630" s="13"/>
      <c r="E630" s="13"/>
      <c r="F630" s="13"/>
      <c r="G630" s="13"/>
      <c r="H630" s="13"/>
      <c r="I630" s="13"/>
      <c r="J630" s="13"/>
      <c r="K630" s="13"/>
    </row>
    <row r="631" spans="2:11" s="5" customFormat="1">
      <c r="B631" s="13"/>
      <c r="C631" s="13"/>
      <c r="D631" s="13"/>
      <c r="E631" s="13"/>
      <c r="F631" s="13"/>
      <c r="G631" s="13"/>
      <c r="H631" s="13"/>
      <c r="I631" s="13"/>
      <c r="J631" s="13"/>
      <c r="K631" s="13"/>
    </row>
    <row r="632" spans="2:11" s="5" customFormat="1">
      <c r="B632" s="13"/>
      <c r="C632" s="13"/>
      <c r="D632" s="13"/>
      <c r="E632" s="13"/>
      <c r="F632" s="13"/>
      <c r="G632" s="13"/>
      <c r="H632" s="13"/>
      <c r="I632" s="13"/>
      <c r="J632" s="13"/>
      <c r="K632" s="13"/>
    </row>
    <row r="633" spans="2:11" s="5" customFormat="1">
      <c r="B633" s="13"/>
      <c r="C633" s="13"/>
      <c r="D633" s="13"/>
      <c r="E633" s="13"/>
      <c r="F633" s="13"/>
      <c r="G633" s="13"/>
      <c r="H633" s="13"/>
      <c r="I633" s="13"/>
      <c r="J633" s="13"/>
      <c r="K633" s="13"/>
    </row>
    <row r="634" spans="2:11" s="5" customFormat="1">
      <c r="B634" s="13"/>
      <c r="C634" s="13"/>
      <c r="D634" s="13"/>
      <c r="E634" s="13"/>
      <c r="F634" s="13"/>
      <c r="G634" s="13"/>
      <c r="H634" s="13"/>
      <c r="I634" s="13"/>
      <c r="J634" s="13"/>
      <c r="K634" s="13"/>
    </row>
    <row r="635" spans="2:11" s="5" customFormat="1">
      <c r="B635" s="13"/>
      <c r="C635" s="13"/>
      <c r="D635" s="13"/>
      <c r="E635" s="13"/>
      <c r="F635" s="13"/>
      <c r="G635" s="13"/>
      <c r="H635" s="13"/>
      <c r="I635" s="13"/>
      <c r="J635" s="13"/>
      <c r="K635" s="13"/>
    </row>
    <row r="636" spans="2:11" s="5" customFormat="1">
      <c r="B636" s="13"/>
      <c r="C636" s="13"/>
      <c r="D636" s="13"/>
      <c r="E636" s="13"/>
      <c r="F636" s="13"/>
      <c r="G636" s="13"/>
      <c r="H636" s="13"/>
      <c r="I636" s="13"/>
      <c r="J636" s="13"/>
      <c r="K636" s="13"/>
    </row>
    <row r="637" spans="2:11" s="5" customFormat="1">
      <c r="B637" s="13"/>
      <c r="C637" s="13"/>
      <c r="D637" s="13"/>
      <c r="E637" s="13"/>
      <c r="F637" s="13"/>
      <c r="G637" s="13"/>
      <c r="H637" s="13"/>
      <c r="I637" s="13"/>
      <c r="J637" s="13"/>
      <c r="K637" s="13"/>
    </row>
    <row r="638" spans="2:11" s="5" customFormat="1">
      <c r="B638" s="13"/>
      <c r="C638" s="13"/>
      <c r="D638" s="13"/>
      <c r="E638" s="13"/>
      <c r="F638" s="13"/>
      <c r="G638" s="13"/>
      <c r="H638" s="13"/>
      <c r="I638" s="13"/>
      <c r="J638" s="13"/>
      <c r="K638" s="13"/>
    </row>
    <row r="639" spans="2:11" s="5" customFormat="1">
      <c r="B639" s="13"/>
      <c r="C639" s="13"/>
      <c r="D639" s="13"/>
      <c r="E639" s="13"/>
      <c r="F639" s="13"/>
      <c r="G639" s="13"/>
      <c r="H639" s="13"/>
      <c r="I639" s="13"/>
      <c r="J639" s="13"/>
      <c r="K639" s="13"/>
    </row>
    <row r="640" spans="2:11" s="5" customFormat="1">
      <c r="B640" s="13"/>
      <c r="C640" s="13"/>
      <c r="D640" s="13"/>
      <c r="E640" s="13"/>
      <c r="F640" s="13"/>
      <c r="G640" s="13"/>
      <c r="H640" s="13"/>
      <c r="I640" s="13"/>
      <c r="J640" s="13"/>
      <c r="K640" s="13"/>
    </row>
    <row r="641" spans="2:11" s="5" customFormat="1">
      <c r="B641" s="13"/>
      <c r="C641" s="13"/>
      <c r="D641" s="13"/>
      <c r="E641" s="13"/>
      <c r="F641" s="13"/>
      <c r="G641" s="13"/>
      <c r="H641" s="13"/>
      <c r="I641" s="13"/>
      <c r="J641" s="13"/>
      <c r="K641" s="13"/>
    </row>
    <row r="642" spans="2:11" s="5" customFormat="1">
      <c r="B642" s="13"/>
      <c r="C642" s="13"/>
      <c r="D642" s="13"/>
      <c r="E642" s="13"/>
      <c r="F642" s="13"/>
      <c r="G642" s="13"/>
      <c r="H642" s="13"/>
      <c r="I642" s="13"/>
      <c r="J642" s="13"/>
      <c r="K642" s="13"/>
    </row>
    <row r="643" spans="2:11" s="5" customFormat="1">
      <c r="B643" s="13"/>
      <c r="C643" s="13"/>
      <c r="D643" s="13"/>
      <c r="E643" s="13"/>
      <c r="F643" s="13"/>
      <c r="G643" s="13"/>
      <c r="H643" s="13"/>
      <c r="I643" s="13"/>
      <c r="J643" s="13"/>
      <c r="K643" s="13"/>
    </row>
    <row r="644" spans="2:11" s="5" customFormat="1">
      <c r="B644" s="13"/>
      <c r="C644" s="13"/>
      <c r="D644" s="13"/>
      <c r="E644" s="13"/>
      <c r="F644" s="13"/>
      <c r="G644" s="13"/>
      <c r="H644" s="13"/>
      <c r="I644" s="13"/>
      <c r="J644" s="13"/>
      <c r="K644" s="13"/>
    </row>
    <row r="645" spans="2:11" s="5" customFormat="1">
      <c r="B645" s="13"/>
      <c r="C645" s="13"/>
      <c r="D645" s="13"/>
      <c r="E645" s="13"/>
      <c r="F645" s="13"/>
      <c r="G645" s="13"/>
      <c r="H645" s="13"/>
      <c r="I645" s="13"/>
      <c r="J645" s="13"/>
      <c r="K645" s="13"/>
    </row>
    <row r="646" spans="2:11" s="5" customFormat="1">
      <c r="B646" s="13"/>
      <c r="C646" s="13"/>
      <c r="D646" s="13"/>
      <c r="E646" s="13"/>
      <c r="F646" s="13"/>
      <c r="G646" s="13"/>
      <c r="H646" s="13"/>
      <c r="I646" s="13"/>
      <c r="J646" s="13"/>
      <c r="K646" s="13"/>
    </row>
    <row r="647" spans="2:11" s="5" customFormat="1">
      <c r="B647" s="13"/>
      <c r="C647" s="13"/>
      <c r="D647" s="13"/>
      <c r="E647" s="13"/>
      <c r="F647" s="13"/>
      <c r="G647" s="13"/>
      <c r="H647" s="13"/>
      <c r="I647" s="13"/>
      <c r="J647" s="13"/>
      <c r="K647" s="13"/>
    </row>
    <row r="648" spans="2:11" s="5" customFormat="1">
      <c r="B648" s="13"/>
      <c r="C648" s="13"/>
      <c r="D648" s="13"/>
      <c r="E648" s="13"/>
      <c r="F648" s="13"/>
      <c r="G648" s="13"/>
      <c r="H648" s="13"/>
      <c r="I648" s="13"/>
      <c r="J648" s="13"/>
      <c r="K648" s="13"/>
    </row>
    <row r="649" spans="2:11" s="5" customFormat="1">
      <c r="B649" s="13"/>
      <c r="C649" s="13"/>
      <c r="D649" s="13"/>
      <c r="E649" s="13"/>
      <c r="F649" s="13"/>
      <c r="G649" s="13"/>
      <c r="H649" s="13"/>
      <c r="I649" s="13"/>
      <c r="J649" s="13"/>
      <c r="K649" s="13"/>
    </row>
    <row r="650" spans="2:11" s="5" customFormat="1">
      <c r="B650" s="13"/>
      <c r="C650" s="13"/>
      <c r="D650" s="13"/>
      <c r="E650" s="13"/>
      <c r="F650" s="13"/>
      <c r="G650" s="13"/>
      <c r="H650" s="13"/>
      <c r="I650" s="13"/>
      <c r="J650" s="13"/>
      <c r="K650" s="13"/>
    </row>
    <row r="651" spans="2:11" s="5" customFormat="1">
      <c r="B651" s="13"/>
      <c r="C651" s="13"/>
      <c r="D651" s="13"/>
      <c r="E651" s="13"/>
      <c r="F651" s="13"/>
      <c r="G651" s="13"/>
      <c r="H651" s="13"/>
      <c r="I651" s="13"/>
      <c r="J651" s="13"/>
      <c r="K651" s="13"/>
    </row>
    <row r="652" spans="2:11" s="5" customFormat="1">
      <c r="B652" s="13"/>
      <c r="C652" s="13"/>
      <c r="D652" s="13"/>
      <c r="E652" s="13"/>
      <c r="F652" s="13"/>
      <c r="G652" s="13"/>
      <c r="H652" s="13"/>
      <c r="I652" s="13"/>
      <c r="J652" s="13"/>
      <c r="K652" s="13"/>
    </row>
    <row r="653" spans="2:11" s="5" customFormat="1">
      <c r="B653" s="13"/>
      <c r="C653" s="13"/>
      <c r="D653" s="13"/>
      <c r="E653" s="13"/>
      <c r="F653" s="13"/>
      <c r="G653" s="13"/>
      <c r="H653" s="13"/>
      <c r="I653" s="13"/>
      <c r="J653" s="13"/>
      <c r="K653" s="13"/>
    </row>
    <row r="654" spans="2:11" s="5" customFormat="1">
      <c r="B654" s="13"/>
      <c r="C654" s="13"/>
      <c r="D654" s="13"/>
      <c r="E654" s="13"/>
      <c r="F654" s="13"/>
      <c r="G654" s="13"/>
      <c r="H654" s="13"/>
      <c r="I654" s="13"/>
      <c r="J654" s="13"/>
      <c r="K654" s="13"/>
    </row>
    <row r="655" spans="2:11" s="5" customFormat="1">
      <c r="B655" s="13"/>
      <c r="C655" s="13"/>
      <c r="D655" s="13"/>
      <c r="E655" s="13"/>
      <c r="F655" s="13"/>
      <c r="G655" s="13"/>
      <c r="H655" s="13"/>
      <c r="I655" s="13"/>
      <c r="J655" s="13"/>
      <c r="K655" s="13"/>
    </row>
    <row r="656" spans="2:11" s="5" customFormat="1">
      <c r="B656" s="13"/>
      <c r="C656" s="13"/>
      <c r="D656" s="13"/>
      <c r="E656" s="13"/>
      <c r="F656" s="13"/>
      <c r="G656" s="13"/>
      <c r="H656" s="13"/>
      <c r="I656" s="13"/>
      <c r="J656" s="13"/>
      <c r="K656" s="13"/>
    </row>
    <row r="657" spans="2:11" s="5" customFormat="1">
      <c r="B657" s="13"/>
      <c r="C657" s="13"/>
      <c r="D657" s="13"/>
      <c r="E657" s="13"/>
      <c r="F657" s="13"/>
      <c r="G657" s="13"/>
      <c r="H657" s="13"/>
      <c r="I657" s="13"/>
      <c r="J657" s="13"/>
      <c r="K657" s="13"/>
    </row>
    <row r="658" spans="2:11" s="5" customFormat="1">
      <c r="B658" s="13"/>
      <c r="C658" s="13"/>
      <c r="D658" s="13"/>
      <c r="E658" s="13"/>
      <c r="F658" s="13"/>
      <c r="G658" s="13"/>
      <c r="H658" s="13"/>
      <c r="I658" s="13"/>
      <c r="J658" s="13"/>
      <c r="K658" s="13"/>
    </row>
    <row r="659" spans="2:11" s="5" customFormat="1">
      <c r="B659" s="13"/>
      <c r="C659" s="13"/>
      <c r="D659" s="13"/>
      <c r="E659" s="13"/>
      <c r="F659" s="13"/>
      <c r="G659" s="13"/>
      <c r="H659" s="13"/>
      <c r="I659" s="13"/>
      <c r="J659" s="13"/>
      <c r="K659" s="13"/>
    </row>
    <row r="660" spans="2:11" s="5" customFormat="1">
      <c r="B660" s="13"/>
      <c r="C660" s="13"/>
      <c r="D660" s="13"/>
      <c r="E660" s="13"/>
      <c r="F660" s="13"/>
      <c r="G660" s="13"/>
      <c r="H660" s="13"/>
      <c r="I660" s="13"/>
      <c r="J660" s="13"/>
      <c r="K660" s="13"/>
    </row>
    <row r="661" spans="2:11" s="5" customFormat="1">
      <c r="B661" s="13"/>
      <c r="C661" s="13"/>
      <c r="D661" s="13"/>
      <c r="E661" s="13"/>
      <c r="F661" s="13"/>
      <c r="G661" s="13"/>
      <c r="H661" s="13"/>
      <c r="I661" s="13"/>
      <c r="J661" s="13"/>
      <c r="K661" s="13"/>
    </row>
    <row r="662" spans="2:11" s="5" customFormat="1">
      <c r="B662" s="13"/>
      <c r="C662" s="13"/>
      <c r="D662" s="13"/>
      <c r="E662" s="13"/>
      <c r="F662" s="13"/>
      <c r="G662" s="13"/>
      <c r="H662" s="13"/>
      <c r="I662" s="13"/>
      <c r="J662" s="13"/>
      <c r="K662" s="13"/>
    </row>
    <row r="663" spans="2:11" s="5" customFormat="1">
      <c r="B663" s="13"/>
      <c r="C663" s="13"/>
      <c r="D663" s="13"/>
      <c r="E663" s="13"/>
      <c r="F663" s="13"/>
      <c r="G663" s="13"/>
      <c r="H663" s="13"/>
      <c r="I663" s="13"/>
      <c r="J663" s="13"/>
      <c r="K663" s="13"/>
    </row>
    <row r="664" spans="2:11" s="5" customFormat="1">
      <c r="B664" s="13"/>
      <c r="C664" s="13"/>
      <c r="D664" s="13"/>
      <c r="E664" s="13"/>
      <c r="F664" s="13"/>
      <c r="G664" s="13"/>
      <c r="H664" s="13"/>
      <c r="I664" s="13"/>
      <c r="J664" s="13"/>
      <c r="K664" s="13"/>
    </row>
    <row r="665" spans="2:11" s="5" customFormat="1">
      <c r="B665" s="13"/>
      <c r="C665" s="13"/>
      <c r="D665" s="13"/>
      <c r="E665" s="13"/>
      <c r="F665" s="13"/>
      <c r="G665" s="13"/>
      <c r="H665" s="13"/>
      <c r="I665" s="13"/>
      <c r="J665" s="13"/>
      <c r="K665" s="13"/>
    </row>
    <row r="666" spans="2:11" s="5" customFormat="1">
      <c r="B666" s="13"/>
      <c r="C666" s="13"/>
      <c r="D666" s="13"/>
      <c r="E666" s="13"/>
      <c r="F666" s="13"/>
      <c r="G666" s="13"/>
      <c r="H666" s="13"/>
      <c r="I666" s="13"/>
      <c r="J666" s="13"/>
      <c r="K666" s="13"/>
    </row>
    <row r="667" spans="2:11" s="5" customFormat="1">
      <c r="B667" s="13"/>
      <c r="C667" s="13"/>
      <c r="D667" s="13"/>
      <c r="E667" s="13"/>
      <c r="F667" s="13"/>
      <c r="G667" s="13"/>
      <c r="H667" s="13"/>
      <c r="I667" s="13"/>
      <c r="J667" s="13"/>
      <c r="K667" s="13"/>
    </row>
    <row r="668" spans="2:11" s="5" customFormat="1">
      <c r="B668" s="13"/>
      <c r="C668" s="13"/>
      <c r="D668" s="13"/>
      <c r="E668" s="13"/>
      <c r="F668" s="13"/>
      <c r="G668" s="13"/>
      <c r="H668" s="13"/>
      <c r="I668" s="13"/>
      <c r="J668" s="13"/>
      <c r="K668" s="13"/>
    </row>
    <row r="669" spans="2:11" s="5" customFormat="1">
      <c r="B669" s="13"/>
      <c r="C669" s="13"/>
      <c r="D669" s="13"/>
      <c r="E669" s="13"/>
      <c r="F669" s="13"/>
      <c r="G669" s="13"/>
      <c r="H669" s="13"/>
      <c r="I669" s="13"/>
      <c r="J669" s="13"/>
      <c r="K669" s="13"/>
    </row>
    <row r="670" spans="2:11" s="5" customFormat="1">
      <c r="B670" s="13"/>
      <c r="C670" s="13"/>
      <c r="D670" s="13"/>
      <c r="E670" s="13"/>
      <c r="F670" s="13"/>
      <c r="G670" s="13"/>
      <c r="H670" s="13"/>
      <c r="I670" s="13"/>
      <c r="J670" s="13"/>
      <c r="K670" s="13"/>
    </row>
    <row r="671" spans="2:11" s="5" customFormat="1">
      <c r="B671" s="13"/>
      <c r="C671" s="13"/>
      <c r="D671" s="13"/>
      <c r="E671" s="13"/>
      <c r="F671" s="13"/>
      <c r="G671" s="13"/>
      <c r="H671" s="13"/>
      <c r="I671" s="13"/>
      <c r="J671" s="13"/>
      <c r="K671" s="13"/>
    </row>
    <row r="672" spans="2:11" s="5" customFormat="1">
      <c r="B672" s="13"/>
      <c r="C672" s="13"/>
      <c r="D672" s="13"/>
      <c r="E672" s="13"/>
      <c r="F672" s="13"/>
      <c r="G672" s="13"/>
      <c r="H672" s="13"/>
      <c r="I672" s="13"/>
      <c r="J672" s="13"/>
      <c r="K672" s="13"/>
    </row>
    <row r="673" spans="2:11" s="5" customFormat="1">
      <c r="B673" s="13"/>
      <c r="C673" s="13"/>
      <c r="D673" s="13"/>
      <c r="E673" s="13"/>
      <c r="F673" s="13"/>
      <c r="G673" s="13"/>
      <c r="H673" s="13"/>
      <c r="I673" s="13"/>
      <c r="J673" s="13"/>
      <c r="K673" s="13"/>
    </row>
    <row r="674" spans="2:11" s="5" customFormat="1">
      <c r="B674" s="13"/>
      <c r="C674" s="13"/>
      <c r="D674" s="13"/>
      <c r="E674" s="13"/>
      <c r="F674" s="13"/>
      <c r="G674" s="13"/>
      <c r="H674" s="13"/>
      <c r="I674" s="13"/>
      <c r="J674" s="13"/>
      <c r="K674" s="13"/>
    </row>
    <row r="675" spans="2:11" s="5" customFormat="1">
      <c r="B675" s="13"/>
      <c r="C675" s="13"/>
      <c r="D675" s="13"/>
      <c r="E675" s="13"/>
      <c r="F675" s="13"/>
      <c r="G675" s="13"/>
      <c r="H675" s="13"/>
      <c r="I675" s="13"/>
      <c r="J675" s="13"/>
      <c r="K675" s="13"/>
    </row>
    <row r="676" spans="2:11" s="5" customFormat="1">
      <c r="B676" s="13"/>
      <c r="C676" s="13"/>
      <c r="D676" s="13"/>
      <c r="E676" s="13"/>
      <c r="F676" s="13"/>
      <c r="G676" s="13"/>
      <c r="H676" s="13"/>
      <c r="I676" s="13"/>
      <c r="J676" s="13"/>
      <c r="K676" s="13"/>
    </row>
    <row r="677" spans="2:11" s="5" customFormat="1">
      <c r="B677" s="13"/>
      <c r="C677" s="13"/>
      <c r="D677" s="13"/>
      <c r="E677" s="13"/>
      <c r="F677" s="13"/>
      <c r="G677" s="13"/>
      <c r="H677" s="13"/>
      <c r="I677" s="13"/>
      <c r="J677" s="13"/>
      <c r="K677" s="13"/>
    </row>
    <row r="678" spans="2:11" s="5" customFormat="1">
      <c r="B678" s="13"/>
      <c r="C678" s="13"/>
      <c r="D678" s="13"/>
      <c r="E678" s="13"/>
      <c r="F678" s="13"/>
      <c r="G678" s="13"/>
      <c r="H678" s="13"/>
      <c r="I678" s="13"/>
      <c r="J678" s="13"/>
      <c r="K678" s="13"/>
    </row>
    <row r="679" spans="2:11" s="5" customFormat="1">
      <c r="B679" s="13"/>
      <c r="C679" s="13"/>
      <c r="D679" s="13"/>
      <c r="E679" s="13"/>
      <c r="F679" s="13"/>
      <c r="G679" s="13"/>
      <c r="H679" s="13"/>
      <c r="I679" s="13"/>
      <c r="J679" s="13"/>
      <c r="K679" s="13"/>
    </row>
    <row r="680" spans="2:11" s="5" customFormat="1">
      <c r="B680" s="13"/>
      <c r="C680" s="13"/>
      <c r="D680" s="13"/>
      <c r="E680" s="13"/>
      <c r="F680" s="13"/>
      <c r="G680" s="13"/>
      <c r="H680" s="13"/>
      <c r="I680" s="13"/>
      <c r="J680" s="13"/>
      <c r="K680" s="13"/>
    </row>
    <row r="681" spans="2:11" s="5" customFormat="1">
      <c r="B681" s="13"/>
      <c r="C681" s="13"/>
      <c r="D681" s="13"/>
      <c r="E681" s="13"/>
      <c r="F681" s="13"/>
      <c r="G681" s="13"/>
      <c r="H681" s="13"/>
      <c r="I681" s="13"/>
      <c r="J681" s="13"/>
      <c r="K681" s="13"/>
    </row>
    <row r="682" spans="2:11" s="5" customFormat="1">
      <c r="B682" s="13"/>
      <c r="C682" s="13"/>
      <c r="D682" s="13"/>
      <c r="E682" s="13"/>
      <c r="F682" s="13"/>
      <c r="G682" s="13"/>
      <c r="H682" s="13"/>
      <c r="I682" s="13"/>
      <c r="J682" s="13"/>
      <c r="K682" s="13"/>
    </row>
    <row r="683" spans="2:11" s="5" customFormat="1">
      <c r="B683" s="13"/>
      <c r="C683" s="13"/>
      <c r="D683" s="13"/>
      <c r="E683" s="13"/>
      <c r="F683" s="13"/>
      <c r="G683" s="13"/>
      <c r="H683" s="13"/>
      <c r="I683" s="13"/>
      <c r="J683" s="13"/>
      <c r="K683" s="13"/>
    </row>
    <row r="684" spans="2:11" s="5" customFormat="1">
      <c r="B684" s="13"/>
      <c r="C684" s="13"/>
      <c r="D684" s="13"/>
      <c r="E684" s="13"/>
      <c r="F684" s="13"/>
      <c r="G684" s="13"/>
      <c r="H684" s="13"/>
      <c r="I684" s="13"/>
      <c r="J684" s="13"/>
      <c r="K684" s="13"/>
    </row>
    <row r="685" spans="2:11" s="5" customFormat="1">
      <c r="B685" s="13"/>
      <c r="C685" s="13"/>
      <c r="D685" s="13"/>
      <c r="E685" s="13"/>
      <c r="F685" s="13"/>
      <c r="G685" s="13"/>
      <c r="H685" s="13"/>
      <c r="I685" s="13"/>
      <c r="J685" s="13"/>
      <c r="K685" s="13"/>
    </row>
    <row r="686" spans="2:11" s="5" customFormat="1">
      <c r="B686" s="13"/>
      <c r="C686" s="13"/>
      <c r="D686" s="13"/>
      <c r="E686" s="13"/>
      <c r="F686" s="13"/>
      <c r="G686" s="13"/>
      <c r="H686" s="13"/>
      <c r="I686" s="13"/>
      <c r="J686" s="13"/>
      <c r="K686" s="13"/>
    </row>
    <row r="687" spans="2:11" s="5" customFormat="1">
      <c r="B687" s="13"/>
      <c r="C687" s="13"/>
      <c r="D687" s="13"/>
      <c r="E687" s="13"/>
      <c r="F687" s="13"/>
      <c r="G687" s="13"/>
      <c r="H687" s="13"/>
      <c r="I687" s="13"/>
      <c r="J687" s="13"/>
      <c r="K687" s="13"/>
    </row>
    <row r="688" spans="2:11" s="5" customFormat="1">
      <c r="B688" s="13"/>
      <c r="C688" s="13"/>
      <c r="D688" s="13"/>
      <c r="E688" s="13"/>
      <c r="F688" s="13"/>
      <c r="G688" s="13"/>
      <c r="H688" s="13"/>
      <c r="I688" s="13"/>
      <c r="J688" s="13"/>
      <c r="K688" s="13"/>
    </row>
    <row r="689" spans="2:11" s="5" customFormat="1">
      <c r="B689" s="13"/>
      <c r="C689" s="13"/>
      <c r="D689" s="13"/>
      <c r="E689" s="13"/>
      <c r="F689" s="13"/>
      <c r="G689" s="13"/>
      <c r="H689" s="13"/>
      <c r="I689" s="13"/>
      <c r="J689" s="13"/>
      <c r="K689" s="13"/>
    </row>
    <row r="690" spans="2:11" s="5" customFormat="1">
      <c r="B690" s="13"/>
      <c r="C690" s="13"/>
      <c r="D690" s="13"/>
      <c r="E690" s="13"/>
      <c r="F690" s="13"/>
      <c r="G690" s="13"/>
      <c r="H690" s="13"/>
      <c r="I690" s="13"/>
      <c r="J690" s="13"/>
      <c r="K690" s="13"/>
    </row>
    <row r="691" spans="2:11" s="5" customFormat="1">
      <c r="B691" s="13"/>
      <c r="C691" s="13"/>
      <c r="D691" s="13"/>
      <c r="E691" s="13"/>
      <c r="F691" s="13"/>
      <c r="G691" s="13"/>
      <c r="H691" s="13"/>
      <c r="I691" s="13"/>
      <c r="J691" s="13"/>
      <c r="K691" s="13"/>
    </row>
    <row r="692" spans="2:11" s="5" customFormat="1">
      <c r="B692" s="13"/>
      <c r="C692" s="13"/>
      <c r="D692" s="13"/>
      <c r="E692" s="13"/>
      <c r="F692" s="13"/>
      <c r="G692" s="13"/>
      <c r="H692" s="13"/>
      <c r="I692" s="13"/>
      <c r="J692" s="13"/>
      <c r="K692" s="13"/>
    </row>
    <row r="693" spans="2:11" s="5" customFormat="1">
      <c r="B693" s="13"/>
      <c r="C693" s="13"/>
      <c r="D693" s="13"/>
      <c r="E693" s="13"/>
      <c r="F693" s="13"/>
      <c r="G693" s="13"/>
      <c r="H693" s="13"/>
      <c r="I693" s="13"/>
      <c r="J693" s="13"/>
      <c r="K693" s="13"/>
    </row>
    <row r="694" spans="2:11" s="5" customFormat="1">
      <c r="B694" s="13"/>
      <c r="C694" s="13"/>
      <c r="D694" s="13"/>
      <c r="E694" s="13"/>
      <c r="F694" s="13"/>
      <c r="G694" s="13"/>
      <c r="H694" s="13"/>
      <c r="I694" s="13"/>
      <c r="J694" s="13"/>
      <c r="K694" s="13"/>
    </row>
    <row r="695" spans="2:11" s="5" customFormat="1">
      <c r="B695" s="13"/>
      <c r="C695" s="13"/>
      <c r="D695" s="13"/>
      <c r="E695" s="13"/>
      <c r="F695" s="13"/>
      <c r="G695" s="13"/>
      <c r="H695" s="13"/>
      <c r="I695" s="13"/>
      <c r="J695" s="13"/>
      <c r="K695" s="13"/>
    </row>
    <row r="696" spans="2:11" s="5" customFormat="1">
      <c r="B696" s="13"/>
      <c r="C696" s="13"/>
      <c r="D696" s="13"/>
      <c r="E696" s="13"/>
      <c r="F696" s="13"/>
      <c r="G696" s="13"/>
      <c r="H696" s="13"/>
      <c r="I696" s="13"/>
      <c r="J696" s="13"/>
      <c r="K696" s="13"/>
    </row>
    <row r="697" spans="2:11" s="5" customFormat="1">
      <c r="B697" s="13"/>
      <c r="C697" s="13"/>
      <c r="D697" s="13"/>
      <c r="E697" s="13"/>
      <c r="F697" s="13"/>
      <c r="G697" s="13"/>
      <c r="H697" s="13"/>
      <c r="I697" s="13"/>
      <c r="J697" s="13"/>
      <c r="K697" s="13"/>
    </row>
    <row r="698" spans="2:11" s="5" customFormat="1">
      <c r="B698" s="13"/>
      <c r="C698" s="13"/>
      <c r="D698" s="13"/>
      <c r="E698" s="13"/>
      <c r="F698" s="13"/>
      <c r="G698" s="13"/>
      <c r="H698" s="13"/>
      <c r="I698" s="13"/>
      <c r="J698" s="13"/>
      <c r="K698" s="13"/>
    </row>
    <row r="699" spans="2:11" s="5" customFormat="1">
      <c r="B699" s="13"/>
      <c r="C699" s="13"/>
      <c r="D699" s="13"/>
      <c r="E699" s="13"/>
      <c r="F699" s="13"/>
      <c r="G699" s="13"/>
      <c r="H699" s="13"/>
      <c r="I699" s="13"/>
      <c r="J699" s="13"/>
      <c r="K699" s="13"/>
    </row>
    <row r="700" spans="2:11" s="5" customFormat="1">
      <c r="B700" s="13"/>
      <c r="C700" s="13"/>
      <c r="D700" s="13"/>
      <c r="E700" s="13"/>
      <c r="F700" s="13"/>
      <c r="G700" s="13"/>
      <c r="H700" s="13"/>
      <c r="I700" s="13"/>
      <c r="J700" s="13"/>
      <c r="K700" s="13"/>
    </row>
    <row r="701" spans="2:11" s="5" customFormat="1">
      <c r="B701" s="13"/>
      <c r="C701" s="13"/>
      <c r="D701" s="13"/>
      <c r="E701" s="13"/>
      <c r="F701" s="13"/>
      <c r="G701" s="13"/>
      <c r="H701" s="13"/>
      <c r="I701" s="13"/>
      <c r="J701" s="13"/>
      <c r="K701" s="13"/>
    </row>
    <row r="702" spans="2:11" s="5" customFormat="1">
      <c r="B702" s="13"/>
      <c r="C702" s="13"/>
      <c r="D702" s="13"/>
      <c r="E702" s="13"/>
      <c r="F702" s="13"/>
      <c r="G702" s="13"/>
      <c r="H702" s="13"/>
      <c r="I702" s="13"/>
      <c r="J702" s="13"/>
      <c r="K702" s="13"/>
    </row>
    <row r="703" spans="2:11" s="5" customFormat="1">
      <c r="B703" s="13"/>
      <c r="C703" s="13"/>
      <c r="D703" s="13"/>
      <c r="E703" s="13"/>
      <c r="F703" s="13"/>
      <c r="G703" s="13"/>
      <c r="H703" s="13"/>
      <c r="I703" s="13"/>
      <c r="J703" s="13"/>
      <c r="K703" s="13"/>
    </row>
    <row r="704" spans="2:11" s="5" customFormat="1">
      <c r="B704" s="13"/>
      <c r="C704" s="13"/>
      <c r="D704" s="13"/>
      <c r="E704" s="13"/>
      <c r="F704" s="13"/>
      <c r="G704" s="13"/>
      <c r="H704" s="13"/>
      <c r="I704" s="13"/>
      <c r="J704" s="13"/>
      <c r="K704" s="13"/>
    </row>
    <row r="705" spans="2:11" s="5" customFormat="1">
      <c r="B705" s="13"/>
      <c r="C705" s="13"/>
      <c r="D705" s="13"/>
      <c r="E705" s="13"/>
      <c r="F705" s="13"/>
      <c r="G705" s="13"/>
      <c r="H705" s="13"/>
      <c r="I705" s="13"/>
      <c r="J705" s="13"/>
      <c r="K705" s="13"/>
    </row>
    <row r="706" spans="2:11" s="5" customFormat="1">
      <c r="B706" s="13"/>
      <c r="C706" s="13"/>
      <c r="D706" s="13"/>
      <c r="E706" s="13"/>
      <c r="F706" s="13"/>
      <c r="G706" s="13"/>
      <c r="H706" s="13"/>
      <c r="I706" s="13"/>
      <c r="J706" s="13"/>
      <c r="K706" s="13"/>
    </row>
    <row r="707" spans="2:11" s="5" customFormat="1">
      <c r="B707" s="13"/>
      <c r="C707" s="13"/>
      <c r="D707" s="13"/>
      <c r="E707" s="13"/>
      <c r="F707" s="13"/>
      <c r="G707" s="13"/>
      <c r="H707" s="13"/>
      <c r="I707" s="13"/>
      <c r="J707" s="13"/>
      <c r="K707" s="13"/>
    </row>
    <row r="708" spans="2:11" s="5" customFormat="1">
      <c r="B708" s="13"/>
      <c r="C708" s="13"/>
      <c r="D708" s="13"/>
      <c r="E708" s="13"/>
      <c r="F708" s="13"/>
      <c r="G708" s="13"/>
      <c r="H708" s="13"/>
      <c r="I708" s="13"/>
      <c r="J708" s="13"/>
      <c r="K708" s="13"/>
    </row>
    <row r="709" spans="2:11" s="5" customFormat="1">
      <c r="B709" s="13"/>
      <c r="C709" s="13"/>
      <c r="D709" s="13"/>
      <c r="E709" s="13"/>
      <c r="F709" s="13"/>
      <c r="G709" s="13"/>
      <c r="H709" s="13"/>
      <c r="I709" s="13"/>
      <c r="J709" s="13"/>
      <c r="K709" s="13"/>
    </row>
    <row r="710" spans="2:11" s="5" customFormat="1">
      <c r="B710" s="13"/>
      <c r="C710" s="13"/>
      <c r="D710" s="13"/>
      <c r="E710" s="13"/>
      <c r="F710" s="13"/>
      <c r="G710" s="13"/>
      <c r="H710" s="13"/>
      <c r="I710" s="13"/>
      <c r="J710" s="13"/>
      <c r="K710" s="13"/>
    </row>
    <row r="711" spans="2:11" s="5" customFormat="1">
      <c r="B711" s="13"/>
      <c r="C711" s="13"/>
      <c r="D711" s="13"/>
      <c r="E711" s="13"/>
      <c r="F711" s="13"/>
      <c r="G711" s="13"/>
      <c r="H711" s="13"/>
      <c r="I711" s="13"/>
      <c r="J711" s="13"/>
      <c r="K711" s="13"/>
    </row>
    <row r="712" spans="2:11" s="5" customFormat="1">
      <c r="B712" s="13"/>
      <c r="C712" s="13"/>
      <c r="D712" s="13"/>
      <c r="E712" s="13"/>
      <c r="F712" s="13"/>
      <c r="G712" s="13"/>
      <c r="H712" s="13"/>
      <c r="I712" s="13"/>
      <c r="J712" s="13"/>
      <c r="K712" s="13"/>
    </row>
    <row r="713" spans="2:11" s="5" customFormat="1">
      <c r="B713" s="13"/>
      <c r="C713" s="13"/>
      <c r="D713" s="13"/>
      <c r="E713" s="13"/>
      <c r="F713" s="13"/>
      <c r="G713" s="13"/>
      <c r="H713" s="13"/>
      <c r="I713" s="13"/>
      <c r="J713" s="13"/>
      <c r="K713" s="13"/>
    </row>
    <row r="714" spans="2:11" s="5" customFormat="1">
      <c r="B714" s="13"/>
      <c r="C714" s="13"/>
      <c r="D714" s="13"/>
      <c r="E714" s="13"/>
      <c r="F714" s="13"/>
      <c r="G714" s="13"/>
      <c r="H714" s="13"/>
      <c r="I714" s="13"/>
      <c r="J714" s="13"/>
      <c r="K714" s="13"/>
    </row>
    <row r="715" spans="2:11" s="5" customFormat="1">
      <c r="B715" s="13"/>
      <c r="C715" s="13"/>
      <c r="D715" s="13"/>
      <c r="E715" s="13"/>
      <c r="F715" s="13"/>
      <c r="G715" s="13"/>
      <c r="H715" s="13"/>
      <c r="I715" s="13"/>
      <c r="J715" s="13"/>
      <c r="K715" s="13"/>
    </row>
    <row r="716" spans="2:11" s="5" customFormat="1">
      <c r="B716" s="13"/>
      <c r="C716" s="13"/>
      <c r="D716" s="13"/>
      <c r="E716" s="13"/>
      <c r="F716" s="13"/>
      <c r="G716" s="13"/>
      <c r="H716" s="13"/>
      <c r="I716" s="13"/>
      <c r="J716" s="13"/>
      <c r="K716" s="13"/>
    </row>
    <row r="717" spans="2:11" s="5" customFormat="1">
      <c r="B717" s="13"/>
      <c r="C717" s="13"/>
      <c r="D717" s="13"/>
      <c r="E717" s="13"/>
      <c r="F717" s="13"/>
      <c r="G717" s="13"/>
      <c r="H717" s="13"/>
      <c r="I717" s="13"/>
      <c r="J717" s="13"/>
      <c r="K717" s="13"/>
    </row>
    <row r="718" spans="2:11" s="5" customFormat="1">
      <c r="B718" s="13"/>
      <c r="C718" s="13"/>
      <c r="D718" s="13"/>
      <c r="E718" s="13"/>
      <c r="F718" s="13"/>
      <c r="G718" s="13"/>
      <c r="H718" s="13"/>
      <c r="I718" s="13"/>
      <c r="J718" s="13"/>
      <c r="K718" s="13"/>
    </row>
    <row r="719" spans="2:11" s="5" customFormat="1">
      <c r="B719" s="13"/>
      <c r="C719" s="13"/>
      <c r="D719" s="13"/>
      <c r="E719" s="13"/>
      <c r="F719" s="13"/>
      <c r="G719" s="13"/>
      <c r="H719" s="13"/>
      <c r="I719" s="13"/>
      <c r="J719" s="13"/>
      <c r="K719" s="13"/>
    </row>
    <row r="720" spans="2:11" s="5" customFormat="1">
      <c r="B720" s="13"/>
      <c r="C720" s="13"/>
      <c r="D720" s="13"/>
      <c r="E720" s="13"/>
      <c r="F720" s="13"/>
      <c r="G720" s="13"/>
      <c r="H720" s="13"/>
      <c r="I720" s="13"/>
      <c r="J720" s="13"/>
      <c r="K720" s="13"/>
    </row>
    <row r="721" spans="2:11" s="5" customFormat="1">
      <c r="B721" s="13"/>
      <c r="C721" s="13"/>
      <c r="D721" s="13"/>
      <c r="E721" s="13"/>
      <c r="F721" s="13"/>
      <c r="G721" s="13"/>
      <c r="H721" s="13"/>
      <c r="I721" s="13"/>
      <c r="J721" s="13"/>
      <c r="K721" s="13"/>
    </row>
    <row r="722" spans="2:11" s="5" customFormat="1">
      <c r="B722" s="13"/>
      <c r="C722" s="13"/>
      <c r="D722" s="13"/>
      <c r="E722" s="13"/>
      <c r="F722" s="13"/>
      <c r="G722" s="13"/>
      <c r="H722" s="13"/>
      <c r="I722" s="13"/>
      <c r="J722" s="13"/>
      <c r="K722" s="13"/>
    </row>
    <row r="723" spans="2:11" s="5" customFormat="1">
      <c r="B723" s="13"/>
      <c r="C723" s="13"/>
      <c r="D723" s="13"/>
      <c r="E723" s="13"/>
      <c r="F723" s="13"/>
      <c r="G723" s="13"/>
      <c r="H723" s="13"/>
      <c r="I723" s="13"/>
      <c r="J723" s="13"/>
      <c r="K723" s="13"/>
    </row>
    <row r="724" spans="2:11" s="5" customFormat="1">
      <c r="B724" s="13"/>
      <c r="C724" s="13"/>
      <c r="D724" s="13"/>
      <c r="E724" s="13"/>
      <c r="F724" s="13"/>
      <c r="G724" s="13"/>
      <c r="H724" s="13"/>
      <c r="I724" s="13"/>
      <c r="J724" s="13"/>
      <c r="K724" s="13"/>
    </row>
    <row r="725" spans="2:11" s="5" customFormat="1">
      <c r="B725" s="13"/>
      <c r="C725" s="13"/>
      <c r="D725" s="13"/>
      <c r="E725" s="13"/>
      <c r="F725" s="13"/>
      <c r="G725" s="13"/>
      <c r="H725" s="13"/>
      <c r="I725" s="13"/>
      <c r="J725" s="13"/>
      <c r="K725" s="13"/>
    </row>
    <row r="726" spans="2:11" s="5" customFormat="1">
      <c r="B726" s="13"/>
      <c r="C726" s="13"/>
      <c r="D726" s="13"/>
      <c r="E726" s="13"/>
      <c r="F726" s="13"/>
      <c r="G726" s="13"/>
      <c r="H726" s="13"/>
      <c r="I726" s="13"/>
      <c r="J726" s="13"/>
      <c r="K726" s="13"/>
    </row>
    <row r="727" spans="2:11" s="5" customFormat="1">
      <c r="B727" s="13"/>
      <c r="C727" s="13"/>
      <c r="D727" s="13"/>
      <c r="E727" s="13"/>
      <c r="F727" s="13"/>
      <c r="G727" s="13"/>
      <c r="H727" s="13"/>
      <c r="I727" s="13"/>
      <c r="J727" s="13"/>
      <c r="K727" s="13"/>
    </row>
    <row r="728" spans="2:11" s="5" customFormat="1">
      <c r="B728" s="13"/>
      <c r="C728" s="13"/>
      <c r="D728" s="13"/>
      <c r="E728" s="13"/>
      <c r="F728" s="13"/>
      <c r="G728" s="13"/>
      <c r="H728" s="13"/>
      <c r="I728" s="13"/>
      <c r="J728" s="13"/>
      <c r="K728" s="13"/>
    </row>
    <row r="729" spans="2:11" s="5" customFormat="1">
      <c r="B729" s="13"/>
      <c r="C729" s="13"/>
      <c r="D729" s="13"/>
      <c r="E729" s="13"/>
      <c r="F729" s="13"/>
      <c r="G729" s="13"/>
      <c r="H729" s="13"/>
      <c r="I729" s="13"/>
      <c r="J729" s="13"/>
      <c r="K729" s="13"/>
    </row>
    <row r="730" spans="2:11" s="5" customFormat="1">
      <c r="B730" s="13"/>
      <c r="C730" s="13"/>
      <c r="D730" s="13"/>
      <c r="E730" s="13"/>
      <c r="F730" s="13"/>
      <c r="G730" s="13"/>
      <c r="H730" s="13"/>
      <c r="I730" s="13"/>
      <c r="J730" s="13"/>
      <c r="K730" s="13"/>
    </row>
    <row r="731" spans="2:11" s="5" customFormat="1">
      <c r="B731" s="13"/>
      <c r="C731" s="13"/>
      <c r="D731" s="13"/>
      <c r="E731" s="13"/>
      <c r="F731" s="13"/>
      <c r="G731" s="13"/>
      <c r="H731" s="13"/>
      <c r="I731" s="13"/>
      <c r="J731" s="13"/>
      <c r="K731" s="13"/>
    </row>
    <row r="732" spans="2:11" s="5" customFormat="1">
      <c r="B732" s="13"/>
      <c r="C732" s="13"/>
      <c r="D732" s="13"/>
      <c r="E732" s="13"/>
      <c r="F732" s="13"/>
      <c r="G732" s="13"/>
      <c r="H732" s="13"/>
      <c r="I732" s="13"/>
      <c r="J732" s="13"/>
      <c r="K732" s="13"/>
    </row>
    <row r="733" spans="2:11" s="5" customFormat="1">
      <c r="B733" s="13"/>
      <c r="C733" s="13"/>
      <c r="D733" s="13"/>
      <c r="E733" s="13"/>
      <c r="F733" s="13"/>
      <c r="G733" s="13"/>
      <c r="H733" s="13"/>
      <c r="I733" s="13"/>
      <c r="J733" s="13"/>
      <c r="K733" s="13"/>
    </row>
    <row r="734" spans="2:11" s="5" customFormat="1">
      <c r="B734" s="13"/>
      <c r="C734" s="13"/>
      <c r="D734" s="13"/>
      <c r="E734" s="13"/>
      <c r="F734" s="13"/>
      <c r="G734" s="13"/>
      <c r="H734" s="13"/>
      <c r="I734" s="13"/>
      <c r="J734" s="13"/>
      <c r="K734" s="13"/>
    </row>
    <row r="735" spans="2:11" s="5" customFormat="1">
      <c r="B735" s="13"/>
      <c r="C735" s="13"/>
      <c r="D735" s="13"/>
      <c r="E735" s="13"/>
      <c r="F735" s="13"/>
      <c r="G735" s="13"/>
      <c r="H735" s="13"/>
      <c r="I735" s="13"/>
      <c r="J735" s="13"/>
      <c r="K735" s="13"/>
    </row>
    <row r="736" spans="2:11" s="5" customFormat="1">
      <c r="B736" s="13"/>
      <c r="C736" s="13"/>
      <c r="D736" s="13"/>
      <c r="E736" s="13"/>
      <c r="F736" s="13"/>
      <c r="G736" s="13"/>
      <c r="H736" s="13"/>
      <c r="I736" s="13"/>
      <c r="J736" s="13"/>
      <c r="K736" s="13"/>
    </row>
    <row r="737" spans="2:11" s="5" customFormat="1">
      <c r="B737" s="13"/>
      <c r="C737" s="13"/>
      <c r="D737" s="13"/>
      <c r="E737" s="13"/>
      <c r="F737" s="13"/>
      <c r="G737" s="13"/>
      <c r="H737" s="13"/>
      <c r="I737" s="13"/>
      <c r="J737" s="13"/>
      <c r="K737" s="13"/>
    </row>
    <row r="738" spans="2:11" s="5" customFormat="1">
      <c r="B738" s="13"/>
      <c r="C738" s="13"/>
      <c r="D738" s="13"/>
      <c r="E738" s="13"/>
      <c r="F738" s="13"/>
      <c r="G738" s="13"/>
      <c r="H738" s="13"/>
      <c r="I738" s="13"/>
      <c r="J738" s="13"/>
      <c r="K738" s="13"/>
    </row>
    <row r="739" spans="2:11" s="5" customFormat="1">
      <c r="B739" s="13"/>
      <c r="C739" s="13"/>
      <c r="D739" s="13"/>
      <c r="E739" s="13"/>
      <c r="F739" s="13"/>
      <c r="G739" s="13"/>
      <c r="H739" s="13"/>
      <c r="I739" s="13"/>
      <c r="J739" s="13"/>
      <c r="K739" s="13"/>
    </row>
    <row r="740" spans="2:11" s="5" customFormat="1">
      <c r="B740" s="13"/>
      <c r="C740" s="13"/>
      <c r="D740" s="13"/>
      <c r="E740" s="13"/>
      <c r="F740" s="13"/>
      <c r="G740" s="13"/>
      <c r="H740" s="13"/>
      <c r="I740" s="13"/>
      <c r="J740" s="13"/>
      <c r="K740" s="13"/>
    </row>
    <row r="741" spans="2:11" s="5" customFormat="1">
      <c r="B741" s="13"/>
      <c r="C741" s="13"/>
      <c r="D741" s="13"/>
      <c r="E741" s="13"/>
      <c r="F741" s="13"/>
      <c r="G741" s="13"/>
      <c r="H741" s="13"/>
      <c r="I741" s="13"/>
      <c r="J741" s="13"/>
      <c r="K741" s="13"/>
    </row>
    <row r="742" spans="2:11" s="5" customFormat="1">
      <c r="B742" s="13"/>
      <c r="C742" s="13"/>
      <c r="D742" s="13"/>
      <c r="E742" s="13"/>
      <c r="F742" s="13"/>
      <c r="G742" s="13"/>
      <c r="H742" s="13"/>
      <c r="I742" s="13"/>
      <c r="J742" s="13"/>
      <c r="K742" s="13"/>
    </row>
    <row r="743" spans="2:11" s="5" customFormat="1">
      <c r="B743" s="13"/>
      <c r="C743" s="13"/>
      <c r="D743" s="13"/>
      <c r="E743" s="13"/>
      <c r="F743" s="13"/>
      <c r="G743" s="13"/>
      <c r="H743" s="13"/>
      <c r="I743" s="13"/>
      <c r="J743" s="13"/>
      <c r="K743" s="13"/>
    </row>
    <row r="744" spans="2:11" s="5" customFormat="1">
      <c r="B744" s="13"/>
      <c r="C744" s="13"/>
      <c r="D744" s="13"/>
      <c r="E744" s="13"/>
      <c r="F744" s="13"/>
      <c r="G744" s="13"/>
      <c r="H744" s="13"/>
      <c r="I744" s="13"/>
      <c r="J744" s="13"/>
      <c r="K744" s="13"/>
    </row>
    <row r="745" spans="2:11" s="5" customFormat="1">
      <c r="B745" s="13"/>
      <c r="C745" s="13"/>
      <c r="D745" s="13"/>
      <c r="E745" s="13"/>
      <c r="F745" s="13"/>
      <c r="G745" s="13"/>
      <c r="H745" s="13"/>
      <c r="I745" s="13"/>
      <c r="J745" s="13"/>
      <c r="K745" s="13"/>
    </row>
    <row r="746" spans="2:11" s="5" customFormat="1">
      <c r="B746" s="13"/>
      <c r="C746" s="13"/>
      <c r="D746" s="13"/>
      <c r="E746" s="13"/>
      <c r="F746" s="13"/>
      <c r="G746" s="13"/>
      <c r="H746" s="13"/>
      <c r="I746" s="13"/>
      <c r="J746" s="13"/>
      <c r="K746" s="13"/>
    </row>
    <row r="747" spans="2:11" s="5" customFormat="1">
      <c r="B747" s="13"/>
      <c r="C747" s="13"/>
      <c r="D747" s="13"/>
      <c r="E747" s="13"/>
      <c r="F747" s="13"/>
      <c r="G747" s="13"/>
      <c r="H747" s="13"/>
      <c r="I747" s="13"/>
      <c r="J747" s="13"/>
      <c r="K747" s="13"/>
    </row>
    <row r="748" spans="2:11" s="5" customFormat="1">
      <c r="B748" s="13"/>
      <c r="C748" s="13"/>
      <c r="D748" s="13"/>
      <c r="E748" s="13"/>
      <c r="F748" s="13"/>
      <c r="G748" s="13"/>
      <c r="H748" s="13"/>
      <c r="I748" s="13"/>
      <c r="J748" s="13"/>
      <c r="K748" s="13"/>
    </row>
    <row r="749" spans="2:11" s="5" customFormat="1">
      <c r="B749" s="13"/>
      <c r="C749" s="13"/>
      <c r="D749" s="13"/>
      <c r="E749" s="13"/>
      <c r="F749" s="13"/>
      <c r="G749" s="13"/>
      <c r="H749" s="13"/>
      <c r="I749" s="13"/>
      <c r="J749" s="13"/>
      <c r="K749" s="13"/>
    </row>
    <row r="750" spans="2:11" s="5" customFormat="1">
      <c r="B750" s="13"/>
      <c r="C750" s="13"/>
      <c r="D750" s="13"/>
      <c r="E750" s="13"/>
      <c r="F750" s="13"/>
      <c r="G750" s="13"/>
      <c r="H750" s="13"/>
      <c r="I750" s="13"/>
      <c r="J750" s="13"/>
      <c r="K750" s="13"/>
    </row>
    <row r="751" spans="2:11" s="5" customFormat="1">
      <c r="B751" s="13"/>
      <c r="C751" s="13"/>
      <c r="D751" s="13"/>
      <c r="E751" s="13"/>
      <c r="F751" s="13"/>
      <c r="G751" s="13"/>
      <c r="H751" s="13"/>
      <c r="I751" s="13"/>
      <c r="J751" s="13"/>
      <c r="K751" s="13"/>
    </row>
    <row r="752" spans="2:11" s="5" customFormat="1">
      <c r="B752" s="13"/>
      <c r="C752" s="13"/>
      <c r="D752" s="13"/>
      <c r="E752" s="13"/>
      <c r="F752" s="13"/>
      <c r="G752" s="13"/>
      <c r="H752" s="13"/>
      <c r="I752" s="13"/>
      <c r="J752" s="13"/>
      <c r="K752" s="13"/>
    </row>
    <row r="753" spans="2:11" s="5" customFormat="1">
      <c r="B753" s="13"/>
      <c r="C753" s="13"/>
      <c r="D753" s="13"/>
      <c r="E753" s="13"/>
      <c r="F753" s="13"/>
      <c r="G753" s="13"/>
      <c r="H753" s="13"/>
      <c r="I753" s="13"/>
      <c r="J753" s="13"/>
      <c r="K753" s="13"/>
    </row>
    <row r="754" spans="2:11" s="5" customFormat="1">
      <c r="B754" s="13"/>
      <c r="C754" s="13"/>
      <c r="D754" s="13"/>
      <c r="E754" s="13"/>
      <c r="F754" s="13"/>
      <c r="G754" s="13"/>
      <c r="H754" s="13"/>
      <c r="I754" s="13"/>
      <c r="J754" s="13"/>
      <c r="K754" s="13"/>
    </row>
    <row r="755" spans="2:11" s="5" customFormat="1">
      <c r="B755" s="13"/>
      <c r="C755" s="13"/>
      <c r="D755" s="13"/>
      <c r="E755" s="13"/>
      <c r="F755" s="13"/>
      <c r="G755" s="13"/>
      <c r="H755" s="13"/>
      <c r="I755" s="13"/>
      <c r="J755" s="13"/>
      <c r="K755" s="13"/>
    </row>
    <row r="756" spans="2:11" s="5" customFormat="1">
      <c r="B756" s="13"/>
      <c r="C756" s="13"/>
      <c r="D756" s="13"/>
      <c r="E756" s="13"/>
      <c r="F756" s="13"/>
      <c r="G756" s="13"/>
      <c r="H756" s="13"/>
      <c r="I756" s="13"/>
      <c r="J756" s="13"/>
      <c r="K756" s="13"/>
    </row>
    <row r="757" spans="2:11" s="5" customFormat="1">
      <c r="B757" s="13"/>
      <c r="C757" s="13"/>
      <c r="D757" s="13"/>
      <c r="E757" s="13"/>
      <c r="F757" s="13"/>
      <c r="G757" s="13"/>
      <c r="H757" s="13"/>
      <c r="I757" s="13"/>
      <c r="J757" s="13"/>
      <c r="K757" s="13"/>
    </row>
    <row r="758" spans="2:11" s="5" customFormat="1">
      <c r="B758" s="13"/>
      <c r="C758" s="13"/>
      <c r="D758" s="13"/>
      <c r="E758" s="13"/>
      <c r="F758" s="13"/>
      <c r="G758" s="13"/>
      <c r="H758" s="13"/>
      <c r="I758" s="13"/>
      <c r="J758" s="13"/>
      <c r="K758" s="13"/>
    </row>
    <row r="759" spans="2:11" s="5" customFormat="1">
      <c r="B759" s="13"/>
      <c r="C759" s="13"/>
      <c r="D759" s="13"/>
      <c r="E759" s="13"/>
      <c r="F759" s="13"/>
      <c r="G759" s="13"/>
      <c r="H759" s="13"/>
      <c r="I759" s="13"/>
      <c r="J759" s="13"/>
      <c r="K759" s="13"/>
    </row>
    <row r="760" spans="2:11" s="5" customFormat="1">
      <c r="B760" s="13"/>
      <c r="C760" s="13"/>
      <c r="D760" s="13"/>
      <c r="E760" s="13"/>
      <c r="F760" s="13"/>
      <c r="G760" s="13"/>
      <c r="H760" s="13"/>
      <c r="I760" s="13"/>
      <c r="J760" s="13"/>
      <c r="K760" s="13"/>
    </row>
    <row r="761" spans="2:11" s="5" customFormat="1">
      <c r="B761" s="13"/>
      <c r="C761" s="13"/>
      <c r="D761" s="13"/>
      <c r="E761" s="13"/>
      <c r="F761" s="13"/>
      <c r="G761" s="13"/>
      <c r="H761" s="13"/>
      <c r="I761" s="13"/>
      <c r="J761" s="13"/>
      <c r="K761" s="13"/>
    </row>
    <row r="762" spans="2:11" s="5" customFormat="1">
      <c r="B762" s="13"/>
      <c r="C762" s="13"/>
      <c r="D762" s="13"/>
      <c r="E762" s="13"/>
      <c r="F762" s="13"/>
      <c r="G762" s="13"/>
      <c r="H762" s="13"/>
      <c r="I762" s="13"/>
      <c r="J762" s="13"/>
      <c r="K762" s="13"/>
    </row>
    <row r="763" spans="2:11" s="5" customFormat="1">
      <c r="B763" s="13"/>
      <c r="C763" s="13"/>
      <c r="D763" s="13"/>
      <c r="E763" s="13"/>
      <c r="F763" s="13"/>
      <c r="G763" s="13"/>
      <c r="H763" s="13"/>
      <c r="I763" s="13"/>
      <c r="J763" s="13"/>
      <c r="K763" s="13"/>
    </row>
    <row r="764" spans="2:11" s="5" customFormat="1">
      <c r="B764" s="13"/>
      <c r="C764" s="13"/>
      <c r="D764" s="13"/>
      <c r="E764" s="13"/>
      <c r="F764" s="13"/>
      <c r="G764" s="13"/>
      <c r="H764" s="13"/>
      <c r="I764" s="13"/>
      <c r="J764" s="13"/>
      <c r="K764" s="13"/>
    </row>
    <row r="765" spans="2:11" s="5" customFormat="1">
      <c r="B765" s="13"/>
      <c r="C765" s="13"/>
      <c r="D765" s="13"/>
      <c r="E765" s="13"/>
      <c r="F765" s="13"/>
      <c r="G765" s="13"/>
      <c r="H765" s="13"/>
      <c r="I765" s="13"/>
      <c r="J765" s="13"/>
      <c r="K765" s="13"/>
    </row>
    <row r="766" spans="2:11" s="5" customFormat="1">
      <c r="B766" s="13"/>
      <c r="C766" s="13"/>
      <c r="D766" s="13"/>
      <c r="E766" s="13"/>
      <c r="F766" s="13"/>
      <c r="G766" s="13"/>
      <c r="H766" s="13"/>
      <c r="I766" s="13"/>
      <c r="J766" s="13"/>
      <c r="K766" s="13"/>
    </row>
    <row r="767" spans="2:11" s="5" customFormat="1">
      <c r="B767" s="13"/>
      <c r="C767" s="13"/>
      <c r="D767" s="13"/>
      <c r="E767" s="13"/>
      <c r="F767" s="13"/>
      <c r="G767" s="13"/>
      <c r="H767" s="13"/>
      <c r="I767" s="13"/>
      <c r="J767" s="13"/>
      <c r="K767" s="13"/>
    </row>
    <row r="768" spans="2:11" s="5" customFormat="1">
      <c r="B768" s="13"/>
      <c r="C768" s="13"/>
      <c r="D768" s="13"/>
      <c r="E768" s="13"/>
      <c r="F768" s="13"/>
      <c r="G768" s="13"/>
      <c r="H768" s="13"/>
      <c r="I768" s="13"/>
      <c r="J768" s="13"/>
      <c r="K768" s="13"/>
    </row>
    <row r="769" spans="2:11" s="5" customFormat="1">
      <c r="B769" s="13"/>
      <c r="C769" s="13"/>
      <c r="D769" s="13"/>
      <c r="E769" s="13"/>
      <c r="F769" s="13"/>
      <c r="G769" s="13"/>
      <c r="H769" s="13"/>
      <c r="I769" s="13"/>
      <c r="J769" s="13"/>
      <c r="K769" s="13"/>
    </row>
    <row r="770" spans="2:11" s="5" customFormat="1">
      <c r="B770" s="13"/>
      <c r="C770" s="13"/>
      <c r="D770" s="13"/>
      <c r="E770" s="13"/>
      <c r="F770" s="13"/>
      <c r="G770" s="13"/>
      <c r="H770" s="13"/>
      <c r="I770" s="13"/>
      <c r="J770" s="13"/>
      <c r="K770" s="13"/>
    </row>
    <row r="771" spans="2:11" s="5" customFormat="1">
      <c r="B771" s="13"/>
      <c r="C771" s="13"/>
      <c r="D771" s="13"/>
      <c r="E771" s="13"/>
      <c r="F771" s="13"/>
      <c r="G771" s="13"/>
      <c r="H771" s="13"/>
      <c r="I771" s="13"/>
      <c r="J771" s="13"/>
      <c r="K771" s="13"/>
    </row>
    <row r="772" spans="2:11" s="5" customFormat="1">
      <c r="B772" s="13"/>
      <c r="C772" s="13"/>
      <c r="D772" s="13"/>
      <c r="E772" s="13"/>
      <c r="F772" s="13"/>
      <c r="G772" s="13"/>
      <c r="H772" s="13"/>
      <c r="I772" s="13"/>
      <c r="J772" s="13"/>
      <c r="K772" s="13"/>
    </row>
    <row r="773" spans="2:11" s="5" customFormat="1">
      <c r="B773" s="13"/>
      <c r="C773" s="13"/>
      <c r="D773" s="13"/>
      <c r="E773" s="13"/>
      <c r="F773" s="13"/>
      <c r="G773" s="13"/>
      <c r="H773" s="13"/>
      <c r="I773" s="13"/>
      <c r="J773" s="13"/>
      <c r="K773" s="13"/>
    </row>
    <row r="774" spans="2:11" s="5" customFormat="1">
      <c r="B774" s="13"/>
      <c r="C774" s="13"/>
      <c r="D774" s="13"/>
      <c r="E774" s="13"/>
      <c r="F774" s="13"/>
      <c r="G774" s="13"/>
      <c r="H774" s="13"/>
      <c r="I774" s="13"/>
      <c r="J774" s="13"/>
      <c r="K774" s="13"/>
    </row>
    <row r="775" spans="2:11" s="5" customFormat="1">
      <c r="B775" s="13"/>
      <c r="C775" s="13"/>
      <c r="D775" s="13"/>
      <c r="E775" s="13"/>
      <c r="F775" s="13"/>
      <c r="G775" s="13"/>
      <c r="H775" s="13"/>
      <c r="I775" s="13"/>
      <c r="J775" s="13"/>
      <c r="K775" s="13"/>
    </row>
    <row r="776" spans="2:11" s="5" customFormat="1">
      <c r="B776" s="13"/>
      <c r="C776" s="13"/>
      <c r="D776" s="13"/>
      <c r="E776" s="13"/>
      <c r="F776" s="13"/>
      <c r="G776" s="13"/>
      <c r="H776" s="13"/>
      <c r="I776" s="13"/>
      <c r="J776" s="13"/>
      <c r="K776" s="13"/>
    </row>
    <row r="777" spans="2:11" s="5" customFormat="1">
      <c r="B777" s="13"/>
      <c r="C777" s="13"/>
      <c r="D777" s="13"/>
      <c r="E777" s="13"/>
      <c r="F777" s="13"/>
      <c r="G777" s="13"/>
      <c r="H777" s="13"/>
      <c r="I777" s="13"/>
      <c r="J777" s="13"/>
      <c r="K777" s="13"/>
    </row>
    <row r="778" spans="2:11" s="5" customFormat="1">
      <c r="B778" s="13"/>
      <c r="C778" s="13"/>
      <c r="D778" s="13"/>
      <c r="E778" s="13"/>
      <c r="F778" s="13"/>
      <c r="G778" s="13"/>
      <c r="H778" s="13"/>
      <c r="I778" s="13"/>
      <c r="J778" s="13"/>
      <c r="K778" s="13"/>
    </row>
    <row r="779" spans="2:11" s="5" customFormat="1">
      <c r="B779" s="13"/>
      <c r="C779" s="13"/>
      <c r="D779" s="13"/>
      <c r="E779" s="13"/>
      <c r="F779" s="13"/>
      <c r="G779" s="13"/>
      <c r="H779" s="13"/>
      <c r="I779" s="13"/>
      <c r="J779" s="13"/>
      <c r="K779" s="13"/>
    </row>
    <row r="780" spans="2:11" s="5" customFormat="1">
      <c r="B780" s="13"/>
      <c r="C780" s="13"/>
      <c r="D780" s="13"/>
      <c r="E780" s="13"/>
      <c r="F780" s="13"/>
      <c r="G780" s="13"/>
      <c r="H780" s="13"/>
      <c r="I780" s="13"/>
      <c r="J780" s="13"/>
      <c r="K780" s="13"/>
    </row>
    <row r="781" spans="2:11" s="5" customFormat="1">
      <c r="B781" s="13"/>
      <c r="C781" s="13"/>
      <c r="D781" s="13"/>
      <c r="E781" s="13"/>
      <c r="F781" s="13"/>
      <c r="G781" s="13"/>
      <c r="H781" s="13"/>
      <c r="I781" s="13"/>
      <c r="J781" s="13"/>
      <c r="K781" s="13"/>
    </row>
    <row r="782" spans="2:11" s="5" customFormat="1">
      <c r="B782" s="13"/>
      <c r="C782" s="13"/>
      <c r="D782" s="13"/>
      <c r="E782" s="13"/>
      <c r="F782" s="13"/>
      <c r="G782" s="13"/>
      <c r="H782" s="13"/>
      <c r="I782" s="13"/>
      <c r="J782" s="13"/>
      <c r="K782" s="13"/>
    </row>
    <row r="783" spans="2:11" s="5" customFormat="1">
      <c r="B783" s="13"/>
      <c r="C783" s="13"/>
      <c r="D783" s="13"/>
      <c r="E783" s="13"/>
      <c r="F783" s="13"/>
      <c r="G783" s="13"/>
      <c r="H783" s="13"/>
      <c r="I783" s="13"/>
      <c r="J783" s="13"/>
      <c r="K783" s="13"/>
    </row>
    <row r="784" spans="2:11" s="5" customFormat="1">
      <c r="B784" s="13"/>
      <c r="C784" s="13"/>
      <c r="D784" s="13"/>
      <c r="E784" s="13"/>
      <c r="F784" s="13"/>
      <c r="G784" s="13"/>
      <c r="H784" s="13"/>
      <c r="I784" s="13"/>
      <c r="J784" s="13"/>
      <c r="K784" s="13"/>
    </row>
    <row r="785" spans="2:11" s="5" customFormat="1">
      <c r="B785" s="13"/>
      <c r="C785" s="13"/>
      <c r="D785" s="13"/>
      <c r="E785" s="13"/>
      <c r="F785" s="13"/>
      <c r="G785" s="13"/>
      <c r="H785" s="13"/>
      <c r="I785" s="13"/>
      <c r="J785" s="13"/>
      <c r="K785" s="13"/>
    </row>
    <row r="786" spans="2:11" s="5" customFormat="1">
      <c r="B786" s="13"/>
      <c r="C786" s="13"/>
      <c r="D786" s="13"/>
      <c r="E786" s="13"/>
      <c r="F786" s="13"/>
      <c r="G786" s="13"/>
      <c r="H786" s="13"/>
      <c r="I786" s="13"/>
      <c r="J786" s="13"/>
      <c r="K786" s="13"/>
    </row>
    <row r="787" spans="2:11" s="5" customFormat="1">
      <c r="B787" s="13"/>
      <c r="C787" s="13"/>
      <c r="D787" s="13"/>
      <c r="E787" s="13"/>
      <c r="F787" s="13"/>
      <c r="G787" s="13"/>
      <c r="H787" s="13"/>
      <c r="I787" s="13"/>
      <c r="J787" s="13"/>
      <c r="K787" s="13"/>
    </row>
    <row r="788" spans="2:11" s="5" customFormat="1">
      <c r="B788" s="13"/>
      <c r="C788" s="13"/>
      <c r="D788" s="13"/>
      <c r="E788" s="13"/>
      <c r="F788" s="13"/>
      <c r="G788" s="13"/>
      <c r="H788" s="13"/>
      <c r="I788" s="13"/>
      <c r="J788" s="13"/>
      <c r="K788" s="13"/>
    </row>
    <row r="789" spans="2:11" s="5" customFormat="1">
      <c r="B789" s="13"/>
      <c r="C789" s="13"/>
      <c r="D789" s="13"/>
      <c r="E789" s="13"/>
      <c r="F789" s="13"/>
      <c r="G789" s="13"/>
      <c r="H789" s="13"/>
      <c r="I789" s="13"/>
      <c r="J789" s="13"/>
      <c r="K789" s="13"/>
    </row>
    <row r="790" spans="2:11" s="5" customFormat="1">
      <c r="B790" s="13"/>
      <c r="C790" s="13"/>
      <c r="D790" s="13"/>
      <c r="E790" s="13"/>
      <c r="F790" s="13"/>
      <c r="G790" s="13"/>
      <c r="H790" s="13"/>
      <c r="I790" s="13"/>
      <c r="J790" s="13"/>
      <c r="K790" s="13"/>
    </row>
    <row r="791" spans="2:11" s="5" customFormat="1">
      <c r="B791" s="13"/>
      <c r="C791" s="13"/>
      <c r="D791" s="13"/>
      <c r="E791" s="13"/>
      <c r="F791" s="13"/>
      <c r="G791" s="13"/>
      <c r="H791" s="13"/>
      <c r="I791" s="13"/>
      <c r="J791" s="13"/>
      <c r="K791" s="13"/>
    </row>
    <row r="792" spans="2:11" s="5" customFormat="1">
      <c r="B792" s="13"/>
      <c r="C792" s="13"/>
      <c r="D792" s="13"/>
      <c r="E792" s="13"/>
      <c r="F792" s="13"/>
      <c r="G792" s="13"/>
      <c r="H792" s="13"/>
      <c r="I792" s="13"/>
      <c r="J792" s="13"/>
      <c r="K792" s="13"/>
    </row>
    <row r="793" spans="2:11" s="5" customFormat="1">
      <c r="B793" s="13"/>
      <c r="C793" s="13"/>
      <c r="D793" s="13"/>
      <c r="E793" s="13"/>
      <c r="F793" s="13"/>
      <c r="G793" s="13"/>
      <c r="H793" s="13"/>
      <c r="I793" s="13"/>
      <c r="J793" s="13"/>
      <c r="K793" s="13"/>
    </row>
    <row r="794" spans="2:11" s="5" customFormat="1">
      <c r="B794" s="13"/>
      <c r="C794" s="13"/>
      <c r="D794" s="13"/>
      <c r="E794" s="13"/>
      <c r="F794" s="13"/>
      <c r="G794" s="13"/>
      <c r="H794" s="13"/>
      <c r="I794" s="13"/>
      <c r="J794" s="13"/>
      <c r="K794" s="13"/>
    </row>
    <row r="795" spans="2:11" s="5" customFormat="1">
      <c r="B795" s="13"/>
      <c r="C795" s="13"/>
      <c r="D795" s="13"/>
      <c r="E795" s="13"/>
      <c r="F795" s="13"/>
      <c r="G795" s="13"/>
      <c r="H795" s="13"/>
      <c r="I795" s="13"/>
      <c r="J795" s="13"/>
      <c r="K795" s="13"/>
    </row>
    <row r="796" spans="2:11" s="5" customFormat="1">
      <c r="B796" s="13"/>
      <c r="C796" s="13"/>
      <c r="D796" s="13"/>
      <c r="E796" s="13"/>
      <c r="F796" s="13"/>
      <c r="G796" s="13"/>
      <c r="H796" s="13"/>
      <c r="I796" s="13"/>
      <c r="J796" s="13"/>
      <c r="K796" s="13"/>
    </row>
    <row r="797" spans="2:11" s="5" customFormat="1">
      <c r="B797" s="13"/>
      <c r="C797" s="13"/>
      <c r="D797" s="13"/>
      <c r="E797" s="13"/>
      <c r="F797" s="13"/>
      <c r="G797" s="13"/>
      <c r="H797" s="13"/>
      <c r="I797" s="13"/>
      <c r="J797" s="13"/>
      <c r="K797" s="13"/>
    </row>
    <row r="798" spans="2:11" s="5" customFormat="1">
      <c r="B798" s="13"/>
      <c r="C798" s="13"/>
      <c r="D798" s="13"/>
      <c r="E798" s="13"/>
      <c r="F798" s="13"/>
      <c r="G798" s="13"/>
      <c r="H798" s="13"/>
      <c r="I798" s="13"/>
      <c r="J798" s="13"/>
      <c r="K798" s="13"/>
    </row>
    <row r="799" spans="2:11" s="5" customFormat="1">
      <c r="B799" s="13"/>
      <c r="C799" s="13"/>
      <c r="D799" s="13"/>
      <c r="E799" s="13"/>
      <c r="F799" s="13"/>
      <c r="G799" s="13"/>
      <c r="H799" s="13"/>
      <c r="I799" s="13"/>
      <c r="J799" s="13"/>
      <c r="K799" s="13"/>
    </row>
    <row r="800" spans="2:11" s="5" customFormat="1">
      <c r="B800" s="13"/>
      <c r="C800" s="13"/>
      <c r="D800" s="13"/>
      <c r="E800" s="13"/>
      <c r="F800" s="13"/>
      <c r="G800" s="13"/>
      <c r="H800" s="13"/>
      <c r="I800" s="13"/>
      <c r="J800" s="13"/>
      <c r="K800" s="13"/>
    </row>
    <row r="801" spans="2:11" s="5" customFormat="1">
      <c r="B801" s="13"/>
      <c r="C801" s="13"/>
      <c r="D801" s="13"/>
      <c r="E801" s="13"/>
      <c r="F801" s="13"/>
      <c r="G801" s="13"/>
      <c r="H801" s="13"/>
      <c r="I801" s="13"/>
      <c r="J801" s="13"/>
      <c r="K801" s="13"/>
    </row>
    <row r="802" spans="2:11" s="5" customFormat="1">
      <c r="B802" s="13"/>
      <c r="C802" s="13"/>
      <c r="D802" s="13"/>
      <c r="E802" s="13"/>
      <c r="F802" s="13"/>
      <c r="G802" s="13"/>
      <c r="H802" s="13"/>
      <c r="I802" s="13"/>
      <c r="J802" s="13"/>
      <c r="K802" s="13"/>
    </row>
    <row r="803" spans="2:11" s="5" customFormat="1">
      <c r="B803" s="13"/>
      <c r="C803" s="13"/>
      <c r="D803" s="13"/>
      <c r="E803" s="13"/>
      <c r="F803" s="13"/>
      <c r="G803" s="13"/>
      <c r="H803" s="13"/>
      <c r="I803" s="13"/>
      <c r="J803" s="13"/>
      <c r="K803" s="13"/>
    </row>
    <row r="804" spans="2:11" s="5" customFormat="1">
      <c r="B804" s="13"/>
      <c r="C804" s="13"/>
      <c r="D804" s="13"/>
      <c r="E804" s="13"/>
      <c r="F804" s="13"/>
      <c r="G804" s="13"/>
      <c r="H804" s="13"/>
      <c r="I804" s="13"/>
      <c r="J804" s="13"/>
      <c r="K804" s="13"/>
    </row>
    <row r="805" spans="2:11" s="5" customFormat="1">
      <c r="B805" s="13"/>
      <c r="C805" s="13"/>
      <c r="D805" s="13"/>
      <c r="E805" s="13"/>
      <c r="F805" s="13"/>
      <c r="G805" s="13"/>
      <c r="H805" s="13"/>
      <c r="I805" s="13"/>
      <c r="J805" s="13"/>
      <c r="K805" s="13"/>
    </row>
    <row r="806" spans="2:11" s="5" customFormat="1">
      <c r="B806" s="13"/>
      <c r="C806" s="13"/>
      <c r="D806" s="13"/>
      <c r="E806" s="13"/>
      <c r="F806" s="13"/>
      <c r="G806" s="13"/>
      <c r="H806" s="13"/>
      <c r="I806" s="13"/>
      <c r="J806" s="13"/>
      <c r="K806" s="13"/>
    </row>
    <row r="807" spans="2:11" s="5" customFormat="1">
      <c r="B807" s="13"/>
      <c r="C807" s="13"/>
      <c r="D807" s="13"/>
      <c r="E807" s="13"/>
      <c r="F807" s="13"/>
      <c r="G807" s="13"/>
      <c r="H807" s="13"/>
      <c r="I807" s="13"/>
      <c r="J807" s="13"/>
      <c r="K807" s="13"/>
    </row>
    <row r="808" spans="2:11" s="5" customFormat="1">
      <c r="B808" s="13"/>
      <c r="C808" s="13"/>
      <c r="D808" s="13"/>
      <c r="E808" s="13"/>
      <c r="F808" s="13"/>
      <c r="G808" s="13"/>
      <c r="H808" s="13"/>
      <c r="I808" s="13"/>
      <c r="J808" s="13"/>
      <c r="K808" s="13"/>
    </row>
    <row r="809" spans="2:11" s="5" customFormat="1">
      <c r="B809" s="13"/>
      <c r="C809" s="13"/>
      <c r="D809" s="13"/>
      <c r="E809" s="13"/>
      <c r="F809" s="13"/>
      <c r="G809" s="13"/>
      <c r="H809" s="13"/>
      <c r="I809" s="13"/>
      <c r="J809" s="13"/>
      <c r="K809" s="13"/>
    </row>
    <row r="810" spans="2:11" s="5" customFormat="1">
      <c r="B810" s="13"/>
      <c r="C810" s="13"/>
      <c r="D810" s="13"/>
      <c r="E810" s="13"/>
      <c r="F810" s="13"/>
      <c r="G810" s="13"/>
      <c r="H810" s="13"/>
      <c r="I810" s="13"/>
      <c r="J810" s="13"/>
      <c r="K810" s="13"/>
    </row>
    <row r="811" spans="2:11" s="5" customFormat="1">
      <c r="B811" s="13"/>
      <c r="C811" s="13"/>
      <c r="D811" s="13"/>
      <c r="E811" s="13"/>
      <c r="F811" s="13"/>
      <c r="G811" s="13"/>
      <c r="H811" s="13"/>
      <c r="I811" s="13"/>
      <c r="J811" s="13"/>
      <c r="K811" s="13"/>
    </row>
    <row r="812" spans="2:11" s="5" customFormat="1">
      <c r="B812" s="13"/>
      <c r="C812" s="13"/>
      <c r="D812" s="13"/>
      <c r="E812" s="13"/>
      <c r="F812" s="13"/>
      <c r="G812" s="13"/>
      <c r="H812" s="13"/>
      <c r="I812" s="13"/>
      <c r="J812" s="13"/>
      <c r="K812" s="13"/>
    </row>
    <row r="813" spans="2:11" s="5" customFormat="1">
      <c r="B813" s="13"/>
      <c r="C813" s="13"/>
      <c r="D813" s="13"/>
      <c r="E813" s="13"/>
      <c r="F813" s="13"/>
      <c r="G813" s="13"/>
      <c r="H813" s="13"/>
      <c r="I813" s="13"/>
      <c r="J813" s="13"/>
      <c r="K813" s="13"/>
    </row>
    <row r="814" spans="2:11" s="5" customFormat="1">
      <c r="B814" s="13"/>
      <c r="C814" s="13"/>
      <c r="D814" s="13"/>
      <c r="E814" s="13"/>
      <c r="F814" s="13"/>
      <c r="G814" s="13"/>
      <c r="H814" s="13"/>
      <c r="I814" s="13"/>
      <c r="J814" s="13"/>
      <c r="K814" s="13"/>
    </row>
    <row r="815" spans="2:11" s="5" customFormat="1">
      <c r="B815" s="13"/>
      <c r="C815" s="13"/>
      <c r="D815" s="13"/>
      <c r="E815" s="13"/>
      <c r="F815" s="13"/>
      <c r="G815" s="13"/>
      <c r="H815" s="13"/>
      <c r="I815" s="13"/>
      <c r="J815" s="13"/>
      <c r="K815" s="13"/>
    </row>
    <row r="816" spans="2:11" s="5" customFormat="1">
      <c r="B816" s="13"/>
      <c r="C816" s="13"/>
      <c r="D816" s="13"/>
      <c r="E816" s="13"/>
      <c r="F816" s="13"/>
      <c r="G816" s="13"/>
      <c r="H816" s="13"/>
      <c r="I816" s="13"/>
      <c r="J816" s="13"/>
      <c r="K816" s="13"/>
    </row>
    <row r="817" spans="2:11" s="5" customFormat="1">
      <c r="B817" s="13"/>
      <c r="C817" s="13"/>
      <c r="D817" s="13"/>
      <c r="E817" s="13"/>
      <c r="F817" s="13"/>
      <c r="G817" s="13"/>
      <c r="H817" s="13"/>
      <c r="I817" s="13"/>
      <c r="J817" s="13"/>
      <c r="K817" s="13"/>
    </row>
    <row r="818" spans="2:11" s="5" customFormat="1">
      <c r="B818" s="13"/>
      <c r="C818" s="13"/>
      <c r="D818" s="13"/>
      <c r="E818" s="13"/>
      <c r="F818" s="13"/>
      <c r="G818" s="13"/>
      <c r="H818" s="13"/>
      <c r="I818" s="13"/>
      <c r="J818" s="13"/>
      <c r="K818" s="13"/>
    </row>
    <row r="819" spans="2:11" s="5" customFormat="1">
      <c r="B819" s="13"/>
      <c r="C819" s="13"/>
      <c r="D819" s="13"/>
      <c r="E819" s="13"/>
      <c r="F819" s="13"/>
      <c r="G819" s="13"/>
      <c r="H819" s="13"/>
      <c r="I819" s="13"/>
      <c r="J819" s="13"/>
      <c r="K819" s="13"/>
    </row>
    <row r="820" spans="2:11" s="5" customFormat="1">
      <c r="B820" s="13"/>
      <c r="C820" s="13"/>
      <c r="D820" s="13"/>
      <c r="E820" s="13"/>
      <c r="F820" s="13"/>
      <c r="G820" s="13"/>
      <c r="H820" s="13"/>
      <c r="I820" s="13"/>
      <c r="J820" s="13"/>
      <c r="K820" s="13"/>
    </row>
    <row r="821" spans="2:11" s="5" customFormat="1">
      <c r="B821" s="13"/>
      <c r="C821" s="13"/>
      <c r="D821" s="13"/>
      <c r="E821" s="13"/>
      <c r="F821" s="13"/>
      <c r="G821" s="13"/>
      <c r="H821" s="13"/>
      <c r="I821" s="13"/>
      <c r="J821" s="13"/>
      <c r="K821" s="13"/>
    </row>
    <row r="822" spans="2:11" s="5" customFormat="1">
      <c r="B822" s="13"/>
      <c r="C822" s="13"/>
      <c r="D822" s="13"/>
      <c r="E822" s="13"/>
      <c r="F822" s="13"/>
      <c r="G822" s="13"/>
      <c r="H822" s="13"/>
      <c r="I822" s="13"/>
      <c r="J822" s="13"/>
      <c r="K822" s="13"/>
    </row>
    <row r="823" spans="2:11" s="5" customFormat="1">
      <c r="B823" s="13"/>
      <c r="C823" s="13"/>
      <c r="D823" s="13"/>
      <c r="E823" s="13"/>
      <c r="F823" s="13"/>
      <c r="G823" s="13"/>
      <c r="H823" s="13"/>
      <c r="I823" s="13"/>
      <c r="J823" s="13"/>
      <c r="K823" s="13"/>
    </row>
    <row r="824" spans="2:11" s="5" customFormat="1">
      <c r="B824" s="13"/>
      <c r="C824" s="13"/>
      <c r="D824" s="13"/>
      <c r="E824" s="13"/>
      <c r="F824" s="13"/>
      <c r="G824" s="13"/>
      <c r="H824" s="13"/>
      <c r="I824" s="13"/>
      <c r="J824" s="13"/>
      <c r="K824" s="13"/>
    </row>
    <row r="825" spans="2:11" s="5" customFormat="1">
      <c r="B825" s="13"/>
      <c r="C825" s="13"/>
      <c r="D825" s="13"/>
      <c r="E825" s="13"/>
      <c r="F825" s="13"/>
      <c r="G825" s="13"/>
      <c r="H825" s="13"/>
      <c r="I825" s="13"/>
      <c r="J825" s="13"/>
      <c r="K825" s="13"/>
    </row>
    <row r="826" spans="2:11" s="5" customFormat="1">
      <c r="B826" s="13"/>
      <c r="C826" s="13"/>
      <c r="D826" s="13"/>
      <c r="E826" s="13"/>
      <c r="F826" s="13"/>
      <c r="G826" s="13"/>
      <c r="H826" s="13"/>
      <c r="I826" s="13"/>
      <c r="J826" s="13"/>
      <c r="K826" s="13"/>
    </row>
    <row r="827" spans="2:11" s="5" customFormat="1">
      <c r="B827" s="13"/>
      <c r="C827" s="13"/>
      <c r="D827" s="13"/>
      <c r="E827" s="13"/>
      <c r="F827" s="13"/>
      <c r="G827" s="13"/>
      <c r="H827" s="13"/>
      <c r="I827" s="13"/>
      <c r="J827" s="13"/>
      <c r="K827" s="13"/>
    </row>
    <row r="828" spans="2:11" s="5" customFormat="1">
      <c r="B828" s="13"/>
      <c r="C828" s="13"/>
      <c r="D828" s="13"/>
      <c r="E828" s="13"/>
      <c r="F828" s="13"/>
      <c r="G828" s="13"/>
      <c r="H828" s="13"/>
      <c r="I828" s="13"/>
      <c r="J828" s="13"/>
      <c r="K828" s="13"/>
    </row>
    <row r="829" spans="2:11" s="5" customFormat="1">
      <c r="B829" s="13"/>
      <c r="C829" s="13"/>
      <c r="D829" s="13"/>
      <c r="E829" s="13"/>
      <c r="F829" s="13"/>
      <c r="G829" s="13"/>
      <c r="H829" s="13"/>
      <c r="I829" s="13"/>
      <c r="J829" s="13"/>
      <c r="K829" s="13"/>
    </row>
    <row r="830" spans="2:11" s="5" customFormat="1">
      <c r="B830" s="13"/>
      <c r="C830" s="13"/>
      <c r="D830" s="13"/>
      <c r="E830" s="13"/>
      <c r="F830" s="13"/>
      <c r="G830" s="13"/>
      <c r="H830" s="13"/>
      <c r="I830" s="13"/>
      <c r="J830" s="13"/>
      <c r="K830" s="13"/>
    </row>
    <row r="831" spans="2:11" s="5" customFormat="1">
      <c r="B831" s="13"/>
      <c r="C831" s="13"/>
      <c r="D831" s="13"/>
      <c r="E831" s="13"/>
      <c r="F831" s="13"/>
      <c r="G831" s="13"/>
      <c r="H831" s="13"/>
      <c r="I831" s="13"/>
      <c r="J831" s="13"/>
      <c r="K831" s="13"/>
    </row>
    <row r="832" spans="2:11" s="5" customFormat="1">
      <c r="B832" s="13"/>
      <c r="C832" s="13"/>
      <c r="D832" s="13"/>
      <c r="E832" s="13"/>
      <c r="F832" s="13"/>
      <c r="G832" s="13"/>
      <c r="H832" s="13"/>
      <c r="I832" s="13"/>
      <c r="J832" s="13"/>
      <c r="K832" s="13"/>
    </row>
    <row r="833" spans="2:11" s="5" customFormat="1">
      <c r="B833" s="13"/>
      <c r="C833" s="13"/>
      <c r="D833" s="13"/>
      <c r="E833" s="13"/>
      <c r="F833" s="13"/>
      <c r="G833" s="13"/>
      <c r="H833" s="13"/>
      <c r="I833" s="13"/>
      <c r="J833" s="13"/>
      <c r="K833" s="13"/>
    </row>
    <row r="834" spans="2:11" s="5" customFormat="1">
      <c r="B834" s="13"/>
      <c r="C834" s="13"/>
      <c r="D834" s="13"/>
      <c r="E834" s="13"/>
      <c r="F834" s="13"/>
      <c r="G834" s="13"/>
      <c r="H834" s="13"/>
      <c r="I834" s="13"/>
      <c r="J834" s="13"/>
      <c r="K834" s="13"/>
    </row>
    <row r="835" spans="2:11" s="5" customFormat="1">
      <c r="B835" s="13"/>
      <c r="C835" s="13"/>
      <c r="D835" s="13"/>
      <c r="E835" s="13"/>
      <c r="F835" s="13"/>
      <c r="G835" s="13"/>
      <c r="H835" s="13"/>
      <c r="I835" s="13"/>
      <c r="J835" s="13"/>
      <c r="K835" s="13"/>
    </row>
    <row r="836" spans="2:11" s="5" customFormat="1">
      <c r="B836" s="13"/>
      <c r="C836" s="13"/>
      <c r="D836" s="13"/>
      <c r="E836" s="13"/>
      <c r="F836" s="13"/>
      <c r="G836" s="13"/>
      <c r="H836" s="13"/>
      <c r="I836" s="13"/>
      <c r="J836" s="13"/>
      <c r="K836" s="13"/>
    </row>
    <row r="837" spans="2:11" s="5" customFormat="1">
      <c r="B837" s="13"/>
      <c r="C837" s="13"/>
      <c r="D837" s="13"/>
      <c r="E837" s="13"/>
      <c r="F837" s="13"/>
      <c r="G837" s="13"/>
      <c r="H837" s="13"/>
      <c r="I837" s="13"/>
      <c r="J837" s="13"/>
      <c r="K837" s="13"/>
    </row>
    <row r="838" spans="2:11" s="5" customFormat="1">
      <c r="B838" s="13"/>
      <c r="C838" s="13"/>
      <c r="D838" s="13"/>
      <c r="E838" s="13"/>
      <c r="F838" s="13"/>
      <c r="G838" s="13"/>
      <c r="H838" s="13"/>
      <c r="I838" s="13"/>
      <c r="J838" s="13"/>
      <c r="K838" s="13"/>
    </row>
    <row r="839" spans="2:11" s="5" customFormat="1">
      <c r="B839" s="13"/>
      <c r="C839" s="13"/>
      <c r="D839" s="13"/>
      <c r="E839" s="13"/>
      <c r="F839" s="13"/>
      <c r="G839" s="13"/>
      <c r="H839" s="13"/>
      <c r="I839" s="13"/>
      <c r="J839" s="13"/>
      <c r="K839" s="13"/>
    </row>
    <row r="840" spans="2:11" s="5" customFormat="1">
      <c r="B840" s="13"/>
      <c r="C840" s="13"/>
      <c r="D840" s="13"/>
      <c r="E840" s="13"/>
      <c r="F840" s="13"/>
      <c r="G840" s="13"/>
      <c r="H840" s="13"/>
      <c r="I840" s="13"/>
      <c r="J840" s="13"/>
      <c r="K840" s="13"/>
    </row>
    <row r="841" spans="2:11" s="5" customFormat="1">
      <c r="B841" s="13"/>
      <c r="C841" s="13"/>
      <c r="D841" s="13"/>
      <c r="E841" s="13"/>
      <c r="F841" s="13"/>
      <c r="G841" s="13"/>
      <c r="H841" s="13"/>
      <c r="I841" s="13"/>
      <c r="J841" s="13"/>
      <c r="K841" s="13"/>
    </row>
    <row r="842" spans="2:11" s="5" customFormat="1">
      <c r="B842" s="13"/>
      <c r="C842" s="13"/>
      <c r="D842" s="13"/>
      <c r="E842" s="13"/>
      <c r="F842" s="13"/>
      <c r="G842" s="13"/>
      <c r="H842" s="13"/>
      <c r="I842" s="13"/>
      <c r="J842" s="13"/>
      <c r="K842" s="13"/>
    </row>
    <row r="843" spans="2:11" s="5" customFormat="1">
      <c r="B843" s="13"/>
      <c r="C843" s="13"/>
      <c r="D843" s="13"/>
      <c r="E843" s="13"/>
      <c r="F843" s="13"/>
      <c r="G843" s="13"/>
      <c r="H843" s="13"/>
      <c r="I843" s="13"/>
      <c r="J843" s="13"/>
      <c r="K843" s="13"/>
    </row>
    <row r="844" spans="2:11" s="5" customFormat="1">
      <c r="B844" s="13"/>
      <c r="C844" s="13"/>
      <c r="D844" s="13"/>
      <c r="E844" s="13"/>
      <c r="F844" s="13"/>
      <c r="G844" s="13"/>
      <c r="H844" s="13"/>
      <c r="I844" s="13"/>
      <c r="J844" s="13"/>
      <c r="K844" s="13"/>
    </row>
    <row r="845" spans="2:11" s="5" customFormat="1">
      <c r="B845" s="13"/>
      <c r="C845" s="13"/>
      <c r="D845" s="13"/>
      <c r="E845" s="13"/>
      <c r="F845" s="13"/>
      <c r="G845" s="13"/>
      <c r="H845" s="13"/>
      <c r="I845" s="13"/>
      <c r="J845" s="13"/>
      <c r="K845" s="13"/>
    </row>
    <row r="846" spans="2:11" s="5" customFormat="1">
      <c r="B846" s="13"/>
      <c r="C846" s="13"/>
      <c r="D846" s="13"/>
      <c r="E846" s="13"/>
      <c r="F846" s="13"/>
      <c r="G846" s="13"/>
      <c r="H846" s="13"/>
      <c r="I846" s="13"/>
      <c r="J846" s="13"/>
      <c r="K846" s="13"/>
    </row>
    <row r="847" spans="2:11" s="5" customFormat="1">
      <c r="B847" s="13"/>
      <c r="C847" s="13"/>
      <c r="D847" s="13"/>
      <c r="E847" s="13"/>
      <c r="F847" s="13"/>
      <c r="G847" s="13"/>
      <c r="H847" s="13"/>
      <c r="I847" s="13"/>
      <c r="J847" s="13"/>
      <c r="K847" s="13"/>
    </row>
    <row r="848" spans="2:11" s="5" customFormat="1">
      <c r="B848" s="13"/>
      <c r="C848" s="13"/>
      <c r="D848" s="13"/>
      <c r="E848" s="13"/>
      <c r="F848" s="13"/>
      <c r="G848" s="13"/>
      <c r="H848" s="13"/>
      <c r="I848" s="13"/>
      <c r="J848" s="13"/>
      <c r="K848" s="13"/>
    </row>
    <row r="849" spans="2:11" s="5" customFormat="1">
      <c r="B849" s="13"/>
      <c r="C849" s="13"/>
      <c r="D849" s="13"/>
      <c r="E849" s="13"/>
      <c r="F849" s="13"/>
      <c r="G849" s="13"/>
      <c r="H849" s="13"/>
      <c r="I849" s="13"/>
      <c r="J849" s="13"/>
      <c r="K849" s="13"/>
    </row>
    <row r="850" spans="2:11" s="5" customFormat="1">
      <c r="B850" s="13"/>
      <c r="C850" s="13"/>
      <c r="D850" s="13"/>
      <c r="E850" s="13"/>
      <c r="F850" s="13"/>
      <c r="G850" s="13"/>
      <c r="H850" s="13"/>
      <c r="I850" s="13"/>
      <c r="J850" s="13"/>
      <c r="K850" s="13"/>
    </row>
    <row r="851" spans="2:11" s="5" customFormat="1">
      <c r="B851" s="13"/>
      <c r="C851" s="13"/>
      <c r="D851" s="13"/>
      <c r="E851" s="13"/>
      <c r="F851" s="13"/>
      <c r="G851" s="13"/>
      <c r="H851" s="13"/>
      <c r="I851" s="13"/>
      <c r="J851" s="13"/>
      <c r="K851" s="13"/>
    </row>
    <row r="852" spans="2:11" s="5" customFormat="1">
      <c r="B852" s="13"/>
      <c r="C852" s="13"/>
      <c r="D852" s="13"/>
      <c r="E852" s="13"/>
      <c r="F852" s="13"/>
      <c r="G852" s="13"/>
      <c r="H852" s="13"/>
      <c r="I852" s="13"/>
      <c r="J852" s="13"/>
      <c r="K852" s="13"/>
    </row>
    <row r="853" spans="2:11" s="5" customFormat="1">
      <c r="B853" s="13"/>
      <c r="C853" s="13"/>
      <c r="D853" s="13"/>
      <c r="E853" s="13"/>
      <c r="F853" s="13"/>
      <c r="G853" s="13"/>
      <c r="H853" s="13"/>
      <c r="I853" s="13"/>
      <c r="J853" s="13"/>
      <c r="K853" s="13"/>
    </row>
    <row r="854" spans="2:11" s="5" customFormat="1">
      <c r="B854" s="13"/>
      <c r="C854" s="13"/>
      <c r="D854" s="13"/>
      <c r="E854" s="13"/>
      <c r="F854" s="13"/>
      <c r="G854" s="13"/>
      <c r="H854" s="13"/>
      <c r="I854" s="13"/>
      <c r="J854" s="13"/>
      <c r="K854" s="13"/>
    </row>
    <row r="855" spans="2:11" s="5" customFormat="1">
      <c r="B855" s="13"/>
      <c r="C855" s="13"/>
      <c r="D855" s="13"/>
      <c r="E855" s="13"/>
      <c r="F855" s="13"/>
      <c r="G855" s="13"/>
      <c r="H855" s="13"/>
      <c r="I855" s="13"/>
      <c r="J855" s="13"/>
      <c r="K855" s="13"/>
    </row>
    <row r="856" spans="2:11" s="5" customFormat="1">
      <c r="B856" s="13"/>
      <c r="C856" s="13"/>
      <c r="D856" s="13"/>
      <c r="E856" s="13"/>
      <c r="F856" s="13"/>
      <c r="G856" s="13"/>
      <c r="H856" s="13"/>
      <c r="I856" s="13"/>
      <c r="J856" s="13"/>
      <c r="K856" s="13"/>
    </row>
    <row r="857" spans="2:11" s="5" customFormat="1">
      <c r="B857" s="13"/>
      <c r="C857" s="13"/>
      <c r="D857" s="13"/>
      <c r="E857" s="13"/>
      <c r="F857" s="13"/>
      <c r="G857" s="13"/>
      <c r="H857" s="13"/>
      <c r="I857" s="13"/>
      <c r="J857" s="13"/>
      <c r="K857" s="13"/>
    </row>
    <row r="858" spans="2:11" s="5" customFormat="1">
      <c r="B858" s="13"/>
      <c r="C858" s="13"/>
      <c r="D858" s="13"/>
      <c r="E858" s="13"/>
      <c r="F858" s="13"/>
      <c r="G858" s="13"/>
      <c r="H858" s="13"/>
      <c r="I858" s="13"/>
      <c r="J858" s="13"/>
      <c r="K858" s="13"/>
    </row>
    <row r="859" spans="2:11" s="5" customFormat="1">
      <c r="B859" s="13"/>
      <c r="C859" s="13"/>
      <c r="D859" s="13"/>
      <c r="E859" s="13"/>
      <c r="F859" s="13"/>
      <c r="G859" s="13"/>
      <c r="H859" s="13"/>
      <c r="I859" s="13"/>
      <c r="J859" s="13"/>
      <c r="K859" s="13"/>
    </row>
    <row r="860" spans="2:11" s="5" customFormat="1">
      <c r="B860" s="13"/>
      <c r="C860" s="13"/>
      <c r="D860" s="13"/>
      <c r="E860" s="13"/>
      <c r="F860" s="13"/>
      <c r="G860" s="13"/>
      <c r="H860" s="13"/>
      <c r="I860" s="13"/>
      <c r="J860" s="13"/>
      <c r="K860" s="13"/>
    </row>
    <row r="861" spans="2:11" s="5" customFormat="1">
      <c r="B861" s="13"/>
      <c r="C861" s="13"/>
      <c r="D861" s="13"/>
      <c r="E861" s="13"/>
      <c r="F861" s="13"/>
      <c r="G861" s="13"/>
      <c r="H861" s="13"/>
      <c r="I861" s="13"/>
      <c r="J861" s="13"/>
      <c r="K861" s="13"/>
    </row>
    <row r="862" spans="2:11" s="5" customFormat="1">
      <c r="B862" s="13"/>
      <c r="C862" s="13"/>
      <c r="D862" s="13"/>
      <c r="E862" s="13"/>
      <c r="F862" s="13"/>
      <c r="G862" s="13"/>
      <c r="H862" s="13"/>
      <c r="I862" s="13"/>
      <c r="J862" s="13"/>
      <c r="K862" s="13"/>
    </row>
    <row r="863" spans="2:11" s="5" customFormat="1">
      <c r="B863" s="13"/>
      <c r="C863" s="13"/>
      <c r="D863" s="13"/>
      <c r="E863" s="13"/>
      <c r="F863" s="13"/>
      <c r="G863" s="13"/>
      <c r="H863" s="13"/>
      <c r="I863" s="13"/>
      <c r="J863" s="13"/>
      <c r="K863" s="13"/>
    </row>
    <row r="864" spans="2:11" s="5" customFormat="1">
      <c r="B864" s="13"/>
      <c r="C864" s="13"/>
      <c r="D864" s="13"/>
      <c r="E864" s="13"/>
      <c r="F864" s="13"/>
      <c r="G864" s="13"/>
      <c r="H864" s="13"/>
      <c r="I864" s="13"/>
      <c r="J864" s="13"/>
      <c r="K864" s="13"/>
    </row>
    <row r="865" spans="2:11" s="5" customFormat="1">
      <c r="B865" s="13"/>
      <c r="C865" s="13"/>
      <c r="D865" s="13"/>
      <c r="E865" s="13"/>
      <c r="F865" s="13"/>
      <c r="G865" s="13"/>
      <c r="H865" s="13"/>
      <c r="I865" s="13"/>
      <c r="J865" s="13"/>
      <c r="K865" s="13"/>
    </row>
    <row r="866" spans="2:11" s="5" customFormat="1">
      <c r="B866" s="13"/>
      <c r="C866" s="13"/>
      <c r="D866" s="13"/>
      <c r="E866" s="13"/>
      <c r="F866" s="13"/>
      <c r="G866" s="13"/>
      <c r="H866" s="13"/>
      <c r="I866" s="13"/>
      <c r="J866" s="13"/>
      <c r="K866" s="13"/>
    </row>
    <row r="867" spans="2:11" s="5" customFormat="1">
      <c r="B867" s="13"/>
      <c r="C867" s="13"/>
      <c r="D867" s="13"/>
      <c r="E867" s="13"/>
      <c r="F867" s="13"/>
      <c r="G867" s="13"/>
      <c r="H867" s="13"/>
      <c r="I867" s="13"/>
      <c r="J867" s="13"/>
      <c r="K867" s="13"/>
    </row>
    <row r="868" spans="2:11" s="5" customFormat="1">
      <c r="B868" s="13"/>
      <c r="C868" s="13"/>
      <c r="D868" s="13"/>
      <c r="E868" s="13"/>
      <c r="F868" s="13"/>
      <c r="G868" s="13"/>
      <c r="H868" s="13"/>
      <c r="I868" s="13"/>
      <c r="J868" s="13"/>
      <c r="K868" s="13"/>
    </row>
    <row r="869" spans="2:11" s="5" customFormat="1">
      <c r="B869" s="13"/>
      <c r="C869" s="13"/>
      <c r="D869" s="13"/>
      <c r="E869" s="13"/>
      <c r="F869" s="13"/>
      <c r="G869" s="13"/>
      <c r="H869" s="13"/>
      <c r="I869" s="13"/>
      <c r="J869" s="13"/>
      <c r="K869" s="13"/>
    </row>
    <row r="870" spans="2:11" s="5" customFormat="1">
      <c r="B870" s="13"/>
      <c r="C870" s="13"/>
      <c r="D870" s="13"/>
      <c r="E870" s="13"/>
      <c r="F870" s="13"/>
      <c r="G870" s="13"/>
      <c r="H870" s="13"/>
      <c r="I870" s="13"/>
      <c r="J870" s="13"/>
      <c r="K870" s="13"/>
    </row>
    <row r="871" spans="2:11" s="5" customFormat="1">
      <c r="B871" s="13"/>
      <c r="C871" s="13"/>
      <c r="D871" s="13"/>
      <c r="E871" s="13"/>
      <c r="F871" s="13"/>
      <c r="G871" s="13"/>
      <c r="H871" s="13"/>
      <c r="I871" s="13"/>
      <c r="J871" s="13"/>
      <c r="K871" s="13"/>
    </row>
    <row r="872" spans="2:11" s="5" customFormat="1">
      <c r="B872" s="13"/>
      <c r="C872" s="13"/>
      <c r="D872" s="13"/>
      <c r="E872" s="13"/>
      <c r="F872" s="13"/>
      <c r="G872" s="13"/>
      <c r="H872" s="13"/>
      <c r="I872" s="13"/>
      <c r="J872" s="13"/>
      <c r="K872" s="13"/>
    </row>
    <row r="873" spans="2:11" s="5" customFormat="1">
      <c r="B873" s="13"/>
      <c r="C873" s="13"/>
      <c r="D873" s="13"/>
      <c r="E873" s="13"/>
      <c r="F873" s="13"/>
      <c r="G873" s="13"/>
      <c r="H873" s="13"/>
      <c r="I873" s="13"/>
      <c r="J873" s="13"/>
      <c r="K873" s="13"/>
    </row>
    <row r="874" spans="2:11" s="5" customFormat="1">
      <c r="B874" s="13"/>
      <c r="C874" s="13"/>
      <c r="D874" s="13"/>
      <c r="E874" s="13"/>
      <c r="F874" s="13"/>
      <c r="G874" s="13"/>
      <c r="H874" s="13"/>
      <c r="I874" s="13"/>
      <c r="J874" s="13"/>
      <c r="K874" s="13"/>
    </row>
    <row r="875" spans="2:11" s="5" customFormat="1">
      <c r="B875" s="13"/>
      <c r="C875" s="13"/>
      <c r="D875" s="13"/>
      <c r="E875" s="13"/>
      <c r="F875" s="13"/>
      <c r="G875" s="13"/>
      <c r="H875" s="13"/>
      <c r="I875" s="13"/>
      <c r="J875" s="13"/>
      <c r="K875" s="13"/>
    </row>
    <row r="876" spans="2:11" s="5" customFormat="1">
      <c r="B876" s="13"/>
      <c r="C876" s="13"/>
      <c r="D876" s="13"/>
      <c r="E876" s="13"/>
      <c r="F876" s="13"/>
      <c r="G876" s="13"/>
      <c r="H876" s="13"/>
      <c r="I876" s="13"/>
      <c r="J876" s="13"/>
      <c r="K876" s="13"/>
    </row>
    <row r="877" spans="2:11" s="5" customFormat="1">
      <c r="B877" s="13"/>
      <c r="C877" s="13"/>
      <c r="D877" s="13"/>
      <c r="E877" s="13"/>
      <c r="F877" s="13"/>
      <c r="G877" s="13"/>
      <c r="H877" s="13"/>
      <c r="I877" s="13"/>
      <c r="J877" s="13"/>
      <c r="K877" s="13"/>
    </row>
    <row r="878" spans="2:11" s="5" customFormat="1">
      <c r="B878" s="13"/>
      <c r="C878" s="13"/>
      <c r="D878" s="13"/>
      <c r="E878" s="13"/>
      <c r="F878" s="13"/>
      <c r="G878" s="13"/>
      <c r="H878" s="13"/>
      <c r="I878" s="13"/>
      <c r="J878" s="13"/>
      <c r="K878" s="13"/>
    </row>
    <row r="879" spans="2:11" s="5" customFormat="1">
      <c r="B879" s="13"/>
      <c r="C879" s="13"/>
      <c r="D879" s="13"/>
      <c r="E879" s="13"/>
      <c r="F879" s="13"/>
      <c r="G879" s="13"/>
      <c r="H879" s="13"/>
      <c r="I879" s="13"/>
      <c r="J879" s="13"/>
      <c r="K879" s="13"/>
    </row>
    <row r="880" spans="2:11" s="5" customFormat="1">
      <c r="B880" s="13"/>
      <c r="C880" s="13"/>
      <c r="D880" s="13"/>
      <c r="E880" s="13"/>
      <c r="F880" s="13"/>
      <c r="G880" s="13"/>
      <c r="H880" s="13"/>
      <c r="I880" s="13"/>
      <c r="J880" s="13"/>
      <c r="K880" s="13"/>
    </row>
    <row r="881" spans="2:11" s="5" customFormat="1">
      <c r="B881" s="13"/>
      <c r="C881" s="13"/>
      <c r="D881" s="13"/>
      <c r="E881" s="13"/>
      <c r="F881" s="13"/>
      <c r="G881" s="13"/>
      <c r="H881" s="13"/>
      <c r="I881" s="13"/>
      <c r="J881" s="13"/>
      <c r="K881" s="13"/>
    </row>
    <row r="882" spans="2:11" s="5" customFormat="1">
      <c r="B882" s="13"/>
      <c r="C882" s="13"/>
      <c r="D882" s="13"/>
      <c r="E882" s="13"/>
      <c r="F882" s="13"/>
      <c r="G882" s="13"/>
      <c r="H882" s="13"/>
      <c r="I882" s="13"/>
      <c r="J882" s="13"/>
      <c r="K882" s="13"/>
    </row>
    <row r="883" spans="2:11" s="5" customFormat="1">
      <c r="B883" s="13"/>
      <c r="C883" s="13"/>
      <c r="D883" s="13"/>
      <c r="E883" s="13"/>
      <c r="F883" s="13"/>
      <c r="G883" s="13"/>
      <c r="H883" s="13"/>
      <c r="I883" s="13"/>
      <c r="J883" s="13"/>
      <c r="K883" s="13"/>
    </row>
    <row r="884" spans="2:11" s="5" customFormat="1">
      <c r="B884" s="13"/>
      <c r="C884" s="13"/>
      <c r="D884" s="13"/>
      <c r="E884" s="13"/>
      <c r="F884" s="13"/>
      <c r="G884" s="13"/>
      <c r="H884" s="13"/>
      <c r="I884" s="13"/>
      <c r="J884" s="13"/>
      <c r="K884" s="13"/>
    </row>
    <row r="885" spans="2:11" s="5" customFormat="1">
      <c r="B885" s="13"/>
      <c r="C885" s="13"/>
      <c r="D885" s="13"/>
      <c r="E885" s="13"/>
      <c r="F885" s="13"/>
      <c r="G885" s="13"/>
      <c r="H885" s="13"/>
      <c r="I885" s="13"/>
      <c r="J885" s="13"/>
      <c r="K885" s="13"/>
    </row>
    <row r="886" spans="2:11" s="5" customFormat="1">
      <c r="B886" s="13"/>
      <c r="C886" s="13"/>
      <c r="D886" s="13"/>
      <c r="E886" s="13"/>
      <c r="F886" s="13"/>
      <c r="G886" s="13"/>
      <c r="H886" s="13"/>
      <c r="I886" s="13"/>
      <c r="J886" s="13"/>
      <c r="K886" s="13"/>
    </row>
    <row r="887" spans="2:11" s="5" customFormat="1">
      <c r="B887" s="13"/>
      <c r="C887" s="13"/>
      <c r="D887" s="13"/>
      <c r="E887" s="13"/>
      <c r="F887" s="13"/>
      <c r="G887" s="13"/>
      <c r="H887" s="13"/>
      <c r="I887" s="13"/>
      <c r="J887" s="13"/>
      <c r="K887" s="13"/>
    </row>
    <row r="888" spans="2:11" s="5" customFormat="1">
      <c r="B888" s="13"/>
      <c r="C888" s="13"/>
      <c r="D888" s="13"/>
      <c r="E888" s="13"/>
      <c r="F888" s="13"/>
      <c r="G888" s="13"/>
      <c r="H888" s="13"/>
      <c r="I888" s="13"/>
      <c r="J888" s="13"/>
      <c r="K888" s="13"/>
    </row>
    <row r="889" spans="2:11" s="5" customFormat="1">
      <c r="B889" s="13"/>
      <c r="C889" s="13"/>
      <c r="D889" s="13"/>
      <c r="E889" s="13"/>
      <c r="F889" s="13"/>
      <c r="G889" s="13"/>
      <c r="H889" s="13"/>
      <c r="I889" s="13"/>
      <c r="J889" s="13"/>
      <c r="K889" s="13"/>
    </row>
    <row r="890" spans="2:11" s="5" customFormat="1">
      <c r="B890" s="13"/>
      <c r="C890" s="13"/>
      <c r="D890" s="13"/>
      <c r="E890" s="13"/>
      <c r="F890" s="13"/>
      <c r="G890" s="13"/>
      <c r="H890" s="13"/>
      <c r="I890" s="13"/>
      <c r="J890" s="13"/>
      <c r="K890" s="13"/>
    </row>
    <row r="891" spans="2:11" s="5" customFormat="1">
      <c r="B891" s="13"/>
      <c r="C891" s="13"/>
      <c r="D891" s="13"/>
      <c r="E891" s="13"/>
      <c r="F891" s="13"/>
      <c r="G891" s="13"/>
      <c r="H891" s="13"/>
      <c r="I891" s="13"/>
      <c r="J891" s="13"/>
      <c r="K891" s="13"/>
    </row>
    <row r="892" spans="2:11" s="5" customFormat="1">
      <c r="B892" s="13"/>
      <c r="C892" s="13"/>
      <c r="D892" s="13"/>
      <c r="E892" s="13"/>
      <c r="F892" s="13"/>
      <c r="G892" s="13"/>
      <c r="H892" s="13"/>
      <c r="I892" s="13"/>
      <c r="J892" s="13"/>
      <c r="K892" s="13"/>
    </row>
    <row r="893" spans="2:11" s="5" customFormat="1">
      <c r="B893" s="13"/>
      <c r="C893" s="13"/>
      <c r="D893" s="13"/>
      <c r="E893" s="13"/>
      <c r="F893" s="13"/>
      <c r="G893" s="13"/>
      <c r="H893" s="13"/>
      <c r="I893" s="13"/>
      <c r="J893" s="13"/>
      <c r="K893" s="13"/>
    </row>
    <row r="894" spans="2:11" s="5" customFormat="1">
      <c r="B894" s="13"/>
      <c r="C894" s="13"/>
      <c r="D894" s="13"/>
      <c r="E894" s="13"/>
      <c r="F894" s="13"/>
      <c r="G894" s="13"/>
      <c r="H894" s="13"/>
      <c r="I894" s="13"/>
      <c r="J894" s="13"/>
      <c r="K894" s="13"/>
    </row>
    <row r="895" spans="2:11" s="5" customFormat="1">
      <c r="B895" s="13"/>
      <c r="C895" s="13"/>
      <c r="D895" s="13"/>
      <c r="E895" s="13"/>
      <c r="F895" s="13"/>
      <c r="G895" s="13"/>
      <c r="H895" s="13"/>
      <c r="I895" s="13"/>
      <c r="J895" s="13"/>
      <c r="K895" s="13"/>
    </row>
    <row r="896" spans="2:11" s="5" customFormat="1">
      <c r="B896" s="13"/>
      <c r="C896" s="13"/>
      <c r="D896" s="13"/>
      <c r="E896" s="13"/>
      <c r="F896" s="13"/>
      <c r="G896" s="13"/>
      <c r="H896" s="13"/>
      <c r="I896" s="13"/>
      <c r="J896" s="13"/>
      <c r="K896" s="13"/>
    </row>
    <row r="897" spans="2:11" s="5" customFormat="1">
      <c r="B897" s="13"/>
      <c r="C897" s="13"/>
      <c r="D897" s="13"/>
      <c r="E897" s="13"/>
      <c r="F897" s="13"/>
      <c r="G897" s="13"/>
      <c r="H897" s="13"/>
      <c r="I897" s="13"/>
      <c r="J897" s="13"/>
      <c r="K897" s="13"/>
    </row>
    <row r="898" spans="2:11" s="5" customFormat="1">
      <c r="B898" s="13"/>
      <c r="C898" s="13"/>
      <c r="D898" s="13"/>
      <c r="E898" s="13"/>
      <c r="F898" s="13"/>
      <c r="G898" s="13"/>
      <c r="H898" s="13"/>
      <c r="I898" s="13"/>
      <c r="J898" s="13"/>
      <c r="K898" s="13"/>
    </row>
    <row r="899" spans="2:11" s="5" customFormat="1">
      <c r="B899" s="13"/>
      <c r="C899" s="13"/>
      <c r="D899" s="13"/>
      <c r="E899" s="13"/>
      <c r="F899" s="13"/>
      <c r="G899" s="13"/>
      <c r="H899" s="13"/>
      <c r="I899" s="13"/>
      <c r="J899" s="13"/>
      <c r="K899" s="13"/>
    </row>
    <row r="900" spans="2:11" s="5" customFormat="1">
      <c r="B900" s="13"/>
      <c r="C900" s="13"/>
      <c r="D900" s="13"/>
      <c r="E900" s="13"/>
      <c r="F900" s="13"/>
      <c r="G900" s="13"/>
      <c r="H900" s="13"/>
      <c r="I900" s="13"/>
      <c r="J900" s="13"/>
      <c r="K900" s="13"/>
    </row>
    <row r="901" spans="2:11" s="5" customFormat="1">
      <c r="B901" s="13"/>
      <c r="C901" s="13"/>
      <c r="D901" s="13"/>
      <c r="E901" s="13"/>
      <c r="F901" s="13"/>
      <c r="G901" s="13"/>
      <c r="H901" s="13"/>
      <c r="I901" s="13"/>
      <c r="J901" s="13"/>
      <c r="K901" s="13"/>
    </row>
    <row r="902" spans="2:11" s="5" customFormat="1">
      <c r="B902" s="13"/>
      <c r="C902" s="13"/>
      <c r="D902" s="13"/>
      <c r="E902" s="13"/>
      <c r="F902" s="13"/>
      <c r="G902" s="13"/>
      <c r="H902" s="13"/>
      <c r="I902" s="13"/>
      <c r="J902" s="13"/>
      <c r="K902" s="13"/>
    </row>
    <row r="903" spans="2:11" s="5" customFormat="1">
      <c r="B903" s="13"/>
      <c r="C903" s="13"/>
      <c r="D903" s="13"/>
      <c r="E903" s="13"/>
      <c r="F903" s="13"/>
      <c r="G903" s="13"/>
      <c r="H903" s="13"/>
      <c r="I903" s="13"/>
      <c r="J903" s="13"/>
      <c r="K903" s="13"/>
    </row>
    <row r="904" spans="2:11" s="5" customFormat="1">
      <c r="B904" s="13"/>
      <c r="C904" s="13"/>
      <c r="D904" s="13"/>
      <c r="E904" s="13"/>
      <c r="F904" s="13"/>
      <c r="G904" s="13"/>
      <c r="H904" s="13"/>
      <c r="I904" s="13"/>
      <c r="J904" s="13"/>
      <c r="K904" s="13"/>
    </row>
    <row r="905" spans="2:11" s="5" customFormat="1">
      <c r="B905" s="13"/>
      <c r="C905" s="13"/>
      <c r="D905" s="13"/>
      <c r="E905" s="13"/>
      <c r="F905" s="13"/>
      <c r="G905" s="13"/>
      <c r="H905" s="13"/>
      <c r="I905" s="13"/>
      <c r="J905" s="13"/>
      <c r="K905" s="13"/>
    </row>
    <row r="906" spans="2:11" s="5" customFormat="1">
      <c r="B906" s="13"/>
      <c r="C906" s="13"/>
      <c r="D906" s="13"/>
      <c r="E906" s="13"/>
      <c r="F906" s="13"/>
      <c r="G906" s="13"/>
      <c r="H906" s="13"/>
      <c r="I906" s="13"/>
      <c r="J906" s="13"/>
      <c r="K906" s="13"/>
    </row>
    <row r="907" spans="2:11" s="5" customFormat="1">
      <c r="B907" s="13"/>
      <c r="C907" s="13"/>
      <c r="D907" s="13"/>
      <c r="E907" s="13"/>
      <c r="F907" s="13"/>
      <c r="G907" s="13"/>
      <c r="H907" s="13"/>
      <c r="I907" s="13"/>
      <c r="J907" s="13"/>
      <c r="K907" s="13"/>
    </row>
    <row r="908" spans="2:11" s="5" customFormat="1">
      <c r="B908" s="13"/>
      <c r="C908" s="13"/>
      <c r="D908" s="13"/>
      <c r="E908" s="13"/>
      <c r="F908" s="13"/>
      <c r="G908" s="13"/>
      <c r="H908" s="13"/>
      <c r="I908" s="13"/>
      <c r="J908" s="13"/>
      <c r="K908" s="13"/>
    </row>
    <row r="909" spans="2:11" s="5" customFormat="1">
      <c r="B909" s="13"/>
      <c r="C909" s="13"/>
      <c r="D909" s="13"/>
      <c r="E909" s="13"/>
      <c r="F909" s="13"/>
      <c r="G909" s="13"/>
      <c r="H909" s="13"/>
      <c r="I909" s="13"/>
      <c r="J909" s="13"/>
      <c r="K909" s="13"/>
    </row>
    <row r="910" spans="2:11" s="5" customFormat="1">
      <c r="B910" s="13"/>
      <c r="C910" s="13"/>
      <c r="D910" s="13"/>
      <c r="E910" s="13"/>
      <c r="F910" s="13"/>
      <c r="G910" s="13"/>
      <c r="H910" s="13"/>
      <c r="I910" s="13"/>
      <c r="J910" s="13"/>
      <c r="K910" s="13"/>
    </row>
    <row r="911" spans="2:11" s="5" customFormat="1">
      <c r="B911" s="13"/>
      <c r="C911" s="13"/>
      <c r="D911" s="13"/>
      <c r="E911" s="13"/>
      <c r="F911" s="13"/>
      <c r="G911" s="13"/>
      <c r="H911" s="13"/>
      <c r="I911" s="13"/>
      <c r="J911" s="13"/>
      <c r="K911" s="13"/>
    </row>
    <row r="912" spans="2:11" s="5" customFormat="1">
      <c r="B912" s="13"/>
      <c r="C912" s="13"/>
      <c r="D912" s="13"/>
      <c r="E912" s="13"/>
      <c r="F912" s="13"/>
      <c r="G912" s="13"/>
      <c r="H912" s="13"/>
      <c r="I912" s="13"/>
      <c r="J912" s="13"/>
      <c r="K912" s="13"/>
    </row>
    <row r="913" spans="2:11" s="5" customFormat="1">
      <c r="B913" s="13"/>
      <c r="C913" s="13"/>
      <c r="D913" s="13"/>
      <c r="E913" s="13"/>
      <c r="F913" s="13"/>
      <c r="G913" s="13"/>
      <c r="H913" s="13"/>
      <c r="I913" s="13"/>
      <c r="J913" s="13"/>
      <c r="K913" s="13"/>
    </row>
    <row r="914" spans="2:11" s="5" customFormat="1">
      <c r="B914" s="13"/>
      <c r="C914" s="13"/>
      <c r="D914" s="13"/>
      <c r="E914" s="13"/>
      <c r="F914" s="13"/>
      <c r="G914" s="13"/>
      <c r="H914" s="13"/>
      <c r="I914" s="13"/>
      <c r="J914" s="13"/>
      <c r="K914" s="13"/>
    </row>
    <row r="915" spans="2:11" s="5" customFormat="1">
      <c r="B915" s="13"/>
      <c r="C915" s="13"/>
      <c r="D915" s="13"/>
      <c r="E915" s="13"/>
      <c r="F915" s="13"/>
      <c r="G915" s="13"/>
      <c r="H915" s="13"/>
      <c r="I915" s="13"/>
      <c r="J915" s="13"/>
      <c r="K915" s="13"/>
    </row>
    <row r="916" spans="2:11" s="5" customFormat="1">
      <c r="B916" s="13"/>
      <c r="C916" s="13"/>
      <c r="D916" s="13"/>
      <c r="E916" s="13"/>
      <c r="F916" s="13"/>
      <c r="G916" s="13"/>
      <c r="H916" s="13"/>
      <c r="I916" s="13"/>
      <c r="J916" s="13"/>
      <c r="K916" s="13"/>
    </row>
    <row r="917" spans="2:11" s="5" customFormat="1">
      <c r="B917" s="13"/>
      <c r="C917" s="13"/>
      <c r="D917" s="13"/>
      <c r="E917" s="13"/>
      <c r="F917" s="13"/>
      <c r="G917" s="13"/>
      <c r="H917" s="13"/>
      <c r="I917" s="13"/>
      <c r="J917" s="13"/>
      <c r="K917" s="13"/>
    </row>
    <row r="918" spans="2:11" s="5" customFormat="1">
      <c r="B918" s="13"/>
      <c r="C918" s="13"/>
      <c r="D918" s="13"/>
      <c r="E918" s="13"/>
      <c r="F918" s="13"/>
      <c r="G918" s="13"/>
      <c r="H918" s="13"/>
      <c r="I918" s="13"/>
      <c r="J918" s="13"/>
      <c r="K918" s="13"/>
    </row>
    <row r="919" spans="2:11" s="5" customFormat="1">
      <c r="B919" s="13"/>
      <c r="C919" s="13"/>
      <c r="D919" s="13"/>
      <c r="E919" s="13"/>
      <c r="F919" s="13"/>
      <c r="G919" s="13"/>
      <c r="H919" s="13"/>
      <c r="I919" s="13"/>
      <c r="J919" s="13"/>
      <c r="K919" s="13"/>
    </row>
    <row r="920" spans="2:11" s="5" customFormat="1">
      <c r="B920" s="13"/>
      <c r="C920" s="13"/>
      <c r="D920" s="13"/>
      <c r="E920" s="13"/>
      <c r="F920" s="13"/>
      <c r="G920" s="13"/>
      <c r="H920" s="13"/>
      <c r="I920" s="13"/>
      <c r="J920" s="13"/>
      <c r="K920" s="13"/>
    </row>
    <row r="921" spans="2:11" s="5" customFormat="1">
      <c r="B921" s="13"/>
      <c r="C921" s="13"/>
      <c r="D921" s="13"/>
      <c r="E921" s="13"/>
      <c r="F921" s="13"/>
      <c r="G921" s="13"/>
      <c r="H921" s="13"/>
      <c r="I921" s="13"/>
      <c r="J921" s="13"/>
      <c r="K921" s="13"/>
    </row>
    <row r="922" spans="2:11" s="5" customFormat="1">
      <c r="B922" s="13"/>
      <c r="C922" s="13"/>
      <c r="D922" s="13"/>
      <c r="E922" s="13"/>
      <c r="F922" s="13"/>
      <c r="G922" s="13"/>
      <c r="H922" s="13"/>
      <c r="I922" s="13"/>
      <c r="J922" s="13"/>
      <c r="K922" s="13"/>
    </row>
    <row r="923" spans="2:11" s="5" customFormat="1">
      <c r="B923" s="13"/>
      <c r="C923" s="13"/>
      <c r="D923" s="13"/>
      <c r="E923" s="13"/>
      <c r="F923" s="13"/>
      <c r="G923" s="13"/>
      <c r="H923" s="13"/>
      <c r="I923" s="13"/>
      <c r="J923" s="13"/>
      <c r="K923" s="13"/>
    </row>
    <row r="924" spans="2:11" s="5" customFormat="1">
      <c r="B924" s="13"/>
      <c r="C924" s="13"/>
      <c r="D924" s="13"/>
      <c r="E924" s="13"/>
      <c r="F924" s="13"/>
      <c r="G924" s="13"/>
      <c r="H924" s="13"/>
      <c r="I924" s="13"/>
      <c r="J924" s="13"/>
      <c r="K924" s="13"/>
    </row>
    <row r="925" spans="2:11" s="5" customFormat="1">
      <c r="B925" s="13"/>
      <c r="C925" s="13"/>
      <c r="D925" s="13"/>
      <c r="E925" s="13"/>
      <c r="F925" s="13"/>
      <c r="G925" s="13"/>
      <c r="H925" s="13"/>
      <c r="I925" s="13"/>
      <c r="J925" s="13"/>
      <c r="K925" s="13"/>
    </row>
    <row r="926" spans="2:11" s="5" customFormat="1">
      <c r="B926" s="13"/>
      <c r="C926" s="13"/>
      <c r="D926" s="13"/>
      <c r="E926" s="13"/>
      <c r="F926" s="13"/>
      <c r="G926" s="13"/>
      <c r="H926" s="13"/>
      <c r="I926" s="13"/>
      <c r="J926" s="13"/>
      <c r="K926" s="13"/>
    </row>
    <row r="927" spans="2:11" s="5" customFormat="1">
      <c r="B927" s="13"/>
      <c r="C927" s="13"/>
      <c r="D927" s="13"/>
      <c r="E927" s="13"/>
      <c r="F927" s="13"/>
      <c r="G927" s="13"/>
      <c r="H927" s="13"/>
      <c r="I927" s="13"/>
      <c r="J927" s="13"/>
      <c r="K927" s="13"/>
    </row>
    <row r="928" spans="2:11" s="5" customFormat="1">
      <c r="B928" s="13"/>
      <c r="C928" s="13"/>
      <c r="D928" s="13"/>
      <c r="E928" s="13"/>
      <c r="F928" s="13"/>
      <c r="G928" s="13"/>
      <c r="H928" s="13"/>
      <c r="I928" s="13"/>
      <c r="J928" s="13"/>
      <c r="K928" s="13"/>
    </row>
    <row r="929" spans="2:11" s="5" customFormat="1">
      <c r="B929" s="13"/>
      <c r="C929" s="13"/>
      <c r="D929" s="13"/>
      <c r="E929" s="13"/>
      <c r="F929" s="13"/>
      <c r="G929" s="13"/>
      <c r="H929" s="13"/>
      <c r="I929" s="13"/>
      <c r="J929" s="13"/>
      <c r="K929" s="13"/>
    </row>
    <row r="930" spans="2:11" s="5" customFormat="1">
      <c r="B930" s="13"/>
      <c r="C930" s="13"/>
      <c r="D930" s="13"/>
      <c r="E930" s="13"/>
      <c r="F930" s="13"/>
      <c r="G930" s="13"/>
      <c r="H930" s="13"/>
      <c r="I930" s="13"/>
      <c r="J930" s="13"/>
      <c r="K930" s="13"/>
    </row>
    <row r="931" spans="2:11" s="5" customFormat="1">
      <c r="B931" s="13"/>
      <c r="C931" s="13"/>
      <c r="D931" s="13"/>
      <c r="E931" s="13"/>
      <c r="F931" s="13"/>
      <c r="G931" s="13"/>
      <c r="H931" s="13"/>
      <c r="I931" s="13"/>
      <c r="J931" s="13"/>
      <c r="K931" s="13"/>
    </row>
    <row r="932" spans="2:11" s="5" customFormat="1">
      <c r="B932" s="13"/>
      <c r="C932" s="13"/>
      <c r="D932" s="13"/>
      <c r="E932" s="13"/>
      <c r="F932" s="13"/>
      <c r="G932" s="13"/>
      <c r="H932" s="13"/>
      <c r="I932" s="13"/>
      <c r="J932" s="13"/>
      <c r="K932" s="13"/>
    </row>
    <row r="933" spans="2:11" s="5" customFormat="1">
      <c r="B933" s="13"/>
      <c r="C933" s="13"/>
      <c r="D933" s="13"/>
      <c r="E933" s="13"/>
      <c r="F933" s="13"/>
      <c r="G933" s="13"/>
      <c r="H933" s="13"/>
      <c r="I933" s="13"/>
      <c r="J933" s="13"/>
      <c r="K933" s="13"/>
    </row>
    <row r="934" spans="2:11" s="5" customFormat="1">
      <c r="B934" s="13"/>
      <c r="C934" s="13"/>
      <c r="D934" s="13"/>
      <c r="E934" s="13"/>
      <c r="F934" s="13"/>
      <c r="G934" s="13"/>
      <c r="H934" s="13"/>
      <c r="I934" s="13"/>
      <c r="J934" s="13"/>
      <c r="K934" s="13"/>
    </row>
    <row r="935" spans="2:11" s="5" customFormat="1">
      <c r="B935" s="13"/>
      <c r="C935" s="13"/>
      <c r="D935" s="13"/>
      <c r="E935" s="13"/>
      <c r="F935" s="13"/>
      <c r="G935" s="13"/>
      <c r="H935" s="13"/>
      <c r="I935" s="13"/>
      <c r="J935" s="13"/>
      <c r="K935" s="13"/>
    </row>
    <row r="936" spans="2:11" s="5" customFormat="1">
      <c r="B936" s="13"/>
      <c r="C936" s="13"/>
      <c r="D936" s="13"/>
      <c r="E936" s="13"/>
      <c r="F936" s="13"/>
      <c r="G936" s="13"/>
      <c r="H936" s="13"/>
      <c r="I936" s="13"/>
      <c r="J936" s="13"/>
      <c r="K936" s="13"/>
    </row>
    <row r="937" spans="2:11" s="5" customFormat="1">
      <c r="B937" s="13"/>
      <c r="C937" s="13"/>
      <c r="D937" s="13"/>
      <c r="E937" s="13"/>
      <c r="F937" s="13"/>
      <c r="G937" s="13"/>
      <c r="H937" s="13"/>
      <c r="I937" s="13"/>
      <c r="J937" s="13"/>
      <c r="K937" s="13"/>
    </row>
    <row r="938" spans="2:11" s="5" customFormat="1">
      <c r="B938" s="13"/>
      <c r="C938" s="13"/>
      <c r="D938" s="13"/>
      <c r="E938" s="13"/>
      <c r="F938" s="13"/>
      <c r="G938" s="13"/>
      <c r="H938" s="13"/>
      <c r="I938" s="13"/>
      <c r="J938" s="13"/>
      <c r="K938" s="13"/>
    </row>
    <row r="939" spans="2:11" s="5" customFormat="1">
      <c r="B939" s="13"/>
      <c r="C939" s="13"/>
      <c r="D939" s="13"/>
      <c r="E939" s="13"/>
      <c r="F939" s="13"/>
      <c r="G939" s="13"/>
      <c r="H939" s="13"/>
      <c r="I939" s="13"/>
      <c r="J939" s="13"/>
      <c r="K939" s="13"/>
    </row>
    <row r="940" spans="2:11" s="5" customFormat="1">
      <c r="B940" s="13"/>
      <c r="C940" s="13"/>
      <c r="D940" s="13"/>
      <c r="E940" s="13"/>
      <c r="F940" s="13"/>
      <c r="G940" s="13"/>
      <c r="H940" s="13"/>
      <c r="I940" s="13"/>
      <c r="J940" s="13"/>
      <c r="K940" s="13"/>
    </row>
    <row r="941" spans="2:11" s="5" customFormat="1">
      <c r="B941" s="13"/>
      <c r="C941" s="13"/>
      <c r="D941" s="13"/>
      <c r="E941" s="13"/>
      <c r="F941" s="13"/>
      <c r="G941" s="13"/>
      <c r="H941" s="13"/>
      <c r="I941" s="13"/>
      <c r="J941" s="13"/>
      <c r="K941" s="13"/>
    </row>
    <row r="942" spans="2:11" s="5" customFormat="1">
      <c r="B942" s="13"/>
      <c r="C942" s="13"/>
      <c r="D942" s="13"/>
      <c r="E942" s="13"/>
      <c r="F942" s="13"/>
      <c r="G942" s="13"/>
      <c r="H942" s="13"/>
      <c r="I942" s="13"/>
      <c r="J942" s="13"/>
      <c r="K942" s="13"/>
    </row>
    <row r="943" spans="2:11" s="5" customFormat="1">
      <c r="B943" s="13"/>
      <c r="C943" s="13"/>
      <c r="D943" s="13"/>
      <c r="E943" s="13"/>
      <c r="F943" s="13"/>
      <c r="G943" s="13"/>
      <c r="H943" s="13"/>
      <c r="I943" s="13"/>
      <c r="J943" s="13"/>
      <c r="K943" s="13"/>
    </row>
    <row r="944" spans="2:11" s="5" customFormat="1">
      <c r="B944" s="13"/>
      <c r="C944" s="13"/>
      <c r="D944" s="13"/>
      <c r="E944" s="13"/>
      <c r="F944" s="13"/>
      <c r="G944" s="13"/>
      <c r="H944" s="13"/>
      <c r="I944" s="13"/>
      <c r="J944" s="13"/>
      <c r="K944" s="13"/>
    </row>
    <row r="945" spans="2:11" s="5" customFormat="1">
      <c r="B945" s="13"/>
      <c r="C945" s="13"/>
      <c r="D945" s="13"/>
      <c r="E945" s="13"/>
      <c r="F945" s="13"/>
      <c r="G945" s="13"/>
      <c r="H945" s="13"/>
      <c r="I945" s="13"/>
      <c r="J945" s="13"/>
      <c r="K945" s="13"/>
    </row>
    <row r="946" spans="2:11" s="5" customFormat="1">
      <c r="B946" s="13"/>
      <c r="C946" s="13"/>
      <c r="D946" s="13"/>
      <c r="E946" s="13"/>
      <c r="F946" s="13"/>
      <c r="G946" s="13"/>
      <c r="H946" s="13"/>
      <c r="I946" s="13"/>
      <c r="J946" s="13"/>
      <c r="K946" s="13"/>
    </row>
    <row r="947" spans="2:11" s="5" customFormat="1">
      <c r="B947" s="13"/>
      <c r="C947" s="13"/>
      <c r="D947" s="13"/>
      <c r="E947" s="13"/>
      <c r="F947" s="13"/>
      <c r="G947" s="13"/>
      <c r="H947" s="13"/>
      <c r="I947" s="13"/>
      <c r="J947" s="13"/>
      <c r="K947" s="13"/>
    </row>
    <row r="948" spans="2:11" s="5" customFormat="1">
      <c r="B948" s="13"/>
      <c r="C948" s="13"/>
      <c r="D948" s="13"/>
      <c r="E948" s="13"/>
      <c r="F948" s="13"/>
      <c r="G948" s="13"/>
      <c r="H948" s="13"/>
      <c r="I948" s="13"/>
      <c r="J948" s="13"/>
      <c r="K948" s="13"/>
    </row>
    <row r="949" spans="2:11" s="5" customFormat="1">
      <c r="B949" s="13"/>
      <c r="C949" s="13"/>
      <c r="D949" s="13"/>
      <c r="E949" s="13"/>
      <c r="F949" s="13"/>
      <c r="G949" s="13"/>
      <c r="H949" s="13"/>
      <c r="I949" s="13"/>
      <c r="J949" s="13"/>
      <c r="K949" s="13"/>
    </row>
    <row r="950" spans="2:11" s="5" customFormat="1">
      <c r="B950" s="13"/>
      <c r="C950" s="13"/>
      <c r="D950" s="13"/>
      <c r="E950" s="13"/>
      <c r="F950" s="13"/>
      <c r="G950" s="13"/>
      <c r="H950" s="13"/>
      <c r="I950" s="13"/>
      <c r="J950" s="13"/>
      <c r="K950" s="13"/>
    </row>
    <row r="951" spans="2:11" s="5" customFormat="1">
      <c r="B951" s="13"/>
      <c r="C951" s="13"/>
      <c r="D951" s="13"/>
      <c r="E951" s="13"/>
      <c r="F951" s="13"/>
      <c r="G951" s="13"/>
      <c r="H951" s="13"/>
      <c r="I951" s="13"/>
      <c r="J951" s="13"/>
      <c r="K951" s="13"/>
    </row>
    <row r="952" spans="2:11" s="5" customFormat="1">
      <c r="B952" s="13"/>
      <c r="C952" s="13"/>
      <c r="D952" s="13"/>
      <c r="E952" s="13"/>
      <c r="F952" s="13"/>
      <c r="G952" s="13"/>
      <c r="H952" s="13"/>
      <c r="I952" s="13"/>
      <c r="J952" s="13"/>
      <c r="K952" s="13"/>
    </row>
    <row r="953" spans="2:11" s="5" customFormat="1">
      <c r="B953" s="13"/>
      <c r="C953" s="13"/>
      <c r="D953" s="13"/>
      <c r="E953" s="13"/>
      <c r="F953" s="13"/>
      <c r="G953" s="13"/>
      <c r="H953" s="13"/>
      <c r="I953" s="13"/>
      <c r="J953" s="13"/>
      <c r="K953" s="13"/>
    </row>
    <row r="954" spans="2:11" s="5" customFormat="1">
      <c r="B954" s="13"/>
      <c r="C954" s="13"/>
      <c r="D954" s="13"/>
      <c r="E954" s="13"/>
      <c r="F954" s="13"/>
      <c r="G954" s="13"/>
      <c r="H954" s="13"/>
      <c r="I954" s="13"/>
      <c r="J954" s="13"/>
      <c r="K954" s="13"/>
    </row>
    <row r="955" spans="2:11" s="5" customFormat="1">
      <c r="B955" s="13"/>
      <c r="C955" s="13"/>
      <c r="D955" s="13"/>
      <c r="E955" s="13"/>
      <c r="F955" s="13"/>
      <c r="G955" s="13"/>
      <c r="H955" s="13"/>
      <c r="I955" s="13"/>
      <c r="J955" s="13"/>
      <c r="K955" s="13"/>
    </row>
    <row r="956" spans="2:11" s="5" customFormat="1">
      <c r="B956" s="13"/>
      <c r="C956" s="13"/>
      <c r="D956" s="13"/>
      <c r="E956" s="13"/>
      <c r="F956" s="13"/>
      <c r="G956" s="13"/>
      <c r="H956" s="13"/>
      <c r="I956" s="13"/>
      <c r="J956" s="13"/>
      <c r="K956" s="13"/>
    </row>
    <row r="957" spans="2:11" s="5" customFormat="1">
      <c r="B957" s="13"/>
      <c r="C957" s="13"/>
      <c r="D957" s="13"/>
      <c r="E957" s="13"/>
      <c r="F957" s="13"/>
      <c r="G957" s="13"/>
      <c r="H957" s="13"/>
      <c r="I957" s="13"/>
      <c r="J957" s="13"/>
      <c r="K957" s="13"/>
    </row>
    <row r="958" spans="2:11" s="5" customFormat="1">
      <c r="B958" s="13"/>
      <c r="C958" s="13"/>
      <c r="D958" s="13"/>
      <c r="E958" s="13"/>
      <c r="F958" s="13"/>
      <c r="G958" s="13"/>
      <c r="H958" s="13"/>
      <c r="I958" s="13"/>
      <c r="J958" s="13"/>
      <c r="K958" s="13"/>
    </row>
    <row r="959" spans="2:11" s="5" customFormat="1">
      <c r="B959" s="13"/>
      <c r="C959" s="13"/>
      <c r="D959" s="13"/>
      <c r="E959" s="13"/>
      <c r="F959" s="13"/>
      <c r="G959" s="13"/>
      <c r="H959" s="13"/>
      <c r="I959" s="13"/>
      <c r="J959" s="13"/>
      <c r="K959" s="13"/>
    </row>
    <row r="960" spans="2:11" s="5" customFormat="1">
      <c r="B960" s="13"/>
      <c r="C960" s="13"/>
      <c r="D960" s="13"/>
      <c r="E960" s="13"/>
      <c r="F960" s="13"/>
      <c r="G960" s="13"/>
      <c r="H960" s="13"/>
      <c r="I960" s="13"/>
      <c r="J960" s="13"/>
      <c r="K960" s="13"/>
    </row>
    <row r="961" spans="2:11" s="5" customFormat="1">
      <c r="B961" s="13"/>
      <c r="C961" s="13"/>
      <c r="D961" s="13"/>
      <c r="E961" s="13"/>
      <c r="F961" s="13"/>
      <c r="G961" s="13"/>
      <c r="H961" s="13"/>
      <c r="I961" s="13"/>
      <c r="J961" s="13"/>
      <c r="K961" s="13"/>
    </row>
    <row r="962" spans="2:11" s="5" customFormat="1">
      <c r="B962" s="13"/>
      <c r="C962" s="13"/>
      <c r="D962" s="13"/>
      <c r="E962" s="13"/>
      <c r="F962" s="13"/>
      <c r="G962" s="13"/>
      <c r="H962" s="13"/>
      <c r="I962" s="13"/>
      <c r="J962" s="13"/>
      <c r="K962" s="13"/>
    </row>
    <row r="963" spans="2:11" s="5" customFormat="1">
      <c r="B963" s="13"/>
      <c r="C963" s="13"/>
      <c r="D963" s="13"/>
      <c r="E963" s="13"/>
      <c r="F963" s="13"/>
      <c r="G963" s="13"/>
      <c r="H963" s="13"/>
      <c r="I963" s="13"/>
      <c r="J963" s="13"/>
      <c r="K963" s="13"/>
    </row>
    <row r="964" spans="2:11" s="5" customFormat="1">
      <c r="B964" s="13"/>
      <c r="C964" s="13"/>
      <c r="D964" s="13"/>
      <c r="E964" s="13"/>
      <c r="F964" s="13"/>
      <c r="G964" s="13"/>
      <c r="H964" s="13"/>
      <c r="I964" s="13"/>
      <c r="J964" s="13"/>
      <c r="K964" s="13"/>
    </row>
    <row r="965" spans="2:11" s="5" customFormat="1">
      <c r="B965" s="13"/>
      <c r="C965" s="13"/>
      <c r="D965" s="13"/>
      <c r="E965" s="13"/>
      <c r="F965" s="13"/>
      <c r="G965" s="13"/>
      <c r="H965" s="13"/>
      <c r="I965" s="13"/>
      <c r="J965" s="13"/>
      <c r="K965" s="13"/>
    </row>
    <row r="966" spans="2:11" s="5" customFormat="1">
      <c r="B966" s="13"/>
      <c r="C966" s="13"/>
      <c r="D966" s="13"/>
      <c r="E966" s="13"/>
      <c r="F966" s="13"/>
      <c r="G966" s="13"/>
      <c r="H966" s="13"/>
      <c r="I966" s="13"/>
      <c r="J966" s="13"/>
      <c r="K966" s="13"/>
    </row>
    <row r="967" spans="2:11" s="5" customFormat="1">
      <c r="B967" s="13"/>
      <c r="C967" s="13"/>
      <c r="D967" s="13"/>
      <c r="E967" s="13"/>
      <c r="F967" s="13"/>
      <c r="G967" s="13"/>
      <c r="H967" s="13"/>
      <c r="I967" s="13"/>
      <c r="J967" s="13"/>
      <c r="K967" s="13"/>
    </row>
    <row r="968" spans="2:11" s="5" customFormat="1">
      <c r="B968" s="13"/>
      <c r="C968" s="13"/>
      <c r="D968" s="13"/>
      <c r="E968" s="13"/>
      <c r="F968" s="13"/>
      <c r="G968" s="13"/>
      <c r="H968" s="13"/>
      <c r="I968" s="13"/>
      <c r="J968" s="13"/>
      <c r="K968" s="13"/>
    </row>
    <row r="969" spans="2:11" s="5" customFormat="1">
      <c r="B969" s="13"/>
      <c r="C969" s="13"/>
      <c r="D969" s="13"/>
      <c r="E969" s="13"/>
      <c r="F969" s="13"/>
      <c r="G969" s="13"/>
      <c r="H969" s="13"/>
      <c r="I969" s="13"/>
      <c r="J969" s="13"/>
      <c r="K969" s="13"/>
    </row>
    <row r="970" spans="2:11" s="5" customFormat="1">
      <c r="B970" s="13"/>
      <c r="C970" s="13"/>
      <c r="D970" s="13"/>
      <c r="E970" s="13"/>
      <c r="F970" s="13"/>
      <c r="G970" s="13"/>
      <c r="H970" s="13"/>
      <c r="I970" s="13"/>
      <c r="J970" s="13"/>
      <c r="K970" s="13"/>
    </row>
    <row r="971" spans="2:11" s="5" customFormat="1">
      <c r="B971" s="13"/>
      <c r="C971" s="13"/>
      <c r="D971" s="13"/>
      <c r="E971" s="13"/>
      <c r="F971" s="13"/>
      <c r="G971" s="13"/>
      <c r="H971" s="13"/>
      <c r="I971" s="13"/>
      <c r="J971" s="13"/>
      <c r="K971" s="13"/>
    </row>
    <row r="972" spans="2:11" s="5" customFormat="1">
      <c r="B972" s="13"/>
      <c r="C972" s="13"/>
      <c r="D972" s="13"/>
      <c r="E972" s="13"/>
      <c r="F972" s="13"/>
      <c r="G972" s="13"/>
      <c r="H972" s="13"/>
      <c r="I972" s="13"/>
      <c r="J972" s="13"/>
      <c r="K972" s="13"/>
    </row>
    <row r="973" spans="2:11" s="5" customFormat="1">
      <c r="B973" s="13"/>
      <c r="C973" s="13"/>
      <c r="D973" s="13"/>
      <c r="E973" s="13"/>
      <c r="F973" s="13"/>
      <c r="G973" s="13"/>
      <c r="H973" s="13"/>
      <c r="I973" s="13"/>
      <c r="J973" s="13"/>
      <c r="K973" s="13"/>
    </row>
    <row r="974" spans="2:11" s="5" customFormat="1">
      <c r="B974" s="13"/>
      <c r="C974" s="13"/>
      <c r="D974" s="13"/>
      <c r="E974" s="13"/>
      <c r="F974" s="13"/>
      <c r="G974" s="13"/>
      <c r="H974" s="13"/>
      <c r="I974" s="13"/>
      <c r="J974" s="13"/>
      <c r="K974" s="13"/>
    </row>
    <row r="975" spans="2:11" s="5" customFormat="1">
      <c r="B975" s="13"/>
      <c r="C975" s="13"/>
      <c r="D975" s="13"/>
      <c r="E975" s="13"/>
      <c r="F975" s="13"/>
      <c r="G975" s="13"/>
      <c r="H975" s="13"/>
      <c r="I975" s="13"/>
      <c r="J975" s="13"/>
      <c r="K975" s="13"/>
    </row>
    <row r="976" spans="2:11" s="5" customFormat="1">
      <c r="B976" s="13"/>
      <c r="C976" s="13"/>
      <c r="D976" s="13"/>
      <c r="E976" s="13"/>
      <c r="F976" s="13"/>
      <c r="G976" s="13"/>
      <c r="H976" s="13"/>
      <c r="I976" s="13"/>
      <c r="J976" s="13"/>
      <c r="K976" s="13"/>
    </row>
    <row r="977" spans="2:11" s="5" customFormat="1">
      <c r="B977" s="13"/>
      <c r="C977" s="13"/>
      <c r="D977" s="13"/>
      <c r="E977" s="13"/>
      <c r="F977" s="13"/>
      <c r="G977" s="13"/>
      <c r="H977" s="13"/>
      <c r="I977" s="13"/>
      <c r="J977" s="13"/>
      <c r="K977" s="13"/>
    </row>
    <row r="978" spans="2:11" s="5" customFormat="1">
      <c r="B978" s="13"/>
      <c r="C978" s="13"/>
      <c r="D978" s="13"/>
      <c r="E978" s="13"/>
      <c r="F978" s="13"/>
      <c r="G978" s="13"/>
      <c r="H978" s="13"/>
      <c r="I978" s="13"/>
      <c r="J978" s="13"/>
      <c r="K978" s="13"/>
    </row>
    <row r="979" spans="2:11" s="5" customFormat="1">
      <c r="B979" s="13"/>
      <c r="C979" s="13"/>
      <c r="D979" s="13"/>
      <c r="E979" s="13"/>
      <c r="F979" s="13"/>
      <c r="G979" s="13"/>
      <c r="H979" s="13"/>
      <c r="I979" s="13"/>
      <c r="J979" s="13"/>
      <c r="K979" s="13"/>
    </row>
    <row r="980" spans="2:11" s="5" customFormat="1">
      <c r="B980" s="13"/>
      <c r="C980" s="13"/>
      <c r="D980" s="13"/>
      <c r="E980" s="13"/>
      <c r="F980" s="13"/>
      <c r="G980" s="13"/>
      <c r="H980" s="13"/>
      <c r="I980" s="13"/>
      <c r="J980" s="13"/>
      <c r="K980" s="13"/>
    </row>
    <row r="981" spans="2:11" s="5" customFormat="1">
      <c r="B981" s="13"/>
      <c r="C981" s="13"/>
      <c r="D981" s="13"/>
      <c r="E981" s="13"/>
      <c r="F981" s="13"/>
      <c r="G981" s="13"/>
      <c r="H981" s="13"/>
      <c r="I981" s="13"/>
      <c r="J981" s="13"/>
      <c r="K981" s="13"/>
    </row>
    <row r="982" spans="2:11" s="5" customFormat="1">
      <c r="B982" s="13"/>
      <c r="C982" s="13"/>
      <c r="D982" s="13"/>
      <c r="E982" s="13"/>
      <c r="F982" s="13"/>
      <c r="G982" s="13"/>
      <c r="H982" s="13"/>
      <c r="I982" s="13"/>
      <c r="J982" s="13"/>
      <c r="K982" s="13"/>
    </row>
    <row r="983" spans="2:11" s="5" customFormat="1">
      <c r="B983" s="13"/>
      <c r="C983" s="13"/>
      <c r="D983" s="13"/>
      <c r="E983" s="13"/>
      <c r="F983" s="13"/>
      <c r="G983" s="13"/>
      <c r="H983" s="13"/>
      <c r="I983" s="13"/>
      <c r="J983" s="13"/>
      <c r="K983" s="13"/>
    </row>
    <row r="984" spans="2:11" s="5" customFormat="1">
      <c r="B984" s="13"/>
      <c r="C984" s="13"/>
      <c r="D984" s="13"/>
      <c r="E984" s="13"/>
      <c r="F984" s="13"/>
      <c r="G984" s="13"/>
      <c r="H984" s="13"/>
      <c r="I984" s="13"/>
      <c r="J984" s="13"/>
      <c r="K984" s="13"/>
    </row>
    <row r="985" spans="2:11" s="5" customFormat="1">
      <c r="B985" s="13"/>
      <c r="C985" s="13"/>
      <c r="D985" s="13"/>
      <c r="E985" s="13"/>
      <c r="F985" s="13"/>
      <c r="G985" s="13"/>
      <c r="H985" s="13"/>
      <c r="I985" s="13"/>
      <c r="J985" s="13"/>
      <c r="K985" s="13"/>
    </row>
    <row r="986" spans="2:11" s="5" customFormat="1">
      <c r="B986" s="13"/>
      <c r="C986" s="13"/>
      <c r="D986" s="13"/>
      <c r="E986" s="13"/>
      <c r="F986" s="13"/>
      <c r="G986" s="13"/>
      <c r="H986" s="13"/>
      <c r="I986" s="13"/>
      <c r="J986" s="13"/>
      <c r="K986" s="13"/>
    </row>
    <row r="987" spans="2:11" s="5" customFormat="1">
      <c r="B987" s="13"/>
      <c r="C987" s="13"/>
      <c r="D987" s="13"/>
      <c r="E987" s="13"/>
      <c r="F987" s="13"/>
      <c r="G987" s="13"/>
      <c r="H987" s="13"/>
      <c r="I987" s="13"/>
      <c r="J987" s="13"/>
      <c r="K987" s="13"/>
    </row>
    <row r="988" spans="2:11" s="5" customFormat="1">
      <c r="B988" s="13"/>
      <c r="C988" s="13"/>
      <c r="D988" s="13"/>
      <c r="E988" s="13"/>
      <c r="F988" s="13"/>
      <c r="G988" s="13"/>
      <c r="H988" s="13"/>
      <c r="I988" s="13"/>
      <c r="J988" s="13"/>
      <c r="K988" s="13"/>
    </row>
    <row r="989" spans="2:11" s="5" customFormat="1">
      <c r="B989" s="13"/>
      <c r="C989" s="13"/>
      <c r="D989" s="13"/>
      <c r="E989" s="13"/>
      <c r="F989" s="13"/>
      <c r="G989" s="13"/>
      <c r="H989" s="13"/>
      <c r="I989" s="13"/>
      <c r="J989" s="13"/>
      <c r="K989" s="13"/>
    </row>
    <row r="990" spans="2:11" s="5" customFormat="1">
      <c r="B990" s="13"/>
      <c r="C990" s="13"/>
      <c r="D990" s="13"/>
      <c r="E990" s="13"/>
      <c r="F990" s="13"/>
      <c r="G990" s="13"/>
      <c r="H990" s="13"/>
      <c r="I990" s="13"/>
      <c r="J990" s="13"/>
      <c r="K990" s="13"/>
    </row>
    <row r="991" spans="2:11" s="5" customFormat="1">
      <c r="B991" s="13"/>
      <c r="C991" s="13"/>
      <c r="D991" s="13"/>
      <c r="E991" s="13"/>
      <c r="F991" s="13"/>
      <c r="G991" s="13"/>
      <c r="H991" s="13"/>
      <c r="I991" s="13"/>
      <c r="J991" s="13"/>
      <c r="K991" s="13"/>
    </row>
    <row r="992" spans="2:11" s="5" customFormat="1">
      <c r="B992" s="13"/>
      <c r="C992" s="13"/>
      <c r="D992" s="13"/>
      <c r="E992" s="13"/>
      <c r="F992" s="13"/>
      <c r="G992" s="13"/>
      <c r="H992" s="13"/>
      <c r="I992" s="13"/>
      <c r="J992" s="13"/>
      <c r="K992" s="13"/>
    </row>
    <row r="993" spans="2:11" s="5" customFormat="1">
      <c r="B993" s="13"/>
      <c r="C993" s="13"/>
      <c r="D993" s="13"/>
      <c r="E993" s="13"/>
      <c r="F993" s="13"/>
      <c r="G993" s="13"/>
      <c r="H993" s="13"/>
      <c r="I993" s="13"/>
      <c r="J993" s="13"/>
      <c r="K993" s="13"/>
    </row>
    <row r="994" spans="2:11" s="5" customFormat="1">
      <c r="B994" s="13"/>
      <c r="C994" s="13"/>
      <c r="D994" s="13"/>
      <c r="E994" s="13"/>
      <c r="F994" s="13"/>
      <c r="G994" s="13"/>
      <c r="H994" s="13"/>
      <c r="I994" s="13"/>
      <c r="J994" s="13"/>
      <c r="K994" s="13"/>
    </row>
    <row r="995" spans="2:11" s="5" customFormat="1">
      <c r="B995" s="13"/>
      <c r="C995" s="13"/>
      <c r="D995" s="13"/>
      <c r="E995" s="13"/>
      <c r="F995" s="13"/>
      <c r="G995" s="13"/>
      <c r="H995" s="13"/>
      <c r="I995" s="13"/>
      <c r="J995" s="13"/>
      <c r="K995" s="13"/>
    </row>
    <row r="996" spans="2:11" s="5" customFormat="1">
      <c r="B996" s="13"/>
      <c r="C996" s="13"/>
      <c r="D996" s="13"/>
      <c r="E996" s="13"/>
      <c r="F996" s="13"/>
      <c r="G996" s="13"/>
      <c r="H996" s="13"/>
      <c r="I996" s="13"/>
      <c r="J996" s="13"/>
      <c r="K996" s="13"/>
    </row>
    <row r="997" spans="2:11" s="5" customFormat="1">
      <c r="B997" s="13"/>
      <c r="C997" s="13"/>
      <c r="D997" s="13"/>
      <c r="E997" s="13"/>
      <c r="F997" s="13"/>
      <c r="G997" s="13"/>
      <c r="H997" s="13"/>
      <c r="I997" s="13"/>
      <c r="J997" s="13"/>
      <c r="K997" s="13"/>
    </row>
    <row r="998" spans="2:11" s="5" customFormat="1">
      <c r="B998" s="13"/>
      <c r="C998" s="13"/>
      <c r="D998" s="13"/>
      <c r="E998" s="13"/>
      <c r="F998" s="13"/>
      <c r="G998" s="13"/>
      <c r="H998" s="13"/>
      <c r="I998" s="13"/>
      <c r="J998" s="13"/>
      <c r="K998" s="13"/>
    </row>
    <row r="999" spans="2:11" s="5" customFormat="1">
      <c r="B999" s="13"/>
      <c r="C999" s="13"/>
      <c r="D999" s="13"/>
      <c r="E999" s="13"/>
      <c r="F999" s="13"/>
      <c r="G999" s="13"/>
      <c r="H999" s="13"/>
      <c r="I999" s="13"/>
      <c r="J999" s="13"/>
      <c r="K999" s="13"/>
    </row>
    <row r="1000" spans="2:11" s="5" customFormat="1"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</row>
    <row r="1001" spans="2:11" s="5" customFormat="1"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</row>
    <row r="1002" spans="2:11" s="5" customFormat="1"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</row>
    <row r="1003" spans="2:11" s="5" customFormat="1"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</row>
    <row r="1004" spans="2:11" s="5" customFormat="1"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</row>
    <row r="1005" spans="2:11" s="5" customFormat="1"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</row>
    <row r="1006" spans="2:11" s="5" customFormat="1"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</row>
    <row r="1007" spans="2:11" s="5" customFormat="1"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</row>
    <row r="1008" spans="2:11" s="5" customFormat="1"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</row>
    <row r="1009" spans="2:11" s="5" customFormat="1"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</row>
    <row r="1010" spans="2:11" s="5" customFormat="1"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</row>
    <row r="1011" spans="2:11" s="5" customFormat="1"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</row>
    <row r="1012" spans="2:11" s="5" customFormat="1"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</row>
    <row r="1013" spans="2:11" s="5" customFormat="1"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</row>
    <row r="1014" spans="2:11" s="5" customFormat="1"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</row>
    <row r="1015" spans="2:11" s="5" customFormat="1"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</row>
    <row r="1016" spans="2:11" s="5" customFormat="1"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</row>
    <row r="1017" spans="2:11" s="5" customFormat="1"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</row>
    <row r="1018" spans="2:11" s="5" customFormat="1"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</row>
    <row r="1019" spans="2:11" s="5" customFormat="1"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</row>
    <row r="1020" spans="2:11" s="5" customFormat="1"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</row>
    <row r="1021" spans="2:11" s="5" customFormat="1"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</row>
    <row r="1022" spans="2:11" s="5" customFormat="1"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</row>
    <row r="1023" spans="2:11" s="5" customFormat="1"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</row>
    <row r="1024" spans="2:11" s="5" customFormat="1"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</row>
    <row r="1025" spans="2:11" s="5" customFormat="1"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</row>
    <row r="1026" spans="2:11" s="5" customFormat="1"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</row>
    <row r="1027" spans="2:11" s="5" customFormat="1"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</row>
    <row r="1028" spans="2:11" s="5" customFormat="1"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</row>
    <row r="1029" spans="2:11" s="5" customFormat="1"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</row>
    <row r="1030" spans="2:11" s="5" customFormat="1"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</row>
    <row r="1031" spans="2:11" s="5" customFormat="1"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</row>
    <row r="1032" spans="2:11" s="5" customFormat="1"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</row>
    <row r="1033" spans="2:11" s="5" customFormat="1"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</row>
    <row r="1034" spans="2:11" s="5" customFormat="1"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</row>
    <row r="1035" spans="2:11" s="5" customFormat="1"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</row>
    <row r="1036" spans="2:11" s="5" customFormat="1"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</row>
    <row r="1037" spans="2:11" s="5" customFormat="1"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</row>
    <row r="1038" spans="2:11" s="5" customFormat="1"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</row>
    <row r="1039" spans="2:11" s="5" customFormat="1"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</row>
    <row r="1040" spans="2:11" s="5" customFormat="1"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</row>
    <row r="1041" spans="2:11" s="5" customFormat="1"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</row>
    <row r="1042" spans="2:11" s="5" customFormat="1"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</row>
    <row r="1043" spans="2:11" s="5" customFormat="1"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</row>
    <row r="1044" spans="2:11" s="5" customFormat="1"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</row>
    <row r="1045" spans="2:11" s="5" customFormat="1"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</row>
    <row r="1046" spans="2:11" s="5" customFormat="1"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</row>
    <row r="1047" spans="2:11" s="5" customFormat="1"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</row>
    <row r="1048" spans="2:11" s="5" customFormat="1"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</row>
    <row r="1049" spans="2:11" s="5" customFormat="1"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</row>
    <row r="1050" spans="2:11" s="5" customFormat="1"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</row>
    <row r="1051" spans="2:11" s="5" customFormat="1"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</row>
    <row r="1052" spans="2:11" s="5" customFormat="1"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</row>
    <row r="1053" spans="2:11" s="5" customFormat="1"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</row>
    <row r="1054" spans="2:11" s="5" customFormat="1"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</row>
    <row r="1055" spans="2:11" s="5" customFormat="1"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</row>
    <row r="1056" spans="2:11" s="5" customFormat="1"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</row>
    <row r="1057" spans="2:11" s="5" customFormat="1"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</row>
    <row r="1058" spans="2:11" s="5" customFormat="1"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</row>
    <row r="1059" spans="2:11" s="5" customFormat="1"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</row>
    <row r="1060" spans="2:11" s="5" customFormat="1"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</row>
    <row r="1061" spans="2:11" s="5" customFormat="1"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</row>
    <row r="1062" spans="2:11" s="5" customFormat="1"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</row>
    <row r="1063" spans="2:11" s="5" customFormat="1"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</row>
    <row r="1064" spans="2:11" s="5" customFormat="1"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</row>
    <row r="1065" spans="2:11" s="5" customFormat="1"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</row>
    <row r="1066" spans="2:11" s="5" customFormat="1"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</row>
    <row r="1067" spans="2:11" s="5" customFormat="1"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</row>
    <row r="1068" spans="2:11" s="5" customFormat="1"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</row>
    <row r="1069" spans="2:11" s="5" customFormat="1"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</row>
    <row r="1070" spans="2:11" s="5" customFormat="1"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</row>
    <row r="1071" spans="2:11" s="5" customFormat="1"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</row>
    <row r="1072" spans="2:11" s="5" customFormat="1"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</row>
    <row r="1073" spans="2:11" s="5" customFormat="1"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</row>
    <row r="1074" spans="2:11" s="5" customFormat="1"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</row>
    <row r="1075" spans="2:11" s="5" customFormat="1"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</row>
    <row r="1076" spans="2:11" s="5" customFormat="1"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</row>
    <row r="1077" spans="2:11" s="5" customFormat="1"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</row>
    <row r="1078" spans="2:11" s="5" customFormat="1"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</row>
    <row r="1079" spans="2:11" s="5" customFormat="1"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</row>
    <row r="1080" spans="2:11" s="5" customFormat="1"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</row>
    <row r="1081" spans="2:11" s="5" customFormat="1"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</row>
    <row r="1082" spans="2:11" s="5" customFormat="1"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</row>
    <row r="1083" spans="2:11" s="5" customFormat="1"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</row>
    <row r="1084" spans="2:11" s="5" customFormat="1"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</row>
    <row r="1085" spans="2:11" s="5" customFormat="1"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</row>
    <row r="1086" spans="2:11" s="5" customFormat="1"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</row>
    <row r="1087" spans="2:11" s="5" customFormat="1"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</row>
    <row r="1088" spans="2:11" s="5" customFormat="1"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</row>
    <row r="1089" spans="2:11" s="5" customFormat="1"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</row>
    <row r="1090" spans="2:11" s="5" customFormat="1"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</row>
    <row r="1091" spans="2:11" s="5" customFormat="1"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</row>
    <row r="1092" spans="2:11" s="5" customFormat="1"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</row>
    <row r="1093" spans="2:11" s="5" customFormat="1"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</row>
    <row r="1094" spans="2:11" s="5" customFormat="1"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</row>
    <row r="1095" spans="2:11" s="5" customFormat="1"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</row>
    <row r="1096" spans="2:11" s="5" customFormat="1"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</row>
    <row r="1097" spans="2:11" s="5" customFormat="1"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</row>
    <row r="1098" spans="2:11" s="5" customFormat="1"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</row>
    <row r="1099" spans="2:11" s="5" customFormat="1"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</row>
    <row r="1100" spans="2:11" s="5" customFormat="1"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</row>
    <row r="1101" spans="2:11" s="5" customFormat="1"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</row>
    <row r="1102" spans="2:11" s="5" customFormat="1"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</row>
    <row r="1103" spans="2:11" s="5" customFormat="1"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</row>
    <row r="1104" spans="2:11" s="5" customFormat="1"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</row>
    <row r="1105" spans="2:11" s="5" customFormat="1"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</row>
    <row r="1106" spans="2:11" s="5" customFormat="1"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</row>
    <row r="1107" spans="2:11" s="5" customFormat="1"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</row>
    <row r="1108" spans="2:11" s="5" customFormat="1"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</row>
    <row r="1109" spans="2:11" s="5" customFormat="1"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</row>
    <row r="1110" spans="2:11" s="5" customFormat="1"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</row>
    <row r="1111" spans="2:11" s="5" customFormat="1"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</row>
    <row r="1112" spans="2:11" s="5" customFormat="1"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</row>
    <row r="1113" spans="2:11" s="5" customFormat="1"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</row>
    <row r="1114" spans="2:11" s="5" customFormat="1"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</row>
    <row r="1115" spans="2:11" s="5" customFormat="1"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</row>
    <row r="1116" spans="2:11" s="5" customFormat="1"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</row>
  </sheetData>
  <mergeCells count="1">
    <mergeCell ref="A225:M225"/>
  </mergeCells>
  <printOptions horizontalCentered="1"/>
  <pageMargins left="0.59055118110236227" right="0.59055118110236227" top="0.86614173228346458" bottom="0.59055118110236227" header="0.51181102362204722" footer="0.51181102362204722"/>
  <pageSetup paperSize="9" scale="85" orientation="landscape" r:id="rId1"/>
  <headerFooter alignWithMargins="0">
    <oddHeader xml:space="preserve">&amp;CSTRABAG Group&amp;"Arial,Fett"
</oddHeader>
  </headerFooter>
  <rowBreaks count="6" manualBreakCount="6">
    <brk id="36" max="10" man="1"/>
    <brk id="76" max="10" man="1"/>
    <brk id="101" max="10" man="1"/>
    <brk id="122" max="10" man="1"/>
    <brk id="158" max="10" man="1"/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3"/>
  <sheetViews>
    <sheetView view="pageBreakPreview" zoomScale="110" zoomScaleNormal="100" zoomScaleSheetLayoutView="110" workbookViewId="0">
      <pane xSplit="1" ySplit="1" topLeftCell="B2" activePane="bottomRight" state="frozen"/>
      <selection activeCell="B88" sqref="B88"/>
      <selection pane="topRight" activeCell="B88" sqref="B88"/>
      <selection pane="bottomLeft" activeCell="B88" sqref="B88"/>
      <selection pane="bottomRight" activeCell="B6" sqref="B6"/>
    </sheetView>
  </sheetViews>
  <sheetFormatPr baseColWidth="10" defaultColWidth="20.5703125" defaultRowHeight="12" customHeight="1"/>
  <cols>
    <col min="1" max="1" width="20.7109375" style="16" customWidth="1"/>
    <col min="2" max="11" width="11.7109375" style="17" customWidth="1"/>
    <col min="12" max="13" width="11.7109375" style="16" customWidth="1"/>
    <col min="14" max="16384" width="20.5703125" style="16"/>
  </cols>
  <sheetData>
    <row r="1" spans="1:13" s="15" customFormat="1" ht="24.75" customHeight="1">
      <c r="A1" s="14" t="s">
        <v>113</v>
      </c>
      <c r="B1" s="69" t="s">
        <v>161</v>
      </c>
      <c r="C1" s="69" t="s">
        <v>160</v>
      </c>
      <c r="D1" s="69" t="s">
        <v>159</v>
      </c>
      <c r="E1" s="69">
        <v>2022</v>
      </c>
      <c r="F1" s="69" t="s">
        <v>156</v>
      </c>
      <c r="G1" s="69">
        <v>2021</v>
      </c>
      <c r="H1" s="69" t="s">
        <v>149</v>
      </c>
      <c r="I1" s="69">
        <v>2020</v>
      </c>
      <c r="J1" s="69" t="s">
        <v>143</v>
      </c>
      <c r="K1" s="69">
        <v>2019</v>
      </c>
      <c r="L1" s="198" t="s">
        <v>145</v>
      </c>
      <c r="M1" s="198">
        <v>2018</v>
      </c>
    </row>
    <row r="2" spans="1:13" s="19" customFormat="1" ht="11.45" customHeight="1">
      <c r="A2" s="18" t="s">
        <v>1</v>
      </c>
      <c r="B2" s="108">
        <f>B70</f>
        <v>3628.35</v>
      </c>
      <c r="C2" s="140">
        <f t="shared" ref="C2:C6" si="0">IFERROR(IF((+B2/D2)&lt;0,"n.m.",IF(B2&lt;0,(+B2/D2-1)*-1,(+B2/D2-1))),"")</f>
        <v>6.9111320643526541E-2</v>
      </c>
      <c r="D2" s="108">
        <f>D70</f>
        <v>3393.7999999999993</v>
      </c>
      <c r="E2" s="108">
        <f>E70</f>
        <v>8690.69</v>
      </c>
      <c r="F2" s="140">
        <f t="shared" ref="F2:L19" si="1">IFERROR(IF((+E2/G2)&lt;0,"n.m.",IF(E2&lt;0,(+E2/G2-1)*-1,(+E2/G2-1))),"")</f>
        <v>9.9744889566033779E-2</v>
      </c>
      <c r="G2" s="108">
        <f>G70</f>
        <v>7902.4600000000009</v>
      </c>
      <c r="H2" s="140">
        <f t="shared" si="1"/>
        <v>5.0631784449264305E-3</v>
      </c>
      <c r="I2" s="108">
        <f>I70</f>
        <v>7862.65</v>
      </c>
      <c r="J2" s="140">
        <f t="shared" si="1"/>
        <v>-3.0132244881847958E-2</v>
      </c>
      <c r="K2" s="108">
        <f>K70</f>
        <v>8106.9299999999994</v>
      </c>
      <c r="L2" s="140">
        <f t="shared" si="1"/>
        <v>3.5701145196155082E-2</v>
      </c>
      <c r="M2" s="108">
        <f>M70</f>
        <v>7827.48</v>
      </c>
    </row>
    <row r="3" spans="1:13" s="19" customFormat="1" ht="11.45" customHeight="1">
      <c r="A3" s="18" t="s">
        <v>2</v>
      </c>
      <c r="B3" s="108">
        <f>B103</f>
        <v>10529.540000000003</v>
      </c>
      <c r="C3" s="140">
        <f t="shared" si="0"/>
        <v>-2.6121073329904321E-2</v>
      </c>
      <c r="D3" s="108">
        <f>D103</f>
        <v>10811.959999999995</v>
      </c>
      <c r="E3" s="108">
        <f>E103</f>
        <v>11841.89</v>
      </c>
      <c r="F3" s="140">
        <f t="shared" si="1"/>
        <v>1.8383007413917518E-2</v>
      </c>
      <c r="G3" s="108">
        <f>G103</f>
        <v>11628.130000000003</v>
      </c>
      <c r="H3" s="140">
        <f t="shared" si="1"/>
        <v>0.26969878294595673</v>
      </c>
      <c r="I3" s="108">
        <f>I103</f>
        <v>9158.18</v>
      </c>
      <c r="J3" s="140">
        <f t="shared" si="1"/>
        <v>3.9797176548594937E-2</v>
      </c>
      <c r="K3" s="108">
        <f>K103</f>
        <v>8807.6600000000017</v>
      </c>
      <c r="L3" s="140">
        <f t="shared" si="1"/>
        <v>3.9867562456374905E-4</v>
      </c>
      <c r="M3" s="108">
        <f>M103</f>
        <v>8804.15</v>
      </c>
    </row>
    <row r="4" spans="1:13" s="19" customFormat="1" ht="11.45" customHeight="1">
      <c r="A4" s="18" t="s">
        <v>3</v>
      </c>
      <c r="B4" s="108">
        <v>3217.0569999999998</v>
      </c>
      <c r="C4" s="140">
        <f t="shared" si="0"/>
        <v>2.688789851450224E-2</v>
      </c>
      <c r="D4" s="108">
        <v>3132.8220000000001</v>
      </c>
      <c r="E4" s="108">
        <v>8032.71</v>
      </c>
      <c r="F4" s="140">
        <f t="shared" si="1"/>
        <v>9.7672612277733162E-2</v>
      </c>
      <c r="G4" s="108">
        <v>7317.9470000000001</v>
      </c>
      <c r="H4" s="140">
        <f t="shared" si="1"/>
        <v>-1.928779247025203E-2</v>
      </c>
      <c r="I4" s="108">
        <v>7461.87</v>
      </c>
      <c r="J4" s="140">
        <f t="shared" si="1"/>
        <v>-1.2424974357277629E-2</v>
      </c>
      <c r="K4" s="108">
        <v>7555.75</v>
      </c>
      <c r="L4" s="140">
        <f t="shared" si="1"/>
        <v>4.3263739613963015E-2</v>
      </c>
      <c r="M4" s="240">
        <v>7242.4160000000002</v>
      </c>
    </row>
    <row r="5" spans="1:13" s="19" customFormat="1" ht="11.45" customHeight="1">
      <c r="A5" s="18" t="s">
        <v>114</v>
      </c>
      <c r="B5" s="108">
        <v>63.445</v>
      </c>
      <c r="C5" s="140">
        <f t="shared" si="0"/>
        <v>0.81858571960902338</v>
      </c>
      <c r="D5" s="108">
        <v>34.887</v>
      </c>
      <c r="E5" s="108">
        <v>492.89</v>
      </c>
      <c r="F5" s="140">
        <f t="shared" si="1"/>
        <v>0.11255070232739772</v>
      </c>
      <c r="G5" s="108">
        <v>443.02699999999999</v>
      </c>
      <c r="H5" s="140">
        <f t="shared" si="1"/>
        <v>9.0045026203774192E-2</v>
      </c>
      <c r="I5" s="108">
        <v>406.43</v>
      </c>
      <c r="J5" s="140">
        <f t="shared" si="1"/>
        <v>0.31021921341070291</v>
      </c>
      <c r="K5" s="108">
        <v>310.2</v>
      </c>
      <c r="L5" s="140">
        <f t="shared" si="1"/>
        <v>0.9219569015725102</v>
      </c>
      <c r="M5" s="240">
        <v>161.398</v>
      </c>
    </row>
    <row r="6" spans="1:13" s="19" customFormat="1" ht="11.45" customHeight="1">
      <c r="A6" s="18" t="s">
        <v>122</v>
      </c>
      <c r="B6" s="108">
        <v>63.445</v>
      </c>
      <c r="C6" s="140">
        <f t="shared" si="0"/>
        <v>0.81858571960902338</v>
      </c>
      <c r="D6" s="108">
        <v>34.887</v>
      </c>
      <c r="E6" s="108">
        <v>492.89</v>
      </c>
      <c r="F6" s="140">
        <f t="shared" si="1"/>
        <v>0.11255070232739772</v>
      </c>
      <c r="G6" s="108">
        <v>443.02699999999999</v>
      </c>
      <c r="H6" s="140">
        <f t="shared" si="1"/>
        <v>9.0045026203774192E-2</v>
      </c>
      <c r="I6" s="108">
        <v>406.43</v>
      </c>
      <c r="J6" s="140">
        <f t="shared" si="1"/>
        <v>0.31021921341070291</v>
      </c>
      <c r="K6" s="108">
        <v>310.2</v>
      </c>
      <c r="L6" s="140">
        <f t="shared" si="1"/>
        <v>0.9219569015725102</v>
      </c>
      <c r="M6" s="240">
        <v>161.398</v>
      </c>
    </row>
    <row r="7" spans="1:13" ht="11.45" customHeight="1">
      <c r="A7" s="20" t="s">
        <v>115</v>
      </c>
      <c r="B7" s="103">
        <f>B5/B4</f>
        <v>1.9721441056220018E-2</v>
      </c>
      <c r="C7" s="141"/>
      <c r="D7" s="103">
        <f>D5/D4</f>
        <v>1.1135966231084945E-2</v>
      </c>
      <c r="E7" s="103">
        <f>E5/E4</f>
        <v>6.1360362816533898E-2</v>
      </c>
      <c r="F7" s="141"/>
      <c r="G7" s="103">
        <f>G5/G4</f>
        <v>6.0539793469397904E-2</v>
      </c>
      <c r="H7" s="141"/>
      <c r="I7" s="103">
        <f>I5/I4</f>
        <v>5.4467579842586378E-2</v>
      </c>
      <c r="J7" s="141"/>
      <c r="K7" s="103">
        <f>K5/K4</f>
        <v>4.1054825794924393E-2</v>
      </c>
      <c r="L7" s="141"/>
      <c r="M7" s="238">
        <f>M5/M4</f>
        <v>2.2285104860035654E-2</v>
      </c>
    </row>
    <row r="8" spans="1:13" s="342" customFormat="1" ht="11.45" customHeight="1">
      <c r="A8" s="341"/>
      <c r="B8" s="238"/>
      <c r="C8" s="196"/>
      <c r="D8" s="238"/>
      <c r="E8" s="238"/>
      <c r="F8" s="196"/>
      <c r="G8" s="238"/>
      <c r="H8" s="196"/>
      <c r="I8" s="238"/>
      <c r="J8" s="196"/>
      <c r="K8" s="238"/>
      <c r="L8" s="196"/>
      <c r="M8" s="238"/>
    </row>
    <row r="9" spans="1:13" ht="11.45" customHeight="1">
      <c r="A9" s="20" t="s">
        <v>116</v>
      </c>
      <c r="B9" s="104">
        <f>B2/Group!B2</f>
        <v>0.43934095526855571</v>
      </c>
      <c r="C9" s="141"/>
      <c r="D9" s="104">
        <f>D2/Group!D2</f>
        <v>0.44727533435603833</v>
      </c>
      <c r="E9" s="104">
        <f>E2/Group!E2</f>
        <v>0.49001746218171832</v>
      </c>
      <c r="F9" s="141"/>
      <c r="G9" s="104">
        <f>G2/Group!G2</f>
        <v>0.4899559300932736</v>
      </c>
      <c r="H9" s="141"/>
      <c r="I9" s="104">
        <f>I2/Group!I2</f>
        <v>0.50902107323224954</v>
      </c>
      <c r="J9" s="141"/>
      <c r="K9" s="104">
        <f>K2/Group!K2</f>
        <v>0.4878411743431959</v>
      </c>
      <c r="L9" s="141"/>
      <c r="M9" s="104">
        <f>M2/Group!M2</f>
        <v>0.47954037522790099</v>
      </c>
    </row>
    <row r="10" spans="1:13" ht="11.45" customHeight="1">
      <c r="A10" s="20" t="s">
        <v>117</v>
      </c>
      <c r="B10" s="104">
        <f>B3/Group!B3</f>
        <v>0.43294951415432603</v>
      </c>
      <c r="C10" s="141"/>
      <c r="D10" s="104">
        <f>D3/Group!D3</f>
        <v>0.45106855917021743</v>
      </c>
      <c r="E10" s="104">
        <f>E3/Group!E3</f>
        <v>0.49884029716700562</v>
      </c>
      <c r="F10" s="141"/>
      <c r="G10" s="104">
        <f>G3/Group!G3</f>
        <v>0.51678625474148765</v>
      </c>
      <c r="H10" s="141"/>
      <c r="I10" s="104">
        <f>I3/Group!I3</f>
        <v>0.49856660834383099</v>
      </c>
      <c r="J10" s="141"/>
      <c r="K10" s="104">
        <f>K3/Group!K3</f>
        <v>0.50585360922793465</v>
      </c>
      <c r="L10" s="141"/>
      <c r="M10" s="104">
        <f>M3/Group!M3</f>
        <v>0.5209645609303355</v>
      </c>
    </row>
    <row r="11" spans="1:13" s="342" customFormat="1" ht="11.45" customHeight="1">
      <c r="A11" s="24" t="s">
        <v>118</v>
      </c>
      <c r="B11" s="383">
        <f>B37/Group!B147</f>
        <v>0.28837474024169102</v>
      </c>
      <c r="C11" s="141"/>
      <c r="D11" s="383">
        <f>D37/Group!D147</f>
        <v>0.29336120700325957</v>
      </c>
      <c r="E11" s="383">
        <f>E37/Group!E147</f>
        <v>0.34842690534309739</v>
      </c>
      <c r="F11" s="141"/>
      <c r="G11" s="383">
        <f>G37/Group!G147</f>
        <v>0.34548813955384072</v>
      </c>
      <c r="H11" s="141"/>
      <c r="I11" s="383">
        <f>I37/Group!I147</f>
        <v>0.34706752757600218</v>
      </c>
      <c r="J11" s="141"/>
      <c r="K11" s="383">
        <f>K37/Group!K147</f>
        <v>0.33003549188106968</v>
      </c>
      <c r="L11" s="141"/>
      <c r="M11" s="383">
        <f>M37/Group!M147</f>
        <v>0.32099125364431486</v>
      </c>
    </row>
    <row r="12" spans="1:13" ht="11.45" customHeight="1">
      <c r="A12" s="20"/>
      <c r="B12" s="182"/>
      <c r="C12" s="141"/>
      <c r="D12" s="182"/>
      <c r="E12" s="182"/>
      <c r="F12" s="141"/>
      <c r="G12" s="182"/>
      <c r="H12" s="141"/>
      <c r="I12" s="182"/>
      <c r="J12" s="141"/>
      <c r="K12" s="182"/>
      <c r="L12" s="141"/>
      <c r="M12" s="239"/>
    </row>
    <row r="13" spans="1:13" s="19" customFormat="1" ht="11.45" customHeight="1">
      <c r="A13" s="22" t="s">
        <v>83</v>
      </c>
      <c r="B13" s="23"/>
      <c r="C13" s="141"/>
      <c r="D13" s="23"/>
      <c r="E13" s="23"/>
      <c r="F13" s="141"/>
      <c r="G13" s="23"/>
      <c r="H13" s="141"/>
      <c r="I13" s="23"/>
      <c r="J13" s="141"/>
      <c r="K13" s="23"/>
      <c r="L13" s="231"/>
      <c r="M13" s="232"/>
    </row>
    <row r="14" spans="1:13" s="2" customFormat="1" ht="11.45" customHeight="1">
      <c r="A14" s="24" t="s">
        <v>84</v>
      </c>
      <c r="B14" s="106">
        <v>20248</v>
      </c>
      <c r="C14" s="141">
        <f t="shared" ref="C14:C37" si="2">IFERROR(IF((+B14/D14)&lt;0,"n.m.",IF(B14&lt;0,(+B14/D14-1)*-1,(+B14/D14-1))),"")</f>
        <v>3.2218597063621512E-2</v>
      </c>
      <c r="D14" s="106">
        <v>19616</v>
      </c>
      <c r="E14" s="106">
        <v>19998</v>
      </c>
      <c r="F14" s="141">
        <f t="shared" ref="F14:H44" si="3">IFERROR(IF((+E14/G14)&lt;0,"n.m.",IF(E14&lt;0,(+E14/G14-1)*-1,(+E14/G14-1))),"")</f>
        <v>2.7488054256795014E-2</v>
      </c>
      <c r="G14" s="106">
        <v>19463</v>
      </c>
      <c r="H14" s="141">
        <f t="shared" si="3"/>
        <v>8.7421577702362363E-4</v>
      </c>
      <c r="I14" s="106">
        <v>19446</v>
      </c>
      <c r="J14" s="141">
        <f t="shared" si="1"/>
        <v>1.9289233672292738E-2</v>
      </c>
      <c r="K14" s="106">
        <v>19078</v>
      </c>
      <c r="L14" s="231">
        <f t="shared" si="1"/>
        <v>4.3483017010337521E-2</v>
      </c>
      <c r="M14" s="106">
        <v>18283</v>
      </c>
    </row>
    <row r="15" spans="1:13" s="2" customFormat="1" ht="11.45" customHeight="1">
      <c r="A15" s="24" t="s">
        <v>85</v>
      </c>
      <c r="B15" s="106">
        <v>130</v>
      </c>
      <c r="C15" s="141">
        <f t="shared" si="2"/>
        <v>8.3333333333333259E-2</v>
      </c>
      <c r="D15" s="106">
        <v>120</v>
      </c>
      <c r="E15" s="106">
        <v>134</v>
      </c>
      <c r="F15" s="141">
        <f t="shared" si="3"/>
        <v>0.42553191489361697</v>
      </c>
      <c r="G15" s="106">
        <v>94</v>
      </c>
      <c r="H15" s="141">
        <f t="shared" si="3"/>
        <v>5.6179775280898792E-2</v>
      </c>
      <c r="I15" s="106">
        <v>89</v>
      </c>
      <c r="J15" s="141">
        <f t="shared" si="1"/>
        <v>-0.12745098039215685</v>
      </c>
      <c r="K15" s="106">
        <v>102</v>
      </c>
      <c r="L15" s="231">
        <f t="shared" si="1"/>
        <v>-1.9230769230769273E-2</v>
      </c>
      <c r="M15" s="106">
        <v>104</v>
      </c>
    </row>
    <row r="16" spans="1:13" s="2" customFormat="1" ht="11.45" customHeight="1">
      <c r="A16" s="24" t="s">
        <v>86</v>
      </c>
      <c r="B16" s="106">
        <v>11</v>
      </c>
      <c r="C16" s="141">
        <f t="shared" si="2"/>
        <v>-8.333333333333337E-2</v>
      </c>
      <c r="D16" s="106">
        <v>12</v>
      </c>
      <c r="E16" s="106">
        <v>4613</v>
      </c>
      <c r="F16" s="141">
        <f t="shared" si="3"/>
        <v>-3.4937238493723877E-2</v>
      </c>
      <c r="G16" s="106">
        <v>4780</v>
      </c>
      <c r="H16" s="141">
        <f t="shared" si="3"/>
        <v>-2.009020090200897E-2</v>
      </c>
      <c r="I16" s="106">
        <v>4878</v>
      </c>
      <c r="J16" s="141">
        <f t="shared" si="1"/>
        <v>4.948364888123935E-2</v>
      </c>
      <c r="K16" s="106">
        <v>4648</v>
      </c>
      <c r="L16" s="231">
        <f t="shared" si="1"/>
        <v>0.12651478429471652</v>
      </c>
      <c r="M16" s="106">
        <v>4126</v>
      </c>
    </row>
    <row r="17" spans="1:13" s="2" customFormat="1" ht="11.45" customHeight="1">
      <c r="A17" s="24" t="s">
        <v>87</v>
      </c>
      <c r="B17" s="106">
        <v>1</v>
      </c>
      <c r="C17" s="141">
        <f t="shared" si="2"/>
        <v>-0.875</v>
      </c>
      <c r="D17" s="106">
        <v>8</v>
      </c>
      <c r="E17" s="106">
        <v>6</v>
      </c>
      <c r="F17" s="141">
        <f t="shared" si="3"/>
        <v>2</v>
      </c>
      <c r="G17" s="106">
        <v>2</v>
      </c>
      <c r="H17" s="141">
        <f t="shared" si="3"/>
        <v>-0.96551724137931039</v>
      </c>
      <c r="I17" s="106">
        <v>58</v>
      </c>
      <c r="J17" s="141">
        <f t="shared" si="1"/>
        <v>1.7543859649122862E-2</v>
      </c>
      <c r="K17" s="106">
        <v>57</v>
      </c>
      <c r="L17" s="231">
        <f t="shared" si="1"/>
        <v>0</v>
      </c>
      <c r="M17" s="106">
        <v>57</v>
      </c>
    </row>
    <row r="18" spans="1:13" s="4" customFormat="1" ht="11.45" customHeight="1">
      <c r="A18" s="24" t="s">
        <v>88</v>
      </c>
      <c r="B18" s="106">
        <v>1</v>
      </c>
      <c r="C18" s="141">
        <f t="shared" si="2"/>
        <v>-0.83333333333333337</v>
      </c>
      <c r="D18" s="106">
        <v>6</v>
      </c>
      <c r="E18" s="106">
        <v>7</v>
      </c>
      <c r="F18" s="141">
        <f t="shared" si="3"/>
        <v>-0.22222222222222221</v>
      </c>
      <c r="G18" s="106">
        <v>9</v>
      </c>
      <c r="H18" s="141" t="str">
        <f t="shared" si="3"/>
        <v/>
      </c>
      <c r="I18" s="106">
        <v>0</v>
      </c>
      <c r="J18" s="141">
        <f t="shared" si="1"/>
        <v>-1</v>
      </c>
      <c r="K18" s="106">
        <v>4</v>
      </c>
      <c r="L18" s="231">
        <f t="shared" si="1"/>
        <v>-0.4285714285714286</v>
      </c>
      <c r="M18" s="106">
        <v>7</v>
      </c>
    </row>
    <row r="19" spans="1:13" s="4" customFormat="1" ht="11.45" customHeight="1">
      <c r="A19" s="24" t="s">
        <v>125</v>
      </c>
      <c r="B19" s="106"/>
      <c r="C19" s="141" t="str">
        <f t="shared" si="2"/>
        <v/>
      </c>
      <c r="D19" s="106"/>
      <c r="E19" s="106">
        <v>0</v>
      </c>
      <c r="F19" s="141">
        <f t="shared" si="3"/>
        <v>-1</v>
      </c>
      <c r="G19" s="106">
        <v>1</v>
      </c>
      <c r="H19" s="141" t="str">
        <f t="shared" si="3"/>
        <v/>
      </c>
      <c r="I19" s="106">
        <v>0</v>
      </c>
      <c r="J19" s="141" t="str">
        <f t="shared" si="1"/>
        <v/>
      </c>
      <c r="K19" s="106">
        <v>0</v>
      </c>
      <c r="L19" s="231" t="str">
        <f t="shared" si="1"/>
        <v/>
      </c>
      <c r="M19" s="106">
        <v>0</v>
      </c>
    </row>
    <row r="20" spans="1:13" s="4" customFormat="1" ht="11.45" customHeight="1">
      <c r="A20" s="24" t="s">
        <v>89</v>
      </c>
      <c r="B20" s="106">
        <v>0</v>
      </c>
      <c r="C20" s="141" t="str">
        <f t="shared" si="2"/>
        <v/>
      </c>
      <c r="D20" s="106">
        <v>0</v>
      </c>
      <c r="E20" s="106">
        <v>0</v>
      </c>
      <c r="F20" s="141" t="str">
        <f t="shared" si="3"/>
        <v/>
      </c>
      <c r="G20" s="106">
        <v>0</v>
      </c>
      <c r="H20" s="141" t="str">
        <f t="shared" si="3"/>
        <v/>
      </c>
      <c r="I20" s="106">
        <v>0</v>
      </c>
      <c r="J20" s="141" t="str">
        <f t="shared" ref="J20:J44" si="4">IFERROR(IF((+I20/K20)&lt;0,"n.m.",IF(I20&lt;0,(+I20/K20-1)*-1,(+I20/K20-1))),"")</f>
        <v/>
      </c>
      <c r="K20" s="106">
        <v>0</v>
      </c>
      <c r="L20" s="231" t="str">
        <f t="shared" ref="L20:L44" si="5">IFERROR(IF((+K20/M20)&lt;0,"n.m.",IF(K20&lt;0,(+K20/M20-1)*-1,(+K20/M20-1))),"")</f>
        <v/>
      </c>
      <c r="M20" s="106">
        <v>0</v>
      </c>
    </row>
    <row r="21" spans="1:13" s="4" customFormat="1" ht="11.45" customHeight="1">
      <c r="A21" s="24" t="s">
        <v>90</v>
      </c>
      <c r="B21" s="106">
        <v>152</v>
      </c>
      <c r="C21" s="141">
        <f t="shared" si="2"/>
        <v>2.7027027027026973E-2</v>
      </c>
      <c r="D21" s="106">
        <v>148</v>
      </c>
      <c r="E21" s="106">
        <v>154</v>
      </c>
      <c r="F21" s="141">
        <f t="shared" si="3"/>
        <v>0.13235294117647056</v>
      </c>
      <c r="G21" s="106">
        <v>136</v>
      </c>
      <c r="H21" s="141">
        <f t="shared" si="3"/>
        <v>0.12396694214876036</v>
      </c>
      <c r="I21" s="106">
        <v>121</v>
      </c>
      <c r="J21" s="141">
        <f t="shared" si="4"/>
        <v>0.20999999999999996</v>
      </c>
      <c r="K21" s="106">
        <v>100</v>
      </c>
      <c r="L21" s="231">
        <f t="shared" si="5"/>
        <v>0.14942528735632177</v>
      </c>
      <c r="M21" s="106">
        <v>87</v>
      </c>
    </row>
    <row r="22" spans="1:13" s="4" customFormat="1" ht="11.45" customHeight="1">
      <c r="A22" s="24" t="s">
        <v>91</v>
      </c>
      <c r="B22" s="106">
        <v>0</v>
      </c>
      <c r="C22" s="141" t="str">
        <f t="shared" si="2"/>
        <v/>
      </c>
      <c r="D22" s="106">
        <v>0</v>
      </c>
      <c r="E22" s="106">
        <v>0</v>
      </c>
      <c r="F22" s="141" t="str">
        <f t="shared" si="3"/>
        <v/>
      </c>
      <c r="G22" s="106">
        <v>0</v>
      </c>
      <c r="H22" s="141" t="str">
        <f t="shared" si="3"/>
        <v/>
      </c>
      <c r="I22" s="106">
        <v>0</v>
      </c>
      <c r="J22" s="141">
        <f t="shared" si="4"/>
        <v>-1</v>
      </c>
      <c r="K22" s="106">
        <v>1</v>
      </c>
      <c r="L22" s="231">
        <f t="shared" si="5"/>
        <v>-0.5</v>
      </c>
      <c r="M22" s="106">
        <v>2</v>
      </c>
    </row>
    <row r="23" spans="1:13" s="4" customFormat="1" ht="11.45" customHeight="1">
      <c r="A23" s="24" t="s">
        <v>92</v>
      </c>
      <c r="B23" s="106">
        <v>0</v>
      </c>
      <c r="C23" s="141" t="str">
        <f t="shared" si="2"/>
        <v/>
      </c>
      <c r="D23" s="106">
        <v>0</v>
      </c>
      <c r="E23" s="106">
        <v>0</v>
      </c>
      <c r="F23" s="141" t="str">
        <f t="shared" si="3"/>
        <v/>
      </c>
      <c r="G23" s="106">
        <v>0</v>
      </c>
      <c r="H23" s="141" t="str">
        <f t="shared" si="3"/>
        <v/>
      </c>
      <c r="I23" s="106">
        <v>0</v>
      </c>
      <c r="J23" s="141" t="str">
        <f t="shared" si="4"/>
        <v/>
      </c>
      <c r="K23" s="106">
        <v>0</v>
      </c>
      <c r="L23" s="231" t="str">
        <f t="shared" si="5"/>
        <v/>
      </c>
      <c r="M23" s="106">
        <v>0</v>
      </c>
    </row>
    <row r="24" spans="1:13" s="4" customFormat="1" ht="11.45" customHeight="1">
      <c r="A24" s="24" t="s">
        <v>93</v>
      </c>
      <c r="B24" s="106">
        <v>0</v>
      </c>
      <c r="C24" s="141" t="str">
        <f t="shared" si="2"/>
        <v/>
      </c>
      <c r="D24" s="106">
        <v>0</v>
      </c>
      <c r="E24" s="106">
        <v>0</v>
      </c>
      <c r="F24" s="141" t="str">
        <f t="shared" si="3"/>
        <v/>
      </c>
      <c r="G24" s="106">
        <v>0</v>
      </c>
      <c r="H24" s="141" t="str">
        <f t="shared" si="3"/>
        <v/>
      </c>
      <c r="I24" s="106">
        <v>0</v>
      </c>
      <c r="J24" s="141" t="str">
        <f t="shared" si="4"/>
        <v/>
      </c>
      <c r="K24" s="106">
        <v>0</v>
      </c>
      <c r="L24" s="231" t="str">
        <f t="shared" si="5"/>
        <v/>
      </c>
      <c r="M24" s="106">
        <v>0</v>
      </c>
    </row>
    <row r="25" spans="1:13" s="4" customFormat="1" ht="11.45" customHeight="1">
      <c r="A25" s="24" t="s">
        <v>94</v>
      </c>
      <c r="B25" s="106">
        <v>0</v>
      </c>
      <c r="C25" s="141" t="str">
        <f t="shared" si="2"/>
        <v/>
      </c>
      <c r="D25" s="106">
        <v>0</v>
      </c>
      <c r="E25" s="106">
        <v>0</v>
      </c>
      <c r="F25" s="141" t="str">
        <f t="shared" si="3"/>
        <v/>
      </c>
      <c r="G25" s="106">
        <v>0</v>
      </c>
      <c r="H25" s="141" t="str">
        <f t="shared" si="3"/>
        <v/>
      </c>
      <c r="I25" s="106">
        <v>0</v>
      </c>
      <c r="J25" s="141" t="str">
        <f t="shared" si="4"/>
        <v/>
      </c>
      <c r="K25" s="106">
        <v>0</v>
      </c>
      <c r="L25" s="231">
        <f t="shared" si="5"/>
        <v>-1</v>
      </c>
      <c r="M25" s="106">
        <v>1</v>
      </c>
    </row>
    <row r="26" spans="1:13" s="4" customFormat="1" ht="11.45" customHeight="1">
      <c r="A26" s="24" t="s">
        <v>95</v>
      </c>
      <c r="B26" s="106">
        <v>597</v>
      </c>
      <c r="C26" s="141">
        <f t="shared" si="2"/>
        <v>0</v>
      </c>
      <c r="D26" s="106">
        <v>597</v>
      </c>
      <c r="E26" s="106">
        <v>2</v>
      </c>
      <c r="F26" s="141">
        <f t="shared" si="3"/>
        <v>-0.5</v>
      </c>
      <c r="G26" s="106">
        <v>4</v>
      </c>
      <c r="H26" s="141">
        <f t="shared" si="3"/>
        <v>-0.93103448275862066</v>
      </c>
      <c r="I26" s="106">
        <v>58</v>
      </c>
      <c r="J26" s="141">
        <f t="shared" si="4"/>
        <v>-0.1470588235294118</v>
      </c>
      <c r="K26" s="106">
        <v>68</v>
      </c>
      <c r="L26" s="231">
        <f t="shared" si="5"/>
        <v>-0.10526315789473684</v>
      </c>
      <c r="M26" s="106">
        <v>76</v>
      </c>
    </row>
    <row r="27" spans="1:13" s="4" customFormat="1" ht="11.45" customHeight="1">
      <c r="A27" s="24" t="s">
        <v>96</v>
      </c>
      <c r="B27" s="85">
        <v>235</v>
      </c>
      <c r="C27" s="141">
        <f t="shared" si="2"/>
        <v>-8.5603112840466955E-2</v>
      </c>
      <c r="D27" s="85">
        <v>257</v>
      </c>
      <c r="E27" s="85">
        <v>255</v>
      </c>
      <c r="F27" s="141">
        <f t="shared" si="3"/>
        <v>-0.14715719063545152</v>
      </c>
      <c r="G27" s="85">
        <v>299</v>
      </c>
      <c r="H27" s="141">
        <f t="shared" si="3"/>
        <v>-0.3325892857142857</v>
      </c>
      <c r="I27" s="85">
        <v>448</v>
      </c>
      <c r="J27" s="141">
        <f t="shared" si="4"/>
        <v>-9.4949494949494895E-2</v>
      </c>
      <c r="K27" s="85">
        <v>495</v>
      </c>
      <c r="L27" s="231">
        <f t="shared" si="5"/>
        <v>-2.1739130434782594E-2</v>
      </c>
      <c r="M27" s="233">
        <v>506</v>
      </c>
    </row>
    <row r="28" spans="1:13" s="4" customFormat="1" ht="11.45" customHeight="1">
      <c r="A28" s="24" t="s">
        <v>97</v>
      </c>
      <c r="B28" s="106">
        <v>225</v>
      </c>
      <c r="C28" s="141">
        <f t="shared" si="2"/>
        <v>-0.10358565737051795</v>
      </c>
      <c r="D28" s="106">
        <v>251</v>
      </c>
      <c r="E28" s="106">
        <v>249</v>
      </c>
      <c r="F28" s="141">
        <f t="shared" si="3"/>
        <v>-6.0377358490566024E-2</v>
      </c>
      <c r="G28" s="106">
        <v>265</v>
      </c>
      <c r="H28" s="141">
        <f t="shared" si="3"/>
        <v>-8.9347079037800703E-2</v>
      </c>
      <c r="I28" s="106">
        <v>291</v>
      </c>
      <c r="J28" s="141">
        <f t="shared" si="4"/>
        <v>-0.15652173913043477</v>
      </c>
      <c r="K28" s="106">
        <v>345</v>
      </c>
      <c r="L28" s="231">
        <f t="shared" si="5"/>
        <v>-4.166666666666663E-2</v>
      </c>
      <c r="M28" s="106">
        <v>360</v>
      </c>
    </row>
    <row r="29" spans="1:13" s="2" customFormat="1" ht="11.45" customHeight="1">
      <c r="A29" s="24" t="s">
        <v>98</v>
      </c>
      <c r="B29" s="106">
        <v>1</v>
      </c>
      <c r="C29" s="141">
        <f t="shared" si="2"/>
        <v>-0.75</v>
      </c>
      <c r="D29" s="106">
        <v>4</v>
      </c>
      <c r="E29" s="106">
        <v>2</v>
      </c>
      <c r="F29" s="141">
        <f t="shared" si="3"/>
        <v>-0.5</v>
      </c>
      <c r="G29" s="106">
        <v>4</v>
      </c>
      <c r="H29" s="141">
        <f t="shared" si="3"/>
        <v>0</v>
      </c>
      <c r="I29" s="106">
        <v>4</v>
      </c>
      <c r="J29" s="141">
        <f t="shared" si="4"/>
        <v>0</v>
      </c>
      <c r="K29" s="106">
        <v>4</v>
      </c>
      <c r="L29" s="231">
        <f t="shared" si="5"/>
        <v>0</v>
      </c>
      <c r="M29" s="106">
        <v>4</v>
      </c>
    </row>
    <row r="30" spans="1:13" s="4" customFormat="1" ht="11.45" customHeight="1">
      <c r="A30" s="24" t="s">
        <v>99</v>
      </c>
      <c r="B30" s="106">
        <v>44</v>
      </c>
      <c r="C30" s="141">
        <f t="shared" si="2"/>
        <v>-0.63025210084033612</v>
      </c>
      <c r="D30" s="106">
        <v>119</v>
      </c>
      <c r="E30" s="106">
        <v>96</v>
      </c>
      <c r="F30" s="141">
        <f t="shared" si="3"/>
        <v>-0.43859649122807021</v>
      </c>
      <c r="G30" s="106">
        <v>171</v>
      </c>
      <c r="H30" s="141">
        <f t="shared" si="3"/>
        <v>-0.34230769230769231</v>
      </c>
      <c r="I30" s="106">
        <v>260</v>
      </c>
      <c r="J30" s="141">
        <f t="shared" si="4"/>
        <v>-6.4748201438848962E-2</v>
      </c>
      <c r="K30" s="106">
        <v>278</v>
      </c>
      <c r="L30" s="231">
        <f t="shared" si="5"/>
        <v>1.4598540145985384E-2</v>
      </c>
      <c r="M30" s="106">
        <v>274</v>
      </c>
    </row>
    <row r="31" spans="1:13" s="178" customFormat="1" ht="11.45" customHeight="1">
      <c r="A31" s="24" t="s">
        <v>148</v>
      </c>
      <c r="B31" s="106">
        <v>59</v>
      </c>
      <c r="C31" s="196">
        <f t="shared" si="2"/>
        <v>-3.2786885245901676E-2</v>
      </c>
      <c r="D31" s="106">
        <v>61</v>
      </c>
      <c r="E31" s="106">
        <v>53</v>
      </c>
      <c r="F31" s="196">
        <f t="shared" si="3"/>
        <v>-0.14516129032258063</v>
      </c>
      <c r="G31" s="106">
        <v>62</v>
      </c>
      <c r="H31" s="196">
        <f t="shared" si="3"/>
        <v>3.1333333333333337</v>
      </c>
      <c r="I31" s="106">
        <v>15</v>
      </c>
      <c r="J31" s="196">
        <f t="shared" si="4"/>
        <v>1.1428571428571428</v>
      </c>
      <c r="K31" s="106">
        <v>7</v>
      </c>
      <c r="L31" s="231" t="str">
        <f t="shared" si="5"/>
        <v/>
      </c>
      <c r="M31" s="231"/>
    </row>
    <row r="32" spans="1:13" s="4" customFormat="1" ht="11.45" customHeight="1">
      <c r="A32" s="24" t="s">
        <v>100</v>
      </c>
      <c r="B32" s="106">
        <v>70</v>
      </c>
      <c r="C32" s="141">
        <f t="shared" si="2"/>
        <v>-0.453125</v>
      </c>
      <c r="D32" s="106">
        <v>128</v>
      </c>
      <c r="E32" s="106">
        <v>121</v>
      </c>
      <c r="F32" s="141">
        <f t="shared" si="3"/>
        <v>-0.11029411764705888</v>
      </c>
      <c r="G32" s="106">
        <v>136</v>
      </c>
      <c r="H32" s="141">
        <f t="shared" si="3"/>
        <v>7.0866141732283561E-2</v>
      </c>
      <c r="I32" s="106">
        <v>127</v>
      </c>
      <c r="J32" s="141">
        <f t="shared" si="4"/>
        <v>-0.26162790697674421</v>
      </c>
      <c r="K32" s="106">
        <v>172</v>
      </c>
      <c r="L32" s="231">
        <f t="shared" si="5"/>
        <v>-0.19999999999999996</v>
      </c>
      <c r="M32" s="106">
        <v>215</v>
      </c>
    </row>
    <row r="33" spans="1:13" s="4" customFormat="1" ht="11.45" customHeight="1">
      <c r="A33" s="24" t="s">
        <v>101</v>
      </c>
      <c r="B33" s="106">
        <v>11</v>
      </c>
      <c r="C33" s="141">
        <f t="shared" si="2"/>
        <v>10</v>
      </c>
      <c r="D33" s="106">
        <v>1</v>
      </c>
      <c r="E33" s="106">
        <v>1</v>
      </c>
      <c r="F33" s="141">
        <f t="shared" si="3"/>
        <v>0</v>
      </c>
      <c r="G33" s="106">
        <v>1</v>
      </c>
      <c r="H33" s="141">
        <f t="shared" si="3"/>
        <v>-0.5</v>
      </c>
      <c r="I33" s="106">
        <v>2</v>
      </c>
      <c r="J33" s="141">
        <f t="shared" si="4"/>
        <v>-0.83333333333333337</v>
      </c>
      <c r="K33" s="106">
        <v>12</v>
      </c>
      <c r="L33" s="231">
        <f t="shared" si="5"/>
        <v>-0.83098591549295775</v>
      </c>
      <c r="M33" s="106">
        <v>71</v>
      </c>
    </row>
    <row r="34" spans="1:13" s="4" customFormat="1" ht="11.45" customHeight="1">
      <c r="A34" s="24" t="s">
        <v>102</v>
      </c>
      <c r="B34" s="106">
        <v>0</v>
      </c>
      <c r="C34" s="141" t="str">
        <f t="shared" si="2"/>
        <v/>
      </c>
      <c r="D34" s="106">
        <v>0</v>
      </c>
      <c r="E34" s="106">
        <v>0</v>
      </c>
      <c r="F34" s="141" t="str">
        <f t="shared" si="3"/>
        <v/>
      </c>
      <c r="G34" s="106">
        <v>0</v>
      </c>
      <c r="H34" s="141">
        <f t="shared" si="3"/>
        <v>-1</v>
      </c>
      <c r="I34" s="106">
        <v>1</v>
      </c>
      <c r="J34" s="141">
        <f t="shared" si="4"/>
        <v>-0.83333333333333337</v>
      </c>
      <c r="K34" s="106">
        <v>6</v>
      </c>
      <c r="L34" s="231">
        <f t="shared" si="5"/>
        <v>-0.75</v>
      </c>
      <c r="M34" s="106">
        <v>24</v>
      </c>
    </row>
    <row r="35" spans="1:13" s="4" customFormat="1" ht="11.45" customHeight="1">
      <c r="A35" s="24" t="s">
        <v>103</v>
      </c>
      <c r="B35" s="107">
        <v>2</v>
      </c>
      <c r="C35" s="141">
        <f t="shared" si="2"/>
        <v>0</v>
      </c>
      <c r="D35" s="107">
        <v>2</v>
      </c>
      <c r="E35" s="107">
        <v>2</v>
      </c>
      <c r="F35" s="141">
        <f t="shared" si="3"/>
        <v>0</v>
      </c>
      <c r="G35" s="107">
        <v>2</v>
      </c>
      <c r="H35" s="141">
        <f t="shared" si="3"/>
        <v>-0.33333333333333337</v>
      </c>
      <c r="I35" s="107">
        <v>3</v>
      </c>
      <c r="J35" s="141">
        <f t="shared" si="4"/>
        <v>-0.66666666666666674</v>
      </c>
      <c r="K35" s="107">
        <v>9</v>
      </c>
      <c r="L35" s="231">
        <f t="shared" si="5"/>
        <v>-0.64</v>
      </c>
      <c r="M35" s="234">
        <v>25</v>
      </c>
    </row>
    <row r="36" spans="1:13" s="4" customFormat="1" ht="11.45" customHeight="1">
      <c r="A36" s="24" t="s">
        <v>104</v>
      </c>
      <c r="B36" s="107">
        <v>0</v>
      </c>
      <c r="C36" s="141" t="str">
        <f t="shared" si="2"/>
        <v/>
      </c>
      <c r="D36" s="107">
        <v>0</v>
      </c>
      <c r="E36" s="107">
        <v>0</v>
      </c>
      <c r="F36" s="141">
        <f t="shared" si="3"/>
        <v>-1</v>
      </c>
      <c r="G36" s="107">
        <v>1</v>
      </c>
      <c r="H36" s="141" t="str">
        <f t="shared" si="3"/>
        <v/>
      </c>
      <c r="I36" s="107">
        <v>0</v>
      </c>
      <c r="J36" s="141" t="str">
        <f t="shared" si="4"/>
        <v/>
      </c>
      <c r="K36" s="107">
        <v>0</v>
      </c>
      <c r="L36" s="231" t="str">
        <f t="shared" si="5"/>
        <v/>
      </c>
      <c r="M36" s="234">
        <v>0</v>
      </c>
    </row>
    <row r="37" spans="1:13" s="178" customFormat="1" ht="11.45" customHeight="1">
      <c r="A37" s="22" t="s">
        <v>108</v>
      </c>
      <c r="B37" s="321">
        <f>SUM(B14:B36)</f>
        <v>21787</v>
      </c>
      <c r="C37" s="140">
        <f t="shared" si="2"/>
        <v>2.1425222691045409E-2</v>
      </c>
      <c r="D37" s="321">
        <f>SUM(D14:D36)</f>
        <v>21330</v>
      </c>
      <c r="E37" s="321">
        <f>SUM(E14:E36)</f>
        <v>25693</v>
      </c>
      <c r="F37" s="140">
        <f t="shared" si="3"/>
        <v>1.0342115611482461E-2</v>
      </c>
      <c r="G37" s="321">
        <f>SUM(G14:G36)</f>
        <v>25430</v>
      </c>
      <c r="H37" s="140">
        <f t="shared" si="3"/>
        <v>-1.4379287624510684E-2</v>
      </c>
      <c r="I37" s="321">
        <f>SUM(I14:I36)</f>
        <v>25801</v>
      </c>
      <c r="J37" s="140">
        <f t="shared" si="4"/>
        <v>1.6347593161585072E-2</v>
      </c>
      <c r="K37" s="321">
        <f>SUM(K14:K36)</f>
        <v>25386</v>
      </c>
      <c r="L37" s="322">
        <f t="shared" si="5"/>
        <v>4.8055486747584863E-2</v>
      </c>
      <c r="M37" s="321">
        <f>SUM(M14:M36)</f>
        <v>24222</v>
      </c>
    </row>
    <row r="38" spans="1:13" s="178" customFormat="1" ht="11.45" customHeight="1">
      <c r="A38" s="319"/>
      <c r="B38" s="320"/>
      <c r="C38" s="196"/>
      <c r="D38" s="320"/>
      <c r="E38" s="320"/>
      <c r="F38" s="196"/>
      <c r="G38" s="320"/>
      <c r="H38" s="196"/>
      <c r="I38" s="320"/>
      <c r="J38" s="196"/>
      <c r="K38" s="320"/>
      <c r="L38" s="231"/>
      <c r="M38" s="320"/>
    </row>
    <row r="39" spans="1:13" s="178" customFormat="1" ht="11.45" customHeight="1">
      <c r="A39" s="22" t="s">
        <v>152</v>
      </c>
      <c r="B39" s="320"/>
      <c r="C39" s="196"/>
      <c r="D39" s="320"/>
      <c r="E39" s="320"/>
      <c r="F39" s="196"/>
      <c r="G39" s="320"/>
      <c r="H39" s="196"/>
      <c r="I39" s="320"/>
      <c r="J39" s="196"/>
      <c r="K39" s="320"/>
      <c r="L39" s="231"/>
      <c r="M39" s="320"/>
    </row>
    <row r="40" spans="1:13" s="4" customFormat="1" ht="11.45" customHeight="1">
      <c r="A40" s="25" t="s">
        <v>84</v>
      </c>
      <c r="B40" s="86">
        <f>B14</f>
        <v>20248</v>
      </c>
      <c r="C40" s="141">
        <f t="shared" ref="C40:C44" si="6">IFERROR(IF((+B40/D40)&lt;0,"n.m.",IF(B40&lt;0,(+B40/D40-1)*-1,(+B40/D40-1))),"")</f>
        <v>3.2218597063621512E-2</v>
      </c>
      <c r="D40" s="86">
        <f>D14</f>
        <v>19616</v>
      </c>
      <c r="E40" s="86">
        <f>E14</f>
        <v>19998</v>
      </c>
      <c r="F40" s="141">
        <f t="shared" si="3"/>
        <v>2.7488054256795014E-2</v>
      </c>
      <c r="G40" s="86">
        <f>G14</f>
        <v>19463</v>
      </c>
      <c r="H40" s="141">
        <f t="shared" si="3"/>
        <v>8.7421577702362363E-4</v>
      </c>
      <c r="I40" s="86">
        <f>I14</f>
        <v>19446</v>
      </c>
      <c r="J40" s="141">
        <f t="shared" si="4"/>
        <v>1.9289233672292738E-2</v>
      </c>
      <c r="K40" s="86">
        <f>K14</f>
        <v>19078</v>
      </c>
      <c r="L40" s="141">
        <f t="shared" si="5"/>
        <v>4.3483017010337521E-2</v>
      </c>
      <c r="M40" s="86">
        <f>M14</f>
        <v>18283</v>
      </c>
    </row>
    <row r="41" spans="1:13" s="4" customFormat="1" ht="11.45" customHeight="1">
      <c r="A41" s="25" t="s">
        <v>85</v>
      </c>
      <c r="B41" s="86">
        <f>B15</f>
        <v>130</v>
      </c>
      <c r="C41" s="141">
        <f t="shared" si="6"/>
        <v>8.3333333333333259E-2</v>
      </c>
      <c r="D41" s="86">
        <f>D15</f>
        <v>120</v>
      </c>
      <c r="E41" s="86">
        <f>E15</f>
        <v>134</v>
      </c>
      <c r="F41" s="141">
        <f t="shared" si="3"/>
        <v>0.42553191489361697</v>
      </c>
      <c r="G41" s="86">
        <f>G15</f>
        <v>94</v>
      </c>
      <c r="H41" s="141">
        <f t="shared" si="3"/>
        <v>5.6179775280898792E-2</v>
      </c>
      <c r="I41" s="86">
        <f>I15</f>
        <v>89</v>
      </c>
      <c r="J41" s="141">
        <f t="shared" si="4"/>
        <v>-0.12745098039215685</v>
      </c>
      <c r="K41" s="86">
        <f>K15</f>
        <v>102</v>
      </c>
      <c r="L41" s="141">
        <f t="shared" si="5"/>
        <v>-1.9230769230769273E-2</v>
      </c>
      <c r="M41" s="86">
        <f>M15</f>
        <v>104</v>
      </c>
    </row>
    <row r="42" spans="1:13" s="2" customFormat="1" ht="11.45" customHeight="1">
      <c r="A42" s="25" t="s">
        <v>105</v>
      </c>
      <c r="B42" s="85">
        <f>B16+B17+B18+B19+B20+B21+B22+B23+B24+B25</f>
        <v>165</v>
      </c>
      <c r="C42" s="141">
        <f t="shared" si="6"/>
        <v>-5.1724137931034475E-2</v>
      </c>
      <c r="D42" s="85">
        <f>D16+D17+D18+D19+D20+D21+D22+D23+D24+D25</f>
        <v>174</v>
      </c>
      <c r="E42" s="85">
        <f>E16+E17+E18+E19+E20+E21+E22+E23+E24+E25</f>
        <v>4780</v>
      </c>
      <c r="F42" s="141">
        <f t="shared" si="3"/>
        <v>-3.0032467532467577E-2</v>
      </c>
      <c r="G42" s="85">
        <f>G16+G17+G18+G19+G20+G21+G22+G23+G24+G25</f>
        <v>4928</v>
      </c>
      <c r="H42" s="141">
        <f t="shared" si="3"/>
        <v>-2.5509195175004939E-2</v>
      </c>
      <c r="I42" s="85">
        <f>I16+I17+I18+I19+I20+I21+I22+I23+I24+I25</f>
        <v>5057</v>
      </c>
      <c r="J42" s="141">
        <f t="shared" si="4"/>
        <v>5.1351351351351271E-2</v>
      </c>
      <c r="K42" s="85">
        <f>K16+K17+K18+K19+K20+K21+K22+K23+K24+K25</f>
        <v>4810</v>
      </c>
      <c r="L42" s="141">
        <f t="shared" si="5"/>
        <v>0.12383177570093462</v>
      </c>
      <c r="M42" s="85">
        <f>M16+M17+M18+M19+M20+M21+M22+M23+M24+M25</f>
        <v>4280</v>
      </c>
    </row>
    <row r="43" spans="1:13" s="2" customFormat="1" ht="11.45" customHeight="1">
      <c r="A43" s="25" t="s">
        <v>106</v>
      </c>
      <c r="B43" s="85">
        <f>B26+B27+B28+B29+B30+B32+B31</f>
        <v>1231</v>
      </c>
      <c r="C43" s="141">
        <f t="shared" si="6"/>
        <v>-0.13126323218066338</v>
      </c>
      <c r="D43" s="85">
        <f>D26+D27+D28+D29+D30+D32+D31</f>
        <v>1417</v>
      </c>
      <c r="E43" s="85">
        <f>E26+E27+E28+E29+E30+E32+E31</f>
        <v>778</v>
      </c>
      <c r="F43" s="141">
        <f t="shared" si="3"/>
        <v>-0.17321997874601491</v>
      </c>
      <c r="G43" s="85">
        <f>G26+G27+G28+G29+G30+G32+G31</f>
        <v>941</v>
      </c>
      <c r="H43" s="141">
        <f t="shared" si="3"/>
        <v>-0.21778886118038243</v>
      </c>
      <c r="I43" s="85">
        <f>I26+I27+I28+I29+I30+I32+I31</f>
        <v>1203</v>
      </c>
      <c r="J43" s="141">
        <f t="shared" si="4"/>
        <v>-0.12125639152666179</v>
      </c>
      <c r="K43" s="85">
        <f>K26+K27+K28+K29+K30+K32+K31</f>
        <v>1369</v>
      </c>
      <c r="L43" s="141">
        <f t="shared" si="5"/>
        <v>-4.5993031358884995E-2</v>
      </c>
      <c r="M43" s="85">
        <f>M26+M27+M28+M29+M30+M32+M31</f>
        <v>1435</v>
      </c>
    </row>
    <row r="44" spans="1:13" s="4" customFormat="1" ht="11.45" customHeight="1">
      <c r="A44" s="25" t="s">
        <v>107</v>
      </c>
      <c r="B44" s="85">
        <f>B33+B34+B35+B36</f>
        <v>13</v>
      </c>
      <c r="C44" s="141">
        <f t="shared" si="6"/>
        <v>3.333333333333333</v>
      </c>
      <c r="D44" s="85">
        <f>D33+D34+D35+D36</f>
        <v>3</v>
      </c>
      <c r="E44" s="85">
        <f>E33+E34+E35+E36</f>
        <v>3</v>
      </c>
      <c r="F44" s="141">
        <f t="shared" si="3"/>
        <v>-0.25</v>
      </c>
      <c r="G44" s="85">
        <f>G33+G34+G35+G36</f>
        <v>4</v>
      </c>
      <c r="H44" s="141">
        <f t="shared" si="3"/>
        <v>-0.33333333333333337</v>
      </c>
      <c r="I44" s="85">
        <f>I33+I34+I35+I36</f>
        <v>6</v>
      </c>
      <c r="J44" s="141">
        <f t="shared" si="4"/>
        <v>-0.77777777777777779</v>
      </c>
      <c r="K44" s="85">
        <f>K33+K34+K35+K36</f>
        <v>27</v>
      </c>
      <c r="L44" s="141">
        <f t="shared" si="5"/>
        <v>-0.77500000000000002</v>
      </c>
      <c r="M44" s="85">
        <f>M33+M34+M35+M36</f>
        <v>120</v>
      </c>
    </row>
    <row r="45" spans="1:13" ht="11.45" customHeight="1">
      <c r="A45" s="20"/>
      <c r="B45" s="21"/>
      <c r="C45" s="141"/>
      <c r="D45" s="21"/>
      <c r="E45" s="21"/>
      <c r="F45" s="141"/>
      <c r="G45" s="21"/>
      <c r="H45" s="141"/>
      <c r="I45" s="21"/>
      <c r="J45" s="141"/>
      <c r="K45" s="21"/>
      <c r="L45" s="141"/>
      <c r="M45" s="21"/>
    </row>
    <row r="46" spans="1:13" s="19" customFormat="1" ht="11.45" customHeight="1">
      <c r="A46" s="22" t="s">
        <v>1</v>
      </c>
      <c r="B46" s="23"/>
      <c r="C46" s="141"/>
      <c r="D46" s="23"/>
      <c r="E46" s="23"/>
      <c r="F46" s="141"/>
      <c r="G46" s="23"/>
      <c r="H46" s="141"/>
      <c r="I46" s="23"/>
      <c r="J46" s="141"/>
      <c r="K46" s="23"/>
      <c r="L46" s="231"/>
      <c r="M46" s="232"/>
    </row>
    <row r="47" spans="1:13" s="2" customFormat="1" ht="11.45" customHeight="1">
      <c r="A47" s="24" t="s">
        <v>84</v>
      </c>
      <c r="B47" s="109">
        <v>3347.06</v>
      </c>
      <c r="C47" s="141">
        <f>IFERROR(IF((+B47/D47)&lt;0,"n.m.",IF(B47&lt;0,(+B47/D47-1)*-1,(+B47/D47-1))),"")</f>
        <v>8.7297333294351187E-2</v>
      </c>
      <c r="D47" s="109">
        <v>3078.33</v>
      </c>
      <c r="E47" s="109">
        <v>7206.2</v>
      </c>
      <c r="F47" s="141">
        <f>IFERROR(IF((+E47/G47)&lt;0,"n.m.",IF(E47&lt;0,(+E47/G47-1)*-1,(+E47/G47-1))),"")</f>
        <v>0.13312336172614891</v>
      </c>
      <c r="G47" s="109">
        <v>6359.59</v>
      </c>
      <c r="H47" s="141">
        <f>IFERROR(IF((+G47/I47)&lt;0,"n.m.",IF(G47&lt;0,(+G47/I47-1)*-1,(+G47/I47-1))),"")</f>
        <v>2.122879729710192E-2</v>
      </c>
      <c r="I47" s="109">
        <v>6227.39</v>
      </c>
      <c r="J47" s="141">
        <f t="shared" ref="J47:J77" si="7">IFERROR(IF((+I47/K47)&lt;0,"n.m.",IF(I47&lt;0,(+I47/K47-1)*-1,(+I47/K47-1))),"")</f>
        <v>-2.7266692179726437E-2</v>
      </c>
      <c r="K47" s="109">
        <v>6401.95</v>
      </c>
      <c r="L47" s="231">
        <f t="shared" ref="L47:L77" si="8">IFERROR(IF((+K47/M47)&lt;0,"n.m.",IF(K47&lt;0,(+K47/M47-1)*-1,(+K47/M47-1))),"")</f>
        <v>2.9149827509155068E-2</v>
      </c>
      <c r="M47" s="109">
        <v>6220.62</v>
      </c>
    </row>
    <row r="48" spans="1:13" s="2" customFormat="1" ht="11.45" customHeight="1">
      <c r="A48" s="24" t="s">
        <v>85</v>
      </c>
      <c r="B48" s="109">
        <v>18.21</v>
      </c>
      <c r="C48" s="141">
        <f t="shared" ref="C48:C70" si="9">IFERROR(IF((+B48/D48)&lt;0,"n.m.",IF(B48&lt;0,(+B48/D48-1)*-1,(+B48/D48-1))),"")</f>
        <v>-0.1202898550724637</v>
      </c>
      <c r="D48" s="109">
        <v>20.7</v>
      </c>
      <c r="E48" s="109">
        <v>49.37</v>
      </c>
      <c r="F48" s="141">
        <f t="shared" ref="F48:H77" si="10">IFERROR(IF((+E48/G48)&lt;0,"n.m.",IF(E48&lt;0,(+E48/G48-1)*-1,(+E48/G48-1))),"")</f>
        <v>1.0553705245628642</v>
      </c>
      <c r="G48" s="109">
        <v>24.02</v>
      </c>
      <c r="H48" s="141">
        <f t="shared" si="10"/>
        <v>0.21435793731041475</v>
      </c>
      <c r="I48" s="109">
        <v>19.779999999999998</v>
      </c>
      <c r="J48" s="141">
        <f t="shared" si="7"/>
        <v>-0.29432750624331083</v>
      </c>
      <c r="K48" s="109">
        <v>28.03</v>
      </c>
      <c r="L48" s="231">
        <f t="shared" si="8"/>
        <v>0.13298302344381563</v>
      </c>
      <c r="M48" s="109">
        <v>24.740000000000002</v>
      </c>
    </row>
    <row r="49" spans="1:13" s="2" customFormat="1" ht="11.45" customHeight="1">
      <c r="A49" s="24" t="s">
        <v>86</v>
      </c>
      <c r="B49" s="109">
        <v>0.11</v>
      </c>
      <c r="C49" s="141">
        <f t="shared" si="9"/>
        <v>-0.90090090090090091</v>
      </c>
      <c r="D49" s="109">
        <v>1.1100000000000001</v>
      </c>
      <c r="E49" s="109">
        <v>1016.73</v>
      </c>
      <c r="F49" s="141">
        <f t="shared" si="10"/>
        <v>-1.8875025330747142E-2</v>
      </c>
      <c r="G49" s="109">
        <v>1036.29</v>
      </c>
      <c r="H49" s="141">
        <f t="shared" si="10"/>
        <v>-5.5918445434420261E-2</v>
      </c>
      <c r="I49" s="109">
        <v>1097.67</v>
      </c>
      <c r="J49" s="141">
        <f t="shared" si="7"/>
        <v>9.8735773700489471E-2</v>
      </c>
      <c r="K49" s="109">
        <v>999.03</v>
      </c>
      <c r="L49" s="231">
        <f t="shared" si="8"/>
        <v>0.11643422287783278</v>
      </c>
      <c r="M49" s="109">
        <v>894.84</v>
      </c>
    </row>
    <row r="50" spans="1:13" s="2" customFormat="1" ht="11.45" customHeight="1">
      <c r="A50" s="24" t="s">
        <v>87</v>
      </c>
      <c r="B50" s="109">
        <v>0</v>
      </c>
      <c r="C50" s="141">
        <f t="shared" si="9"/>
        <v>-1</v>
      </c>
      <c r="D50" s="109">
        <v>0.2</v>
      </c>
      <c r="E50" s="109">
        <v>0.67</v>
      </c>
      <c r="F50" s="141" t="str">
        <f t="shared" si="10"/>
        <v/>
      </c>
      <c r="G50" s="109">
        <v>0</v>
      </c>
      <c r="H50" s="141">
        <f t="shared" si="10"/>
        <v>-1</v>
      </c>
      <c r="I50" s="109">
        <v>0.44</v>
      </c>
      <c r="J50" s="141">
        <f t="shared" si="7"/>
        <v>-0.24137931034482751</v>
      </c>
      <c r="K50" s="109">
        <v>0.57999999999999996</v>
      </c>
      <c r="L50" s="231">
        <f t="shared" si="8"/>
        <v>-7.9365079365079416E-2</v>
      </c>
      <c r="M50" s="109">
        <v>0.63</v>
      </c>
    </row>
    <row r="51" spans="1:13" s="4" customFormat="1" ht="11.45" customHeight="1">
      <c r="A51" s="24" t="s">
        <v>88</v>
      </c>
      <c r="B51" s="109">
        <v>0.31</v>
      </c>
      <c r="C51" s="141">
        <f t="shared" si="9"/>
        <v>-0.90773809523809523</v>
      </c>
      <c r="D51" s="109">
        <v>3.36</v>
      </c>
      <c r="E51" s="109">
        <v>5.04</v>
      </c>
      <c r="F51" s="141">
        <f t="shared" si="10"/>
        <v>-0.41327124563445861</v>
      </c>
      <c r="G51" s="109">
        <v>8.59</v>
      </c>
      <c r="H51" s="141">
        <f t="shared" si="10"/>
        <v>33.36</v>
      </c>
      <c r="I51" s="109">
        <v>0.25</v>
      </c>
      <c r="J51" s="141">
        <f t="shared" si="7"/>
        <v>1.2727272727272729</v>
      </c>
      <c r="K51" s="109">
        <v>0.11</v>
      </c>
      <c r="L51" s="231">
        <f t="shared" si="8"/>
        <v>-0.89423076923076927</v>
      </c>
      <c r="M51" s="109">
        <v>1.04</v>
      </c>
    </row>
    <row r="52" spans="1:13" s="4" customFormat="1" ht="11.45" customHeight="1">
      <c r="A52" s="24" t="s">
        <v>125</v>
      </c>
      <c r="B52" s="109"/>
      <c r="C52" s="141" t="str">
        <f t="shared" si="9"/>
        <v/>
      </c>
      <c r="D52" s="109"/>
      <c r="E52" s="109">
        <v>0</v>
      </c>
      <c r="F52" s="141" t="str">
        <f t="shared" si="10"/>
        <v/>
      </c>
      <c r="G52" s="109">
        <v>0</v>
      </c>
      <c r="H52" s="141" t="str">
        <f t="shared" si="10"/>
        <v/>
      </c>
      <c r="I52" s="109">
        <v>0</v>
      </c>
      <c r="J52" s="141" t="str">
        <f t="shared" si="7"/>
        <v/>
      </c>
      <c r="K52" s="109">
        <v>0</v>
      </c>
      <c r="L52" s="231">
        <f t="shared" si="8"/>
        <v>-1</v>
      </c>
      <c r="M52" s="109">
        <v>0.03</v>
      </c>
    </row>
    <row r="53" spans="1:13" s="4" customFormat="1" ht="11.45" customHeight="1">
      <c r="A53" s="24" t="s">
        <v>89</v>
      </c>
      <c r="B53" s="109">
        <v>0</v>
      </c>
      <c r="C53" s="141" t="str">
        <f t="shared" si="9"/>
        <v/>
      </c>
      <c r="D53" s="109">
        <v>0</v>
      </c>
      <c r="E53" s="109">
        <v>0</v>
      </c>
      <c r="F53" s="141" t="str">
        <f t="shared" si="10"/>
        <v/>
      </c>
      <c r="G53" s="109">
        <v>0</v>
      </c>
      <c r="H53" s="141" t="str">
        <f t="shared" si="10"/>
        <v/>
      </c>
      <c r="I53" s="109">
        <v>0</v>
      </c>
      <c r="J53" s="141" t="str">
        <f t="shared" si="7"/>
        <v/>
      </c>
      <c r="K53" s="109">
        <v>0</v>
      </c>
      <c r="L53" s="231" t="str">
        <f t="shared" si="8"/>
        <v/>
      </c>
      <c r="M53" s="109">
        <v>0</v>
      </c>
    </row>
    <row r="54" spans="1:13" s="4" customFormat="1" ht="11.45" customHeight="1">
      <c r="A54" s="24" t="s">
        <v>90</v>
      </c>
      <c r="B54" s="109">
        <v>12.1</v>
      </c>
      <c r="C54" s="141">
        <f t="shared" si="9"/>
        <v>-0.12382331643736433</v>
      </c>
      <c r="D54" s="109">
        <v>13.81</v>
      </c>
      <c r="E54" s="109">
        <v>25.77</v>
      </c>
      <c r="F54" s="141">
        <f t="shared" si="10"/>
        <v>0.22074846044528651</v>
      </c>
      <c r="G54" s="109">
        <v>21.11</v>
      </c>
      <c r="H54" s="141">
        <f t="shared" si="10"/>
        <v>9.605399792315672E-2</v>
      </c>
      <c r="I54" s="109">
        <v>19.260000000000002</v>
      </c>
      <c r="J54" s="141">
        <f t="shared" si="7"/>
        <v>0.18815545959284385</v>
      </c>
      <c r="K54" s="109">
        <v>16.21</v>
      </c>
      <c r="L54" s="231">
        <f t="shared" si="8"/>
        <v>0.21605401350337594</v>
      </c>
      <c r="M54" s="109">
        <v>13.33</v>
      </c>
    </row>
    <row r="55" spans="1:13" s="4" customFormat="1" ht="11.45" customHeight="1">
      <c r="A55" s="24" t="s">
        <v>91</v>
      </c>
      <c r="B55" s="109">
        <v>0</v>
      </c>
      <c r="C55" s="141" t="str">
        <f t="shared" si="9"/>
        <v/>
      </c>
      <c r="D55" s="109">
        <v>0</v>
      </c>
      <c r="E55" s="109">
        <v>0</v>
      </c>
      <c r="F55" s="141">
        <f t="shared" si="10"/>
        <v>-1</v>
      </c>
      <c r="G55" s="109">
        <v>0.02</v>
      </c>
      <c r="H55" s="141" t="str">
        <f t="shared" si="10"/>
        <v/>
      </c>
      <c r="I55" s="109">
        <v>0</v>
      </c>
      <c r="J55" s="141" t="str">
        <f t="shared" si="7"/>
        <v/>
      </c>
      <c r="K55" s="109">
        <v>0</v>
      </c>
      <c r="L55" s="231" t="str">
        <f t="shared" si="8"/>
        <v/>
      </c>
      <c r="M55" s="109">
        <v>0</v>
      </c>
    </row>
    <row r="56" spans="1:13" s="4" customFormat="1" ht="11.45" customHeight="1">
      <c r="A56" s="24" t="s">
        <v>92</v>
      </c>
      <c r="B56" s="109">
        <v>0</v>
      </c>
      <c r="C56" s="141" t="str">
        <f t="shared" si="9"/>
        <v/>
      </c>
      <c r="D56" s="109">
        <v>0</v>
      </c>
      <c r="E56" s="109">
        <v>0</v>
      </c>
      <c r="F56" s="141" t="str">
        <f t="shared" si="10"/>
        <v/>
      </c>
      <c r="G56" s="109">
        <v>0</v>
      </c>
      <c r="H56" s="141" t="str">
        <f t="shared" si="10"/>
        <v/>
      </c>
      <c r="I56" s="109">
        <v>0</v>
      </c>
      <c r="J56" s="141" t="str">
        <f t="shared" si="7"/>
        <v/>
      </c>
      <c r="K56" s="109">
        <v>0</v>
      </c>
      <c r="L56" s="231" t="str">
        <f t="shared" si="8"/>
        <v/>
      </c>
      <c r="M56" s="109">
        <v>0</v>
      </c>
    </row>
    <row r="57" spans="1:13" s="4" customFormat="1" ht="11.45" customHeight="1">
      <c r="A57" s="24" t="s">
        <v>93</v>
      </c>
      <c r="B57" s="109">
        <v>0</v>
      </c>
      <c r="C57" s="141" t="str">
        <f t="shared" si="9"/>
        <v/>
      </c>
      <c r="D57" s="109">
        <v>0</v>
      </c>
      <c r="E57" s="109">
        <v>0</v>
      </c>
      <c r="F57" s="141" t="str">
        <f t="shared" si="10"/>
        <v/>
      </c>
      <c r="G57" s="109">
        <v>0</v>
      </c>
      <c r="H57" s="141" t="str">
        <f t="shared" si="10"/>
        <v/>
      </c>
      <c r="I57" s="109">
        <v>0</v>
      </c>
      <c r="J57" s="141" t="str">
        <f t="shared" si="7"/>
        <v/>
      </c>
      <c r="K57" s="109">
        <v>0</v>
      </c>
      <c r="L57" s="231" t="str">
        <f t="shared" si="8"/>
        <v/>
      </c>
      <c r="M57" s="109">
        <v>0</v>
      </c>
    </row>
    <row r="58" spans="1:13" s="4" customFormat="1" ht="11.45" customHeight="1">
      <c r="A58" s="24" t="s">
        <v>94</v>
      </c>
      <c r="B58" s="109">
        <v>0</v>
      </c>
      <c r="C58" s="141" t="str">
        <f t="shared" si="9"/>
        <v/>
      </c>
      <c r="D58" s="109">
        <v>0</v>
      </c>
      <c r="E58" s="109">
        <v>0</v>
      </c>
      <c r="F58" s="141" t="str">
        <f t="shared" si="10"/>
        <v/>
      </c>
      <c r="G58" s="109">
        <v>0</v>
      </c>
      <c r="H58" s="141" t="str">
        <f t="shared" si="10"/>
        <v/>
      </c>
      <c r="I58" s="109">
        <v>0</v>
      </c>
      <c r="J58" s="141" t="str">
        <f t="shared" si="7"/>
        <v/>
      </c>
      <c r="K58" s="109">
        <v>0</v>
      </c>
      <c r="L58" s="231">
        <f t="shared" si="8"/>
        <v>-1</v>
      </c>
      <c r="M58" s="109">
        <v>0.22</v>
      </c>
    </row>
    <row r="59" spans="1:13" s="4" customFormat="1" ht="11.45" customHeight="1">
      <c r="A59" s="24" t="s">
        <v>95</v>
      </c>
      <c r="B59" s="109">
        <v>94.48</v>
      </c>
      <c r="C59" s="141">
        <f t="shared" si="9"/>
        <v>0.13136151359118675</v>
      </c>
      <c r="D59" s="109">
        <v>83.51</v>
      </c>
      <c r="E59" s="109">
        <v>0.19</v>
      </c>
      <c r="F59" s="141">
        <f t="shared" si="10"/>
        <v>-0.83620689655172409</v>
      </c>
      <c r="G59" s="109">
        <v>1.1599999999999999</v>
      </c>
      <c r="H59" s="141">
        <f t="shared" si="10"/>
        <v>-0.94622160407974043</v>
      </c>
      <c r="I59" s="109">
        <v>21.57</v>
      </c>
      <c r="J59" s="141">
        <f t="shared" si="7"/>
        <v>-3.0997304582210283E-2</v>
      </c>
      <c r="K59" s="109">
        <v>22.26</v>
      </c>
      <c r="L59" s="231">
        <f t="shared" si="8"/>
        <v>-0.20071813285457807</v>
      </c>
      <c r="M59" s="109">
        <v>27.85</v>
      </c>
    </row>
    <row r="60" spans="1:13" s="4" customFormat="1" ht="11.45" customHeight="1">
      <c r="A60" s="24" t="s">
        <v>96</v>
      </c>
      <c r="B60" s="109">
        <v>89.09</v>
      </c>
      <c r="C60" s="141">
        <f t="shared" si="9"/>
        <v>0.4612104313596852</v>
      </c>
      <c r="D60" s="109">
        <v>60.97</v>
      </c>
      <c r="E60" s="109">
        <v>142.97</v>
      </c>
      <c r="F60" s="141">
        <f t="shared" si="10"/>
        <v>-0.34507558405863492</v>
      </c>
      <c r="G60" s="109">
        <v>218.3</v>
      </c>
      <c r="H60" s="141">
        <f t="shared" si="10"/>
        <v>-0.11547811993517021</v>
      </c>
      <c r="I60" s="109">
        <v>246.8</v>
      </c>
      <c r="J60" s="141">
        <f t="shared" si="7"/>
        <v>-0.13482437074949161</v>
      </c>
      <c r="K60" s="109">
        <v>285.26</v>
      </c>
      <c r="L60" s="231">
        <f t="shared" si="8"/>
        <v>-6.6099197904730733E-2</v>
      </c>
      <c r="M60" s="109">
        <v>305.45</v>
      </c>
    </row>
    <row r="61" spans="1:13" s="4" customFormat="1" ht="11.45" customHeight="1">
      <c r="A61" s="24" t="s">
        <v>97</v>
      </c>
      <c r="B61" s="109">
        <v>42.12</v>
      </c>
      <c r="C61" s="141">
        <f t="shared" si="9"/>
        <v>-0.32629558541266801</v>
      </c>
      <c r="D61" s="109">
        <v>62.52</v>
      </c>
      <c r="E61" s="109">
        <v>120.55</v>
      </c>
      <c r="F61" s="141">
        <f t="shared" si="10"/>
        <v>0.18815296668637882</v>
      </c>
      <c r="G61" s="109">
        <v>101.46</v>
      </c>
      <c r="H61" s="141">
        <f t="shared" si="10"/>
        <v>-0.24950070271469782</v>
      </c>
      <c r="I61" s="109">
        <v>135.19</v>
      </c>
      <c r="J61" s="141">
        <f t="shared" si="7"/>
        <v>-0.25006934043379381</v>
      </c>
      <c r="K61" s="109">
        <v>180.27</v>
      </c>
      <c r="L61" s="231">
        <f t="shared" si="8"/>
        <v>6.7760469110939914E-2</v>
      </c>
      <c r="M61" s="109">
        <v>168.83</v>
      </c>
    </row>
    <row r="62" spans="1:13" s="2" customFormat="1" ht="11.45" customHeight="1">
      <c r="A62" s="24" t="s">
        <v>98</v>
      </c>
      <c r="B62" s="109">
        <v>0</v>
      </c>
      <c r="C62" s="141" t="str">
        <f t="shared" si="9"/>
        <v/>
      </c>
      <c r="D62" s="109">
        <v>0</v>
      </c>
      <c r="E62" s="109">
        <v>0</v>
      </c>
      <c r="F62" s="141">
        <f t="shared" si="10"/>
        <v>-1</v>
      </c>
      <c r="G62" s="109">
        <v>0.01</v>
      </c>
      <c r="H62" s="141" t="str">
        <f t="shared" si="10"/>
        <v/>
      </c>
      <c r="I62" s="109">
        <v>0</v>
      </c>
      <c r="J62" s="141">
        <f t="shared" si="7"/>
        <v>-1</v>
      </c>
      <c r="K62" s="109">
        <v>0.21000000000000002</v>
      </c>
      <c r="L62" s="231" t="str">
        <f t="shared" si="8"/>
        <v/>
      </c>
      <c r="M62" s="109">
        <v>0</v>
      </c>
    </row>
    <row r="63" spans="1:13" s="4" customFormat="1" ht="11.45" customHeight="1">
      <c r="A63" s="24" t="s">
        <v>99</v>
      </c>
      <c r="B63" s="109">
        <v>8.56</v>
      </c>
      <c r="C63" s="141">
        <f t="shared" si="9"/>
        <v>-0.76008968609865468</v>
      </c>
      <c r="D63" s="109">
        <v>35.68</v>
      </c>
      <c r="E63" s="109">
        <v>56.440000000000005</v>
      </c>
      <c r="F63" s="141">
        <f t="shared" si="10"/>
        <v>-0.37365442237265556</v>
      </c>
      <c r="G63" s="109">
        <v>90.11</v>
      </c>
      <c r="H63" s="141">
        <f t="shared" si="10"/>
        <v>0.26647926914968356</v>
      </c>
      <c r="I63" s="109">
        <v>71.150000000000006</v>
      </c>
      <c r="J63" s="141">
        <f t="shared" si="7"/>
        <v>-0.26123974665143801</v>
      </c>
      <c r="K63" s="109">
        <v>96.31</v>
      </c>
      <c r="L63" s="231">
        <f t="shared" si="8"/>
        <v>0.10535980718466664</v>
      </c>
      <c r="M63" s="109">
        <v>87.13</v>
      </c>
    </row>
    <row r="64" spans="1:13" s="178" customFormat="1" ht="11.45" customHeight="1">
      <c r="A64" s="24" t="s">
        <v>148</v>
      </c>
      <c r="B64" s="109">
        <v>14.96</v>
      </c>
      <c r="C64" s="141">
        <f t="shared" si="9"/>
        <v>-0.46552340121471947</v>
      </c>
      <c r="D64" s="109">
        <v>27.99</v>
      </c>
      <c r="E64" s="109">
        <v>47.82</v>
      </c>
      <c r="F64" s="141">
        <f t="shared" si="10"/>
        <v>0.84847313490529563</v>
      </c>
      <c r="G64" s="109">
        <v>25.87</v>
      </c>
      <c r="H64" s="141">
        <f t="shared" si="10"/>
        <v>8.2392857142857157</v>
      </c>
      <c r="I64" s="109">
        <v>2.8</v>
      </c>
      <c r="J64" s="141">
        <f t="shared" si="7"/>
        <v>1.568807339449541</v>
      </c>
      <c r="K64" s="109">
        <v>1.0900000000000001</v>
      </c>
      <c r="L64" s="141" t="str">
        <f t="shared" si="8"/>
        <v/>
      </c>
      <c r="M64" s="141"/>
    </row>
    <row r="65" spans="1:14" s="4" customFormat="1" ht="11.45" customHeight="1">
      <c r="A65" s="24" t="s">
        <v>100</v>
      </c>
      <c r="B65" s="109">
        <v>0.14000000000000001</v>
      </c>
      <c r="C65" s="141">
        <f t="shared" si="9"/>
        <v>-0.97254901960784312</v>
      </c>
      <c r="D65" s="109">
        <v>5.0999999999999996</v>
      </c>
      <c r="E65" s="109">
        <v>18.25</v>
      </c>
      <c r="F65" s="141">
        <f t="shared" si="10"/>
        <v>0.20541611624834877</v>
      </c>
      <c r="G65" s="109">
        <v>15.14</v>
      </c>
      <c r="H65" s="141">
        <f t="shared" si="10"/>
        <v>-0.13732193732193732</v>
      </c>
      <c r="I65" s="109">
        <v>17.55</v>
      </c>
      <c r="J65" s="141">
        <f t="shared" si="7"/>
        <v>-0.62715105162523899</v>
      </c>
      <c r="K65" s="109">
        <v>47.07</v>
      </c>
      <c r="L65" s="231">
        <f t="shared" si="8"/>
        <v>-0.19867211440245136</v>
      </c>
      <c r="M65" s="109">
        <v>58.739999999999995</v>
      </c>
    </row>
    <row r="66" spans="1:14" s="4" customFormat="1" ht="11.45" customHeight="1">
      <c r="A66" s="24" t="s">
        <v>101</v>
      </c>
      <c r="B66" s="109">
        <v>1.28</v>
      </c>
      <c r="C66" s="141">
        <f t="shared" si="9"/>
        <v>1.3272727272727272</v>
      </c>
      <c r="D66" s="109">
        <v>0.55000000000000004</v>
      </c>
      <c r="E66" s="109">
        <v>0.76</v>
      </c>
      <c r="F66" s="141">
        <f t="shared" si="10"/>
        <v>0.85365853658536595</v>
      </c>
      <c r="G66" s="109">
        <v>0.41</v>
      </c>
      <c r="H66" s="141">
        <f t="shared" si="10"/>
        <v>9.25</v>
      </c>
      <c r="I66" s="109">
        <v>0.04</v>
      </c>
      <c r="J66" s="141">
        <f t="shared" si="7"/>
        <v>-0.99126637554585151</v>
      </c>
      <c r="K66" s="109">
        <v>4.58</v>
      </c>
      <c r="L66" s="231">
        <f t="shared" si="8"/>
        <v>-0.38688085676037476</v>
      </c>
      <c r="M66" s="109">
        <v>7.47</v>
      </c>
    </row>
    <row r="67" spans="1:14" s="4" customFormat="1" ht="11.45" customHeight="1">
      <c r="A67" s="24" t="s">
        <v>102</v>
      </c>
      <c r="B67" s="109">
        <v>0</v>
      </c>
      <c r="C67" s="141" t="str">
        <f t="shared" si="9"/>
        <v/>
      </c>
      <c r="D67" s="109">
        <v>0</v>
      </c>
      <c r="E67" s="109">
        <v>0.04</v>
      </c>
      <c r="F67" s="141">
        <f t="shared" si="10"/>
        <v>-0.63636363636363635</v>
      </c>
      <c r="G67" s="109">
        <v>0.11</v>
      </c>
      <c r="H67" s="141">
        <f t="shared" si="10"/>
        <v>-0.94581280788177335</v>
      </c>
      <c r="I67" s="109">
        <v>2.0299999999999998</v>
      </c>
      <c r="J67" s="141">
        <f t="shared" si="7"/>
        <v>-0.89995071463775256</v>
      </c>
      <c r="K67" s="109">
        <v>20.29</v>
      </c>
      <c r="L67" s="231">
        <f t="shared" si="8"/>
        <v>1.2772166105499436</v>
      </c>
      <c r="M67" s="109">
        <v>8.91</v>
      </c>
    </row>
    <row r="68" spans="1:14" s="4" customFormat="1" ht="11.45" customHeight="1">
      <c r="A68" s="24" t="s">
        <v>103</v>
      </c>
      <c r="B68" s="109">
        <v>-7.0000000000000007E-2</v>
      </c>
      <c r="C68" s="141">
        <f t="shared" si="9"/>
        <v>-1.3333333333333335</v>
      </c>
      <c r="D68" s="109">
        <v>-0.03</v>
      </c>
      <c r="E68" s="109">
        <v>-0.11</v>
      </c>
      <c r="F68" s="141" t="str">
        <f t="shared" si="10"/>
        <v>n.m.</v>
      </c>
      <c r="G68" s="109">
        <v>0.27</v>
      </c>
      <c r="H68" s="141">
        <f t="shared" si="10"/>
        <v>-0.625</v>
      </c>
      <c r="I68" s="109">
        <v>0.72</v>
      </c>
      <c r="J68" s="141">
        <f t="shared" si="7"/>
        <v>-0.79369627507163321</v>
      </c>
      <c r="K68" s="109">
        <v>3.49</v>
      </c>
      <c r="L68" s="231">
        <f t="shared" si="8"/>
        <v>-0.53342245989304815</v>
      </c>
      <c r="M68" s="109">
        <v>7.48</v>
      </c>
    </row>
    <row r="69" spans="1:14" s="4" customFormat="1" ht="11.45" customHeight="1">
      <c r="A69" s="24" t="s">
        <v>104</v>
      </c>
      <c r="B69" s="109">
        <v>0</v>
      </c>
      <c r="C69" s="141" t="str">
        <f t="shared" si="9"/>
        <v/>
      </c>
      <c r="D69" s="109">
        <v>0</v>
      </c>
      <c r="E69" s="109">
        <v>0</v>
      </c>
      <c r="F69" s="141" t="str">
        <f t="shared" si="10"/>
        <v/>
      </c>
      <c r="G69" s="109">
        <v>0</v>
      </c>
      <c r="H69" s="141">
        <f t="shared" si="10"/>
        <v>-1</v>
      </c>
      <c r="I69" s="109">
        <v>0.01</v>
      </c>
      <c r="J69" s="141">
        <f t="shared" si="7"/>
        <v>-0.94736842105263164</v>
      </c>
      <c r="K69" s="109">
        <v>0.19</v>
      </c>
      <c r="L69" s="231">
        <f t="shared" si="8"/>
        <v>0.11764705882352944</v>
      </c>
      <c r="M69" s="109">
        <v>0.16999999999999998</v>
      </c>
    </row>
    <row r="70" spans="1:14" s="178" customFormat="1" ht="11.45" customHeight="1">
      <c r="A70" s="22" t="s">
        <v>111</v>
      </c>
      <c r="B70" s="108">
        <f>SUM(B47:B69)</f>
        <v>3628.35</v>
      </c>
      <c r="C70" s="140">
        <f t="shared" si="9"/>
        <v>6.9111320643526541E-2</v>
      </c>
      <c r="D70" s="108">
        <f>SUM(D47:D69)</f>
        <v>3393.7999999999993</v>
      </c>
      <c r="E70" s="108">
        <f>SUM(E47:E69)</f>
        <v>8690.69</v>
      </c>
      <c r="F70" s="140">
        <f t="shared" si="10"/>
        <v>9.9744889566033779E-2</v>
      </c>
      <c r="G70" s="108">
        <f>SUM(G47:G69)</f>
        <v>7902.4600000000009</v>
      </c>
      <c r="H70" s="140">
        <f t="shared" si="10"/>
        <v>5.0631784449264305E-3</v>
      </c>
      <c r="I70" s="108">
        <f>SUM(I47:I69)</f>
        <v>7862.65</v>
      </c>
      <c r="J70" s="140">
        <f t="shared" si="7"/>
        <v>-3.0132244881847958E-2</v>
      </c>
      <c r="K70" s="108">
        <f>SUM(K47:K69)</f>
        <v>8106.9299999999994</v>
      </c>
      <c r="L70" s="322">
        <f t="shared" si="8"/>
        <v>3.5701145196155082E-2</v>
      </c>
      <c r="M70" s="108">
        <f>SUM(M47:M69)</f>
        <v>7827.48</v>
      </c>
    </row>
    <row r="71" spans="1:14" s="178" customFormat="1" ht="11.45" customHeight="1">
      <c r="A71" s="319"/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231"/>
      <c r="M71" s="196"/>
    </row>
    <row r="72" spans="1:14" s="178" customFormat="1" ht="11.45" customHeight="1">
      <c r="A72" s="22" t="s">
        <v>153</v>
      </c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231"/>
      <c r="M72" s="196"/>
    </row>
    <row r="73" spans="1:14" s="4" customFormat="1" ht="11.45" customHeight="1">
      <c r="A73" s="25" t="s">
        <v>84</v>
      </c>
      <c r="B73" s="88">
        <f>B47</f>
        <v>3347.06</v>
      </c>
      <c r="C73" s="141">
        <f t="shared" ref="C73:C77" si="11">IFERROR(IF((+B73/D73)&lt;0,"n.m.",IF(B73&lt;0,(+B73/D73-1)*-1,(+B73/D73-1))),"")</f>
        <v>8.7297333294351187E-2</v>
      </c>
      <c r="D73" s="88">
        <f>D47</f>
        <v>3078.33</v>
      </c>
      <c r="E73" s="88">
        <f>E47</f>
        <v>7206.2</v>
      </c>
      <c r="F73" s="141">
        <f t="shared" si="10"/>
        <v>0.13312336172614891</v>
      </c>
      <c r="G73" s="88">
        <f>G47</f>
        <v>6359.59</v>
      </c>
      <c r="H73" s="141">
        <f t="shared" si="10"/>
        <v>2.122879729710192E-2</v>
      </c>
      <c r="I73" s="88">
        <f>I47</f>
        <v>6227.39</v>
      </c>
      <c r="J73" s="141">
        <f t="shared" si="7"/>
        <v>-2.7266692179726437E-2</v>
      </c>
      <c r="K73" s="88">
        <f>K47</f>
        <v>6401.95</v>
      </c>
      <c r="L73" s="141">
        <f t="shared" si="8"/>
        <v>2.9149827509155068E-2</v>
      </c>
      <c r="M73" s="88">
        <f>M47</f>
        <v>6220.62</v>
      </c>
    </row>
    <row r="74" spans="1:14" s="4" customFormat="1" ht="11.45" customHeight="1">
      <c r="A74" s="25" t="s">
        <v>85</v>
      </c>
      <c r="B74" s="88">
        <f>B48</f>
        <v>18.21</v>
      </c>
      <c r="C74" s="141">
        <f t="shared" si="11"/>
        <v>-0.1202898550724637</v>
      </c>
      <c r="D74" s="88">
        <f>D48</f>
        <v>20.7</v>
      </c>
      <c r="E74" s="88">
        <f>E48</f>
        <v>49.37</v>
      </c>
      <c r="F74" s="141">
        <f t="shared" si="10"/>
        <v>1.0553705245628642</v>
      </c>
      <c r="G74" s="88">
        <f>G48</f>
        <v>24.02</v>
      </c>
      <c r="H74" s="141">
        <f t="shared" si="10"/>
        <v>0.21435793731041475</v>
      </c>
      <c r="I74" s="88">
        <f>I48</f>
        <v>19.779999999999998</v>
      </c>
      <c r="J74" s="141">
        <f t="shared" si="7"/>
        <v>-0.29432750624331083</v>
      </c>
      <c r="K74" s="88">
        <f>K48</f>
        <v>28.03</v>
      </c>
      <c r="L74" s="141">
        <f t="shared" si="8"/>
        <v>0.13298302344381563</v>
      </c>
      <c r="M74" s="88">
        <f>M48</f>
        <v>24.740000000000002</v>
      </c>
    </row>
    <row r="75" spans="1:14" s="2" customFormat="1" ht="11.45" customHeight="1">
      <c r="A75" s="25" t="s">
        <v>105</v>
      </c>
      <c r="B75" s="87">
        <f>B49+B50+B51+B52+B53+B54+B55+B56+B57+B58</f>
        <v>12.52</v>
      </c>
      <c r="C75" s="141">
        <f t="shared" si="11"/>
        <v>-0.32251082251082253</v>
      </c>
      <c r="D75" s="87">
        <f>D49+D50+D51+D52+D53+D54+D55+D56+D57+D58</f>
        <v>18.48</v>
      </c>
      <c r="E75" s="87">
        <f>E49+E50+E51+E52+E53+E54+E55+E56+E57+E58</f>
        <v>1048.21</v>
      </c>
      <c r="F75" s="141">
        <f t="shared" si="10"/>
        <v>-1.6697779570547855E-2</v>
      </c>
      <c r="G75" s="87">
        <f>G49+G50+G51+G52+G53+G54+G55+G56+G57+G58</f>
        <v>1066.0099999999998</v>
      </c>
      <c r="H75" s="141">
        <f t="shared" si="10"/>
        <v>-4.6178486426513787E-2</v>
      </c>
      <c r="I75" s="87">
        <f>I49+I50+I51+I52+I53+I54+I55+I56+I57+I58</f>
        <v>1117.6200000000001</v>
      </c>
      <c r="J75" s="141">
        <f t="shared" si="7"/>
        <v>0.10009547901922389</v>
      </c>
      <c r="K75" s="87">
        <f>K49+K50+K51+K52+K53+K54+K55+K56+K57+K58</f>
        <v>1015.9300000000001</v>
      </c>
      <c r="L75" s="141">
        <f t="shared" si="8"/>
        <v>0.11629619048665529</v>
      </c>
      <c r="M75" s="87">
        <f>M49+M50+M51+M52+M53+M54+M55+M56+M57+M58</f>
        <v>910.09</v>
      </c>
    </row>
    <row r="76" spans="1:14" s="2" customFormat="1" ht="11.45" customHeight="1">
      <c r="A76" s="25" t="s">
        <v>106</v>
      </c>
      <c r="B76" s="87">
        <f>B59+B60+B61+B62+B63+B65+B64</f>
        <v>249.35</v>
      </c>
      <c r="C76" s="141">
        <f t="shared" si="11"/>
        <v>-9.5804474743445778E-2</v>
      </c>
      <c r="D76" s="87">
        <f>D59+D60+D61+D62+D63+D65+D64</f>
        <v>275.77000000000004</v>
      </c>
      <c r="E76" s="87">
        <f>E59+E60+E61+E62+E63+E65+E64</f>
        <v>386.21999999999997</v>
      </c>
      <c r="F76" s="141">
        <f t="shared" si="10"/>
        <v>-0.14562548390664753</v>
      </c>
      <c r="G76" s="87">
        <f>G59+G60+G61+G62+G63+G65+G64</f>
        <v>452.05</v>
      </c>
      <c r="H76" s="141">
        <f t="shared" si="10"/>
        <v>-8.6878358178806736E-2</v>
      </c>
      <c r="I76" s="87">
        <f>I59+I60+I61+I62+I63+I65+I64</f>
        <v>495.06000000000006</v>
      </c>
      <c r="J76" s="141">
        <f t="shared" si="7"/>
        <v>-0.21725931664742981</v>
      </c>
      <c r="K76" s="87">
        <f>K59+K60+K61+K62+K63+K65+K64</f>
        <v>632.47</v>
      </c>
      <c r="L76" s="141">
        <f t="shared" si="8"/>
        <v>-2.3966049382715959E-2</v>
      </c>
      <c r="M76" s="87">
        <f>M59+M60+M61+M62+M63+M65+M64</f>
        <v>648</v>
      </c>
    </row>
    <row r="77" spans="1:14" s="4" customFormat="1" ht="11.45" customHeight="1">
      <c r="A77" s="25" t="s">
        <v>107</v>
      </c>
      <c r="B77" s="87">
        <f>B66+B67+B68+B69</f>
        <v>1.21</v>
      </c>
      <c r="C77" s="141">
        <f t="shared" si="11"/>
        <v>1.3269230769230766</v>
      </c>
      <c r="D77" s="87">
        <f>D66+D67+D68+D69</f>
        <v>0.52</v>
      </c>
      <c r="E77" s="87">
        <f>E66+E67+E68+E69</f>
        <v>0.69000000000000006</v>
      </c>
      <c r="F77" s="141">
        <f t="shared" si="10"/>
        <v>-0.12658227848101267</v>
      </c>
      <c r="G77" s="87">
        <f>G66+G67+G68+G69</f>
        <v>0.79</v>
      </c>
      <c r="H77" s="141">
        <f t="shared" si="10"/>
        <v>-0.71785714285714275</v>
      </c>
      <c r="I77" s="87">
        <f>I66+I67+I68+I69</f>
        <v>2.8</v>
      </c>
      <c r="J77" s="141">
        <f t="shared" si="7"/>
        <v>-0.90192644483362527</v>
      </c>
      <c r="K77" s="87">
        <f>K66+K67+K68+K69</f>
        <v>28.55</v>
      </c>
      <c r="L77" s="141">
        <f t="shared" si="8"/>
        <v>0.18809821057012055</v>
      </c>
      <c r="M77" s="87">
        <f>M66+M67+M68+M69</f>
        <v>24.03</v>
      </c>
    </row>
    <row r="78" spans="1:14" ht="11.45" customHeight="1">
      <c r="A78" s="24"/>
      <c r="B78" s="25"/>
      <c r="C78" s="141"/>
      <c r="D78" s="25"/>
      <c r="E78" s="25"/>
      <c r="F78" s="141"/>
      <c r="G78" s="25"/>
      <c r="H78" s="141"/>
      <c r="I78" s="25"/>
      <c r="J78" s="141"/>
      <c r="K78" s="25"/>
      <c r="L78" s="141"/>
      <c r="M78" s="25"/>
    </row>
    <row r="79" spans="1:14" ht="11.45" customHeight="1">
      <c r="A79" s="26" t="s">
        <v>2</v>
      </c>
      <c r="B79" s="27"/>
      <c r="C79" s="141"/>
      <c r="D79" s="27"/>
      <c r="E79" s="27"/>
      <c r="F79" s="141"/>
      <c r="G79" s="27"/>
      <c r="H79" s="141"/>
      <c r="I79" s="27"/>
      <c r="J79" s="141"/>
      <c r="K79" s="27"/>
      <c r="L79" s="231"/>
      <c r="M79" s="237"/>
    </row>
    <row r="80" spans="1:14" s="2" customFormat="1" ht="11.45" customHeight="1">
      <c r="A80" s="24" t="s">
        <v>84</v>
      </c>
      <c r="B80" s="109">
        <v>10061.370000000001</v>
      </c>
      <c r="C80" s="141">
        <f t="shared" ref="C80:C103" si="12">IFERROR(IF((+B80/D80)&lt;0,"n.m.",IF(B80&lt;0,(+B80/D80-1)*-1,(+B80/D80-1))),"")</f>
        <v>-1.129680346451023E-2</v>
      </c>
      <c r="D80" s="109">
        <v>10176.33</v>
      </c>
      <c r="E80" s="109">
        <v>9815.25</v>
      </c>
      <c r="F80" s="141">
        <f t="shared" ref="F80:L110" si="13">IFERROR(IF((+E80/G80)&lt;0,"n.m.",IF(E80&lt;0,(+E80/G80-1)*-1,(+E80/G80-1))),"")</f>
        <v>3.9885451297731134E-2</v>
      </c>
      <c r="G80" s="109">
        <v>9438.7800000000007</v>
      </c>
      <c r="H80" s="141">
        <f t="shared" si="13"/>
        <v>0.30644170080832689</v>
      </c>
      <c r="I80" s="109">
        <v>7224.8</v>
      </c>
      <c r="J80" s="141">
        <f t="shared" si="13"/>
        <v>9.4053333737147415E-2</v>
      </c>
      <c r="K80" s="109">
        <v>6603.7</v>
      </c>
      <c r="L80" s="231">
        <f t="shared" si="13"/>
        <v>9.8752450009816695E-2</v>
      </c>
      <c r="M80" s="109">
        <v>6010.18</v>
      </c>
      <c r="N80" s="396"/>
    </row>
    <row r="81" spans="1:14" s="2" customFormat="1" ht="11.45" customHeight="1">
      <c r="A81" s="24" t="s">
        <v>85</v>
      </c>
      <c r="B81" s="109">
        <v>53.12</v>
      </c>
      <c r="C81" s="141">
        <f t="shared" si="12"/>
        <v>-0.37314137361340571</v>
      </c>
      <c r="D81" s="109">
        <v>84.74</v>
      </c>
      <c r="E81" s="109">
        <v>72.430000000000007</v>
      </c>
      <c r="F81" s="141">
        <f t="shared" si="13"/>
        <v>0.28126658411462957</v>
      </c>
      <c r="G81" s="109">
        <v>56.53</v>
      </c>
      <c r="H81" s="141">
        <f t="shared" si="13"/>
        <v>6.9507735583684953</v>
      </c>
      <c r="I81" s="109">
        <v>7.11</v>
      </c>
      <c r="J81" s="141">
        <f t="shared" si="13"/>
        <v>0.30219780219780223</v>
      </c>
      <c r="K81" s="109">
        <v>5.46</v>
      </c>
      <c r="L81" s="231">
        <f t="shared" si="13"/>
        <v>-0.72479838709677424</v>
      </c>
      <c r="M81" s="109">
        <v>19.84</v>
      </c>
      <c r="N81" s="396"/>
    </row>
    <row r="82" spans="1:14" s="2" customFormat="1" ht="11.45" customHeight="1">
      <c r="A82" s="24" t="s">
        <v>86</v>
      </c>
      <c r="B82" s="109">
        <v>0</v>
      </c>
      <c r="C82" s="141">
        <f t="shared" si="12"/>
        <v>-1</v>
      </c>
      <c r="D82" s="109">
        <v>0.3</v>
      </c>
      <c r="E82" s="109">
        <v>1598.51</v>
      </c>
      <c r="F82" s="141">
        <f t="shared" si="13"/>
        <v>7.2082516839206967E-3</v>
      </c>
      <c r="G82" s="109">
        <v>1587.07</v>
      </c>
      <c r="H82" s="141">
        <f t="shared" si="13"/>
        <v>0.29245490451565614</v>
      </c>
      <c r="I82" s="109">
        <v>1227.95</v>
      </c>
      <c r="J82" s="141">
        <f t="shared" si="13"/>
        <v>-0.1561351063464248</v>
      </c>
      <c r="K82" s="109">
        <v>1455.15</v>
      </c>
      <c r="L82" s="231">
        <f t="shared" si="13"/>
        <v>-9.8704870208298434E-2</v>
      </c>
      <c r="M82" s="109">
        <v>1614.51</v>
      </c>
    </row>
    <row r="83" spans="1:14" s="2" customFormat="1" ht="11.45" customHeight="1">
      <c r="A83" s="24" t="s">
        <v>87</v>
      </c>
      <c r="B83" s="109">
        <v>0</v>
      </c>
      <c r="C83" s="141">
        <f t="shared" si="12"/>
        <v>-1</v>
      </c>
      <c r="D83" s="109">
        <v>0.28999999999999998</v>
      </c>
      <c r="E83" s="109">
        <v>0</v>
      </c>
      <c r="F83" s="141" t="str">
        <f t="shared" si="13"/>
        <v/>
      </c>
      <c r="G83" s="109">
        <v>0</v>
      </c>
      <c r="H83" s="141">
        <f t="shared" si="13"/>
        <v>-1</v>
      </c>
      <c r="I83" s="109">
        <v>0.01</v>
      </c>
      <c r="J83" s="141" t="str">
        <f t="shared" si="13"/>
        <v/>
      </c>
      <c r="K83" s="109">
        <v>0</v>
      </c>
      <c r="L83" s="231" t="str">
        <f t="shared" si="13"/>
        <v/>
      </c>
      <c r="M83" s="109">
        <v>0</v>
      </c>
    </row>
    <row r="84" spans="1:14" s="4" customFormat="1" ht="11.45" customHeight="1">
      <c r="A84" s="24" t="s">
        <v>88</v>
      </c>
      <c r="B84" s="109">
        <v>0.28999999999999998</v>
      </c>
      <c r="C84" s="141">
        <f t="shared" si="12"/>
        <v>-0.82317073170731714</v>
      </c>
      <c r="D84" s="109">
        <v>1.64</v>
      </c>
      <c r="E84" s="109">
        <v>0.1</v>
      </c>
      <c r="F84" s="141">
        <f t="shared" si="13"/>
        <v>-0.97946611909650927</v>
      </c>
      <c r="G84" s="109">
        <v>4.87</v>
      </c>
      <c r="H84" s="141">
        <f t="shared" si="13"/>
        <v>-0.61441013460015836</v>
      </c>
      <c r="I84" s="109">
        <v>12.63</v>
      </c>
      <c r="J84" s="141" t="str">
        <f t="shared" si="13"/>
        <v/>
      </c>
      <c r="K84" s="109">
        <v>0</v>
      </c>
      <c r="L84" s="231">
        <f t="shared" si="13"/>
        <v>-1</v>
      </c>
      <c r="M84" s="109">
        <v>0.03</v>
      </c>
    </row>
    <row r="85" spans="1:14" s="4" customFormat="1" ht="11.45" customHeight="1">
      <c r="A85" s="24" t="s">
        <v>125</v>
      </c>
      <c r="B85" s="109"/>
      <c r="C85" s="141" t="str">
        <f t="shared" si="12"/>
        <v/>
      </c>
      <c r="D85" s="109"/>
      <c r="E85" s="109">
        <v>0</v>
      </c>
      <c r="F85" s="141" t="str">
        <f t="shared" si="13"/>
        <v/>
      </c>
      <c r="G85" s="109">
        <v>0</v>
      </c>
      <c r="H85" s="141" t="str">
        <f t="shared" si="13"/>
        <v/>
      </c>
      <c r="I85" s="109">
        <v>0</v>
      </c>
      <c r="J85" s="141" t="str">
        <f t="shared" si="13"/>
        <v/>
      </c>
      <c r="K85" s="109">
        <v>0</v>
      </c>
      <c r="L85" s="231" t="str">
        <f t="shared" si="13"/>
        <v/>
      </c>
      <c r="M85" s="109">
        <v>0</v>
      </c>
    </row>
    <row r="86" spans="1:14" s="4" customFormat="1" ht="11.45" customHeight="1">
      <c r="A86" s="24" t="s">
        <v>89</v>
      </c>
      <c r="B86" s="109">
        <v>0</v>
      </c>
      <c r="C86" s="141" t="str">
        <f t="shared" si="12"/>
        <v/>
      </c>
      <c r="D86" s="109">
        <v>0</v>
      </c>
      <c r="E86" s="109">
        <v>0</v>
      </c>
      <c r="F86" s="141" t="str">
        <f t="shared" si="13"/>
        <v/>
      </c>
      <c r="G86" s="109">
        <v>0</v>
      </c>
      <c r="H86" s="141" t="str">
        <f t="shared" si="13"/>
        <v/>
      </c>
      <c r="I86" s="109">
        <v>0</v>
      </c>
      <c r="J86" s="141" t="str">
        <f t="shared" si="13"/>
        <v/>
      </c>
      <c r="K86" s="109">
        <v>0</v>
      </c>
      <c r="L86" s="231" t="str">
        <f t="shared" si="13"/>
        <v/>
      </c>
      <c r="M86" s="109">
        <v>0</v>
      </c>
    </row>
    <row r="87" spans="1:14" s="4" customFormat="1" ht="11.45" customHeight="1">
      <c r="A87" s="24" t="s">
        <v>90</v>
      </c>
      <c r="B87" s="109">
        <v>12.47</v>
      </c>
      <c r="C87" s="141">
        <f t="shared" si="12"/>
        <v>1.1352739726027399</v>
      </c>
      <c r="D87" s="109">
        <v>5.84</v>
      </c>
      <c r="E87" s="109">
        <v>6.74</v>
      </c>
      <c r="F87" s="141">
        <f t="shared" si="13"/>
        <v>0.52488687782805443</v>
      </c>
      <c r="G87" s="109">
        <v>4.42</v>
      </c>
      <c r="H87" s="141">
        <f t="shared" si="13"/>
        <v>-0.41688654353562005</v>
      </c>
      <c r="I87" s="109">
        <v>7.58</v>
      </c>
      <c r="J87" s="141">
        <f t="shared" si="13"/>
        <v>-0.44346549192364171</v>
      </c>
      <c r="K87" s="109">
        <v>13.62</v>
      </c>
      <c r="L87" s="231">
        <f t="shared" si="13"/>
        <v>2.7520661157024793</v>
      </c>
      <c r="M87" s="109">
        <v>3.63</v>
      </c>
    </row>
    <row r="88" spans="1:14" s="4" customFormat="1" ht="11.45" customHeight="1">
      <c r="A88" s="24" t="s">
        <v>91</v>
      </c>
      <c r="B88" s="109">
        <v>0</v>
      </c>
      <c r="C88" s="141" t="str">
        <f t="shared" si="12"/>
        <v/>
      </c>
      <c r="D88" s="109">
        <v>0</v>
      </c>
      <c r="E88" s="109">
        <v>0</v>
      </c>
      <c r="F88" s="141" t="str">
        <f t="shared" si="13"/>
        <v/>
      </c>
      <c r="G88" s="109">
        <v>0</v>
      </c>
      <c r="H88" s="141" t="str">
        <f t="shared" si="13"/>
        <v/>
      </c>
      <c r="I88" s="109">
        <v>0</v>
      </c>
      <c r="J88" s="141" t="str">
        <f t="shared" si="13"/>
        <v/>
      </c>
      <c r="K88" s="109">
        <v>0</v>
      </c>
      <c r="L88" s="231" t="str">
        <f t="shared" si="13"/>
        <v/>
      </c>
      <c r="M88" s="109">
        <v>0</v>
      </c>
    </row>
    <row r="89" spans="1:14" s="4" customFormat="1" ht="11.45" customHeight="1">
      <c r="A89" s="24" t="s">
        <v>92</v>
      </c>
      <c r="B89" s="109">
        <v>0</v>
      </c>
      <c r="C89" s="141" t="str">
        <f t="shared" si="12"/>
        <v/>
      </c>
      <c r="D89" s="109">
        <v>0</v>
      </c>
      <c r="E89" s="109">
        <v>0</v>
      </c>
      <c r="F89" s="141" t="str">
        <f t="shared" si="13"/>
        <v/>
      </c>
      <c r="G89" s="109">
        <v>0</v>
      </c>
      <c r="H89" s="141" t="str">
        <f t="shared" si="13"/>
        <v/>
      </c>
      <c r="I89" s="109">
        <v>0</v>
      </c>
      <c r="J89" s="141" t="str">
        <f t="shared" si="13"/>
        <v/>
      </c>
      <c r="K89" s="109">
        <v>0</v>
      </c>
      <c r="L89" s="231" t="str">
        <f t="shared" si="13"/>
        <v/>
      </c>
      <c r="M89" s="109">
        <v>0</v>
      </c>
    </row>
    <row r="90" spans="1:14" s="4" customFormat="1" ht="11.45" customHeight="1">
      <c r="A90" s="24" t="s">
        <v>93</v>
      </c>
      <c r="B90" s="109">
        <v>0</v>
      </c>
      <c r="C90" s="141" t="str">
        <f t="shared" si="12"/>
        <v/>
      </c>
      <c r="D90" s="109">
        <v>0</v>
      </c>
      <c r="E90" s="109">
        <v>0</v>
      </c>
      <c r="F90" s="141" t="str">
        <f t="shared" si="13"/>
        <v/>
      </c>
      <c r="G90" s="109">
        <v>0</v>
      </c>
      <c r="H90" s="141" t="str">
        <f t="shared" si="13"/>
        <v/>
      </c>
      <c r="I90" s="109">
        <v>0</v>
      </c>
      <c r="J90" s="141" t="str">
        <f t="shared" si="13"/>
        <v/>
      </c>
      <c r="K90" s="109">
        <v>0</v>
      </c>
      <c r="L90" s="231" t="str">
        <f t="shared" si="13"/>
        <v/>
      </c>
      <c r="M90" s="109">
        <v>0</v>
      </c>
    </row>
    <row r="91" spans="1:14" s="4" customFormat="1" ht="11.45" customHeight="1">
      <c r="A91" s="24" t="s">
        <v>94</v>
      </c>
      <c r="B91" s="109">
        <v>0</v>
      </c>
      <c r="C91" s="141" t="str">
        <f t="shared" si="12"/>
        <v/>
      </c>
      <c r="D91" s="109">
        <v>0</v>
      </c>
      <c r="E91" s="109">
        <v>0</v>
      </c>
      <c r="F91" s="141" t="str">
        <f t="shared" si="13"/>
        <v/>
      </c>
      <c r="G91" s="109">
        <v>0</v>
      </c>
      <c r="H91" s="141" t="str">
        <f t="shared" si="13"/>
        <v/>
      </c>
      <c r="I91" s="109">
        <v>0</v>
      </c>
      <c r="J91" s="141" t="str">
        <f t="shared" si="13"/>
        <v/>
      </c>
      <c r="K91" s="109">
        <v>0</v>
      </c>
      <c r="L91" s="231" t="str">
        <f t="shared" si="13"/>
        <v/>
      </c>
      <c r="M91" s="109">
        <v>0</v>
      </c>
    </row>
    <row r="92" spans="1:14" s="4" customFormat="1" ht="11.45" customHeight="1">
      <c r="A92" s="24" t="s">
        <v>95</v>
      </c>
      <c r="B92" s="109">
        <v>114.83</v>
      </c>
      <c r="C92" s="141">
        <f t="shared" si="12"/>
        <v>-3.9561726329876201E-2</v>
      </c>
      <c r="D92" s="109">
        <v>119.56</v>
      </c>
      <c r="E92" s="109">
        <v>0.01</v>
      </c>
      <c r="F92" s="141">
        <f t="shared" si="13"/>
        <v>-0.5</v>
      </c>
      <c r="G92" s="109">
        <v>0.02</v>
      </c>
      <c r="H92" s="141">
        <f t="shared" si="13"/>
        <v>-0.99668325041459371</v>
      </c>
      <c r="I92" s="109">
        <v>6.03</v>
      </c>
      <c r="J92" s="141">
        <f t="shared" si="13"/>
        <v>-0.24341279799247173</v>
      </c>
      <c r="K92" s="109">
        <v>7.97</v>
      </c>
      <c r="L92" s="231">
        <f t="shared" si="13"/>
        <v>-4.3217286914765896E-2</v>
      </c>
      <c r="M92" s="109">
        <v>8.33</v>
      </c>
    </row>
    <row r="93" spans="1:14" s="4" customFormat="1" ht="11.45" customHeight="1">
      <c r="A93" s="24" t="s">
        <v>96</v>
      </c>
      <c r="B93" s="109">
        <v>151.51</v>
      </c>
      <c r="C93" s="141">
        <f t="shared" si="12"/>
        <v>-0.34402736286097768</v>
      </c>
      <c r="D93" s="109">
        <v>230.97</v>
      </c>
      <c r="E93" s="109">
        <v>209.08</v>
      </c>
      <c r="F93" s="141">
        <f t="shared" si="13"/>
        <v>-9.7565596286822709E-3</v>
      </c>
      <c r="G93" s="109">
        <v>211.14</v>
      </c>
      <c r="H93" s="141">
        <f t="shared" si="13"/>
        <v>-0.40186968838526915</v>
      </c>
      <c r="I93" s="87">
        <v>353</v>
      </c>
      <c r="J93" s="141">
        <f t="shared" si="13"/>
        <v>-0.16402216643773981</v>
      </c>
      <c r="K93" s="87">
        <v>422.26</v>
      </c>
      <c r="L93" s="231">
        <f t="shared" si="13"/>
        <v>-0.24236552194351746</v>
      </c>
      <c r="M93" s="235">
        <v>557.34</v>
      </c>
    </row>
    <row r="94" spans="1:14" s="4" customFormat="1" ht="11.45" customHeight="1">
      <c r="A94" s="24" t="s">
        <v>97</v>
      </c>
      <c r="B94" s="109">
        <v>105.17</v>
      </c>
      <c r="C94" s="141">
        <f t="shared" si="12"/>
        <v>5.8261219561279942E-2</v>
      </c>
      <c r="D94" s="109">
        <v>99.38000000000001</v>
      </c>
      <c r="E94" s="109">
        <v>93.32</v>
      </c>
      <c r="F94" s="141">
        <f t="shared" si="13"/>
        <v>-7.1350383122698813E-2</v>
      </c>
      <c r="G94" s="109">
        <v>100.49</v>
      </c>
      <c r="H94" s="141">
        <f t="shared" si="13"/>
        <v>5.7344276094275948E-2</v>
      </c>
      <c r="I94" s="109">
        <v>95.04</v>
      </c>
      <c r="J94" s="141">
        <f t="shared" si="13"/>
        <v>-0.29704142011834311</v>
      </c>
      <c r="K94" s="109">
        <v>135.19999999999999</v>
      </c>
      <c r="L94" s="231">
        <f t="shared" si="13"/>
        <v>-0.59679102919686267</v>
      </c>
      <c r="M94" s="109">
        <v>335.31</v>
      </c>
    </row>
    <row r="95" spans="1:14" s="2" customFormat="1" ht="11.45" customHeight="1">
      <c r="A95" s="24" t="s">
        <v>98</v>
      </c>
      <c r="B95" s="109">
        <v>0</v>
      </c>
      <c r="C95" s="141" t="str">
        <f t="shared" si="12"/>
        <v/>
      </c>
      <c r="D95" s="109">
        <v>0</v>
      </c>
      <c r="E95" s="109">
        <v>0</v>
      </c>
      <c r="F95" s="141" t="str">
        <f t="shared" si="13"/>
        <v/>
      </c>
      <c r="G95" s="109">
        <v>0</v>
      </c>
      <c r="H95" s="141" t="str">
        <f t="shared" si="13"/>
        <v/>
      </c>
      <c r="I95" s="109">
        <v>0</v>
      </c>
      <c r="J95" s="141" t="str">
        <f t="shared" si="13"/>
        <v/>
      </c>
      <c r="K95" s="109">
        <v>0</v>
      </c>
      <c r="L95" s="231">
        <f t="shared" si="13"/>
        <v>-1</v>
      </c>
      <c r="M95" s="109">
        <v>0.13</v>
      </c>
    </row>
    <row r="96" spans="1:14" s="4" customFormat="1" ht="11.45" customHeight="1">
      <c r="A96" s="24" t="s">
        <v>99</v>
      </c>
      <c r="B96" s="109">
        <v>10.31</v>
      </c>
      <c r="C96" s="141">
        <f t="shared" si="12"/>
        <v>-0.65506858481097363</v>
      </c>
      <c r="D96" s="109">
        <v>29.89</v>
      </c>
      <c r="E96" s="109">
        <v>15.97</v>
      </c>
      <c r="F96" s="141">
        <f t="shared" si="13"/>
        <v>-0.89749021118171901</v>
      </c>
      <c r="G96" s="109">
        <v>155.79</v>
      </c>
      <c r="H96" s="141">
        <f t="shared" si="13"/>
        <v>-0.25395077099894647</v>
      </c>
      <c r="I96" s="109">
        <v>208.82</v>
      </c>
      <c r="J96" s="141">
        <f t="shared" si="13"/>
        <v>0.39027962716378162</v>
      </c>
      <c r="K96" s="109">
        <v>150.19999999999999</v>
      </c>
      <c r="L96" s="231">
        <f t="shared" si="13"/>
        <v>-0.27961630695443651</v>
      </c>
      <c r="M96" s="109">
        <v>208.5</v>
      </c>
    </row>
    <row r="97" spans="1:14" s="178" customFormat="1" ht="11.45" customHeight="1">
      <c r="A97" s="24" t="s">
        <v>148</v>
      </c>
      <c r="B97" s="109">
        <v>17.86</v>
      </c>
      <c r="C97" s="141">
        <f t="shared" si="12"/>
        <v>-0.49519502543810068</v>
      </c>
      <c r="D97" s="109">
        <v>35.380000000000003</v>
      </c>
      <c r="E97" s="109">
        <v>17.96</v>
      </c>
      <c r="F97" s="141">
        <f t="shared" si="13"/>
        <v>-0.61508786969567075</v>
      </c>
      <c r="G97" s="109">
        <v>46.660000000000004</v>
      </c>
      <c r="H97" s="141">
        <f t="shared" si="13"/>
        <v>24.637362637362639</v>
      </c>
      <c r="I97" s="109">
        <v>1.82</v>
      </c>
      <c r="J97" s="141">
        <f t="shared" si="13"/>
        <v>3.55</v>
      </c>
      <c r="K97" s="109">
        <v>0.4</v>
      </c>
      <c r="L97" s="141" t="str">
        <f t="shared" si="13"/>
        <v/>
      </c>
      <c r="M97" s="141"/>
    </row>
    <row r="98" spans="1:14" s="4" customFormat="1" ht="11.45" customHeight="1">
      <c r="A98" s="24" t="s">
        <v>100</v>
      </c>
      <c r="B98" s="109">
        <v>2.54</v>
      </c>
      <c r="C98" s="141">
        <f t="shared" si="12"/>
        <v>-0.90283091048201991</v>
      </c>
      <c r="D98" s="109">
        <v>26.14</v>
      </c>
      <c r="E98" s="109">
        <v>11.47</v>
      </c>
      <c r="F98" s="141">
        <f t="shared" si="13"/>
        <v>-0.45588235294117641</v>
      </c>
      <c r="G98" s="109">
        <v>21.08</v>
      </c>
      <c r="H98" s="141">
        <f t="shared" si="13"/>
        <v>0.68775020016012789</v>
      </c>
      <c r="I98" s="109">
        <v>12.49</v>
      </c>
      <c r="J98" s="141">
        <f t="shared" si="13"/>
        <v>-6.5119760479041888E-2</v>
      </c>
      <c r="K98" s="109">
        <v>13.36</v>
      </c>
      <c r="L98" s="231">
        <f t="shared" si="13"/>
        <v>-0.55377421509686042</v>
      </c>
      <c r="M98" s="109">
        <v>29.94</v>
      </c>
    </row>
    <row r="99" spans="1:14" s="4" customFormat="1" ht="11.45" customHeight="1">
      <c r="A99" s="24" t="s">
        <v>101</v>
      </c>
      <c r="B99" s="109">
        <v>0</v>
      </c>
      <c r="C99" s="141">
        <f t="shared" si="12"/>
        <v>-1</v>
      </c>
      <c r="D99" s="109">
        <v>1.32</v>
      </c>
      <c r="E99" s="109">
        <v>1.02</v>
      </c>
      <c r="F99" s="141">
        <f t="shared" si="13"/>
        <v>0.5</v>
      </c>
      <c r="G99" s="109">
        <v>0.68</v>
      </c>
      <c r="H99" s="141" t="str">
        <f t="shared" si="13"/>
        <v/>
      </c>
      <c r="I99" s="109">
        <v>0</v>
      </c>
      <c r="J99" s="141" t="str">
        <f t="shared" si="13"/>
        <v/>
      </c>
      <c r="K99" s="109">
        <v>0</v>
      </c>
      <c r="L99" s="231">
        <f t="shared" si="13"/>
        <v>-1</v>
      </c>
      <c r="M99" s="109">
        <v>1.1599999999999999</v>
      </c>
    </row>
    <row r="100" spans="1:14" s="4" customFormat="1" ht="11.45" customHeight="1">
      <c r="A100" s="24" t="s">
        <v>102</v>
      </c>
      <c r="B100" s="109">
        <v>0</v>
      </c>
      <c r="C100" s="141" t="str">
        <f t="shared" si="12"/>
        <v/>
      </c>
      <c r="D100" s="109">
        <v>0</v>
      </c>
      <c r="E100" s="109">
        <v>0</v>
      </c>
      <c r="F100" s="141">
        <f t="shared" si="13"/>
        <v>-1</v>
      </c>
      <c r="G100" s="109">
        <v>0.44</v>
      </c>
      <c r="H100" s="141">
        <f t="shared" si="13"/>
        <v>-0.4285714285714286</v>
      </c>
      <c r="I100" s="109">
        <v>0.77</v>
      </c>
      <c r="J100" s="141">
        <f t="shared" si="13"/>
        <v>1.5666666666666669</v>
      </c>
      <c r="K100" s="109">
        <v>0.3</v>
      </c>
      <c r="L100" s="231">
        <f t="shared" si="13"/>
        <v>-0.97900629811056683</v>
      </c>
      <c r="M100" s="109">
        <v>14.29</v>
      </c>
    </row>
    <row r="101" spans="1:14" s="4" customFormat="1" ht="11.45" customHeight="1">
      <c r="A101" s="24" t="s">
        <v>103</v>
      </c>
      <c r="B101" s="110">
        <v>7.0000000000000007E-2</v>
      </c>
      <c r="C101" s="141">
        <f t="shared" si="12"/>
        <v>-0.61111111111111105</v>
      </c>
      <c r="D101" s="110">
        <v>0.18</v>
      </c>
      <c r="E101" s="110">
        <v>0.03</v>
      </c>
      <c r="F101" s="141">
        <f t="shared" si="13"/>
        <v>-0.8125</v>
      </c>
      <c r="G101" s="110">
        <v>0.16</v>
      </c>
      <c r="H101" s="141">
        <f t="shared" si="13"/>
        <v>0.23076923076923084</v>
      </c>
      <c r="I101" s="110">
        <v>0.13</v>
      </c>
      <c r="J101" s="141">
        <f t="shared" si="13"/>
        <v>5.5</v>
      </c>
      <c r="K101" s="110">
        <v>0.02</v>
      </c>
      <c r="L101" s="231">
        <f t="shared" si="13"/>
        <v>-0.97297297297297303</v>
      </c>
      <c r="M101" s="236">
        <v>0.74</v>
      </c>
    </row>
    <row r="102" spans="1:14" s="4" customFormat="1" ht="11.45" customHeight="1">
      <c r="A102" s="24" t="s">
        <v>104</v>
      </c>
      <c r="B102" s="110">
        <v>0</v>
      </c>
      <c r="C102" s="141" t="str">
        <f t="shared" si="12"/>
        <v/>
      </c>
      <c r="D102" s="110">
        <v>0</v>
      </c>
      <c r="E102" s="110">
        <v>0</v>
      </c>
      <c r="F102" s="141" t="str">
        <f t="shared" si="13"/>
        <v/>
      </c>
      <c r="G102" s="110">
        <v>0</v>
      </c>
      <c r="H102" s="141" t="str">
        <f t="shared" si="13"/>
        <v/>
      </c>
      <c r="I102" s="110">
        <v>0</v>
      </c>
      <c r="J102" s="141">
        <f t="shared" si="13"/>
        <v>-1</v>
      </c>
      <c r="K102" s="110">
        <v>0.02</v>
      </c>
      <c r="L102" s="231">
        <f t="shared" si="13"/>
        <v>-0.90909090909090906</v>
      </c>
      <c r="M102" s="236">
        <v>0.22</v>
      </c>
    </row>
    <row r="103" spans="1:14" s="178" customFormat="1" ht="11.45" customHeight="1">
      <c r="A103" s="18" t="s">
        <v>112</v>
      </c>
      <c r="B103" s="324">
        <f>SUM(B80:B102)</f>
        <v>10529.540000000003</v>
      </c>
      <c r="C103" s="140">
        <f t="shared" si="12"/>
        <v>-2.6121073329904321E-2</v>
      </c>
      <c r="D103" s="324">
        <f>SUM(D80:D102)</f>
        <v>10811.959999999995</v>
      </c>
      <c r="E103" s="324">
        <f>SUM(E80:E102)</f>
        <v>11841.89</v>
      </c>
      <c r="F103" s="140">
        <f t="shared" si="13"/>
        <v>1.8383007413917518E-2</v>
      </c>
      <c r="G103" s="324">
        <f>SUM(G80:G102)</f>
        <v>11628.130000000003</v>
      </c>
      <c r="H103" s="140">
        <f t="shared" si="13"/>
        <v>0.26969878294595673</v>
      </c>
      <c r="I103" s="324">
        <f>SUM(I80:I102)</f>
        <v>9158.18</v>
      </c>
      <c r="J103" s="140">
        <f t="shared" si="13"/>
        <v>3.9797176548594937E-2</v>
      </c>
      <c r="K103" s="324">
        <f>SUM(K80:K102)</f>
        <v>8807.6600000000017</v>
      </c>
      <c r="L103" s="322">
        <f t="shared" si="13"/>
        <v>3.9867562456374905E-4</v>
      </c>
      <c r="M103" s="324">
        <f>SUM(M80:M102)</f>
        <v>8804.15</v>
      </c>
    </row>
    <row r="104" spans="1:14" s="178" customFormat="1" ht="11.45" customHeight="1">
      <c r="A104" s="319"/>
      <c r="B104" s="323"/>
      <c r="C104" s="196"/>
      <c r="D104" s="323"/>
      <c r="E104" s="323"/>
      <c r="F104" s="196"/>
      <c r="G104" s="323"/>
      <c r="H104" s="196"/>
      <c r="I104" s="323"/>
      <c r="J104" s="196"/>
      <c r="K104" s="323"/>
      <c r="L104" s="231"/>
      <c r="M104" s="323"/>
    </row>
    <row r="105" spans="1:14" s="178" customFormat="1" ht="11.45" customHeight="1">
      <c r="A105" s="18" t="s">
        <v>154</v>
      </c>
      <c r="B105" s="323"/>
      <c r="C105" s="196"/>
      <c r="D105" s="323"/>
      <c r="E105" s="323"/>
      <c r="F105" s="196"/>
      <c r="G105" s="323"/>
      <c r="H105" s="196"/>
      <c r="I105" s="323"/>
      <c r="J105" s="196"/>
      <c r="K105" s="323"/>
      <c r="L105" s="231"/>
      <c r="M105" s="323"/>
    </row>
    <row r="106" spans="1:14" s="4" customFormat="1" ht="11.45" customHeight="1">
      <c r="A106" s="25" t="s">
        <v>84</v>
      </c>
      <c r="B106" s="88">
        <f>B80</f>
        <v>10061.370000000001</v>
      </c>
      <c r="C106" s="141">
        <f t="shared" ref="C106:C110" si="14">IFERROR(IF((+B106/D106)&lt;0,"n.m.",IF(B106&lt;0,(+B106/D106-1)*-1,(+B106/D106-1))),"")</f>
        <v>-1.129680346451023E-2</v>
      </c>
      <c r="D106" s="88">
        <f>D80</f>
        <v>10176.33</v>
      </c>
      <c r="E106" s="88">
        <f>E80</f>
        <v>9815.25</v>
      </c>
      <c r="F106" s="141">
        <f t="shared" si="13"/>
        <v>3.9885451297731134E-2</v>
      </c>
      <c r="G106" s="88">
        <f>G80</f>
        <v>9438.7800000000007</v>
      </c>
      <c r="H106" s="141">
        <f t="shared" si="13"/>
        <v>0.30644170080832689</v>
      </c>
      <c r="I106" s="88">
        <f>I80</f>
        <v>7224.8</v>
      </c>
      <c r="J106" s="141">
        <f t="shared" si="13"/>
        <v>9.4053333737147415E-2</v>
      </c>
      <c r="K106" s="88">
        <f>K80</f>
        <v>6603.7</v>
      </c>
      <c r="L106" s="141">
        <f t="shared" si="13"/>
        <v>9.8752450009816695E-2</v>
      </c>
      <c r="M106" s="88">
        <f>M80</f>
        <v>6010.18</v>
      </c>
    </row>
    <row r="107" spans="1:14" s="4" customFormat="1" ht="11.45" customHeight="1">
      <c r="A107" s="25" t="s">
        <v>85</v>
      </c>
      <c r="B107" s="88">
        <f>B81</f>
        <v>53.12</v>
      </c>
      <c r="C107" s="141">
        <f t="shared" si="14"/>
        <v>-0.37314137361340571</v>
      </c>
      <c r="D107" s="88">
        <f>D81</f>
        <v>84.74</v>
      </c>
      <c r="E107" s="88">
        <f>E81</f>
        <v>72.430000000000007</v>
      </c>
      <c r="F107" s="141">
        <f t="shared" si="13"/>
        <v>0.28126658411462957</v>
      </c>
      <c r="G107" s="88">
        <f>G81</f>
        <v>56.53</v>
      </c>
      <c r="H107" s="141">
        <f t="shared" si="13"/>
        <v>6.9507735583684953</v>
      </c>
      <c r="I107" s="88">
        <f>I81</f>
        <v>7.11</v>
      </c>
      <c r="J107" s="141">
        <f t="shared" si="13"/>
        <v>0.30219780219780223</v>
      </c>
      <c r="K107" s="88">
        <f>K81</f>
        <v>5.46</v>
      </c>
      <c r="L107" s="141">
        <f t="shared" si="13"/>
        <v>-0.72479838709677424</v>
      </c>
      <c r="M107" s="88">
        <f>M81</f>
        <v>19.84</v>
      </c>
    </row>
    <row r="108" spans="1:14" s="2" customFormat="1" ht="11.45" customHeight="1">
      <c r="A108" s="25" t="s">
        <v>105</v>
      </c>
      <c r="B108" s="87">
        <f>B82+B83+B84+B85+B86+B87+B88+B89+B90+B91</f>
        <v>12.76</v>
      </c>
      <c r="C108" s="141">
        <f t="shared" si="14"/>
        <v>0.5811648079306071</v>
      </c>
      <c r="D108" s="87">
        <f>D82+D83+D84+D85+D86+D87+D88+D89+D90+D91</f>
        <v>8.07</v>
      </c>
      <c r="E108" s="87">
        <f>E82+E83+E84+E85+E86+E87+E88+E89+E90+E91</f>
        <v>1605.35</v>
      </c>
      <c r="F108" s="141">
        <f t="shared" si="13"/>
        <v>5.631561803101981E-3</v>
      </c>
      <c r="G108" s="87">
        <f>G82+G83+G84+G85+G86+G87+G88+G89+G90+G91</f>
        <v>1596.36</v>
      </c>
      <c r="H108" s="141">
        <f t="shared" si="13"/>
        <v>0.27896039802270511</v>
      </c>
      <c r="I108" s="87">
        <f>I82+I83+I84+I85+I86+I87+I88+I89+I90+I91</f>
        <v>1248.17</v>
      </c>
      <c r="J108" s="141">
        <f t="shared" si="13"/>
        <v>-0.15019369949004946</v>
      </c>
      <c r="K108" s="87">
        <f>K82+K83+K84+K85+K86+K87+K88+K89+K90+K91</f>
        <v>1468.77</v>
      </c>
      <c r="L108" s="141">
        <f t="shared" si="13"/>
        <v>-9.2326516991416252E-2</v>
      </c>
      <c r="M108" s="87">
        <f>M82+M83+M84+M85+M86+M87+M88+M89+M90+M91</f>
        <v>1618.17</v>
      </c>
    </row>
    <row r="109" spans="1:14" s="2" customFormat="1" ht="11.45" customHeight="1">
      <c r="A109" s="25" t="s">
        <v>106</v>
      </c>
      <c r="B109" s="87">
        <f>B92+B93+B94+B95+B96+B98+B97</f>
        <v>402.22</v>
      </c>
      <c r="C109" s="141">
        <f t="shared" si="14"/>
        <v>-0.2569644572526415</v>
      </c>
      <c r="D109" s="87">
        <f>D92+D93+D94+D95+D96+D98+D97</f>
        <v>541.31999999999994</v>
      </c>
      <c r="E109" s="87">
        <f>E92+E93+E94+E95+E96+E98+E97</f>
        <v>347.81</v>
      </c>
      <c r="F109" s="141">
        <f t="shared" si="13"/>
        <v>-0.35010650622220552</v>
      </c>
      <c r="G109" s="87">
        <f>G92+G93+G94+G95+G96+G98+G97</f>
        <v>535.17999999999995</v>
      </c>
      <c r="H109" s="141">
        <f t="shared" si="13"/>
        <v>-0.20971647962197293</v>
      </c>
      <c r="I109" s="87">
        <f>I92+I93+I94+I95+I96+I98+I97</f>
        <v>677.2</v>
      </c>
      <c r="J109" s="141">
        <f t="shared" si="13"/>
        <v>-7.1552941499060885E-2</v>
      </c>
      <c r="K109" s="87">
        <f>K92+K93+K94+K95+K96+K98+K97</f>
        <v>729.3900000000001</v>
      </c>
      <c r="L109" s="141">
        <f t="shared" si="13"/>
        <v>-0.35993155192839277</v>
      </c>
      <c r="M109" s="87">
        <f>M92+M93+M94+M95+M96+M98+M97</f>
        <v>1139.5500000000002</v>
      </c>
    </row>
    <row r="110" spans="1:14" s="4" customFormat="1" ht="11.45" customHeight="1">
      <c r="A110" s="25" t="s">
        <v>107</v>
      </c>
      <c r="B110" s="65">
        <f>B99+B100+B101+B102</f>
        <v>7.0000000000000007E-2</v>
      </c>
      <c r="C110" s="141">
        <f t="shared" si="14"/>
        <v>-0.95333333333333337</v>
      </c>
      <c r="D110" s="65">
        <f>D99+D100+D101+D102</f>
        <v>1.5</v>
      </c>
      <c r="E110" s="65">
        <f>E99+E100+E101+E102</f>
        <v>1.05</v>
      </c>
      <c r="F110" s="141">
        <f t="shared" si="13"/>
        <v>-0.1796875</v>
      </c>
      <c r="G110" s="65">
        <f>G99+G100+G101+G102</f>
        <v>1.28</v>
      </c>
      <c r="H110" s="141">
        <f t="shared" si="13"/>
        <v>0.42222222222222228</v>
      </c>
      <c r="I110" s="65">
        <f>I99+I100+I101+I102</f>
        <v>0.9</v>
      </c>
      <c r="J110" s="141">
        <f t="shared" si="13"/>
        <v>1.6470588235294117</v>
      </c>
      <c r="K110" s="65">
        <f>K99+K100+K101+K102</f>
        <v>0.34</v>
      </c>
      <c r="L110" s="141">
        <f t="shared" si="13"/>
        <v>-0.97928092626447283</v>
      </c>
      <c r="M110" s="65">
        <f>M99+M100+M101+M102</f>
        <v>16.409999999999997</v>
      </c>
    </row>
    <row r="111" spans="1:14" s="178" customFormat="1" ht="11.45" customHeight="1">
      <c r="A111" s="344"/>
      <c r="B111" s="325"/>
      <c r="C111" s="345"/>
      <c r="D111" s="325"/>
      <c r="E111" s="325"/>
      <c r="F111" s="345"/>
      <c r="G111" s="325"/>
      <c r="H111" s="345"/>
      <c r="I111" s="325"/>
      <c r="J111" s="345"/>
      <c r="K111" s="325"/>
      <c r="L111" s="345"/>
      <c r="M111" s="325"/>
    </row>
    <row r="112" spans="1:14" ht="11.45" customHeight="1">
      <c r="A112" s="403" t="s">
        <v>147</v>
      </c>
      <c r="B112" s="403"/>
      <c r="C112" s="403"/>
      <c r="D112" s="403"/>
      <c r="E112" s="403"/>
      <c r="F112" s="403"/>
      <c r="G112" s="403"/>
      <c r="H112" s="403"/>
      <c r="I112" s="403"/>
      <c r="J112" s="403"/>
      <c r="K112" s="403"/>
      <c r="L112" s="403"/>
      <c r="M112" s="403"/>
      <c r="N112" s="343"/>
    </row>
    <row r="113" spans="1:13" ht="11.45" customHeight="1">
      <c r="A113" s="346"/>
      <c r="B113" s="340"/>
      <c r="C113" s="340"/>
      <c r="D113" s="340"/>
      <c r="E113" s="340"/>
      <c r="F113" s="340"/>
      <c r="G113" s="340"/>
      <c r="H113" s="340"/>
      <c r="I113" s="340"/>
      <c r="J113" s="340"/>
      <c r="K113" s="340"/>
      <c r="L113" s="346"/>
      <c r="M113" s="346"/>
    </row>
  </sheetData>
  <mergeCells count="1">
    <mergeCell ref="A112:M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Width="0" orientation="landscape" r:id="rId1"/>
  <headerFooter alignWithMargins="0">
    <oddHeader>&amp;A</oddHeader>
  </headerFooter>
  <rowBreaks count="2" manualBreakCount="2">
    <brk id="45" max="10" man="1"/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3"/>
  <sheetViews>
    <sheetView view="pageBreakPreview" zoomScale="110" zoomScaleNormal="100" zoomScaleSheetLayoutView="110" workbookViewId="0">
      <pane xSplit="1" ySplit="1" topLeftCell="B81" activePane="bottomRight" state="frozen"/>
      <selection activeCell="B80" sqref="B80:B84"/>
      <selection pane="topRight" activeCell="B80" sqref="B80:B84"/>
      <selection pane="bottomLeft" activeCell="B80" sqref="B80:B84"/>
      <selection pane="bottomRight" activeCell="B6" sqref="B6"/>
    </sheetView>
  </sheetViews>
  <sheetFormatPr baseColWidth="10" defaultColWidth="20.5703125" defaultRowHeight="12" customHeight="1"/>
  <cols>
    <col min="1" max="1" width="20.7109375" style="42" customWidth="1"/>
    <col min="2" max="11" width="11.7109375" style="17" customWidth="1"/>
    <col min="12" max="13" width="11.7109375" style="42" customWidth="1"/>
    <col min="14" max="16384" width="20.5703125" style="42"/>
  </cols>
  <sheetData>
    <row r="1" spans="1:13" s="28" customFormat="1" ht="24.75" customHeight="1">
      <c r="A1" s="41" t="s">
        <v>119</v>
      </c>
      <c r="B1" s="69" t="s">
        <v>161</v>
      </c>
      <c r="C1" s="69" t="s">
        <v>160</v>
      </c>
      <c r="D1" s="69" t="s">
        <v>159</v>
      </c>
      <c r="E1" s="69">
        <v>2022</v>
      </c>
      <c r="F1" s="69" t="s">
        <v>156</v>
      </c>
      <c r="G1" s="69">
        <v>2021</v>
      </c>
      <c r="H1" s="69" t="s">
        <v>149</v>
      </c>
      <c r="I1" s="69">
        <v>2020</v>
      </c>
      <c r="J1" s="69" t="s">
        <v>143</v>
      </c>
      <c r="K1" s="69">
        <v>2019</v>
      </c>
      <c r="L1" s="198" t="s">
        <v>145</v>
      </c>
      <c r="M1" s="198">
        <v>2018</v>
      </c>
    </row>
    <row r="2" spans="1:13" s="44" customFormat="1" ht="11.45" customHeight="1">
      <c r="A2" s="43" t="s">
        <v>1</v>
      </c>
      <c r="B2" s="163">
        <f>B70</f>
        <v>2786.3600000000006</v>
      </c>
      <c r="C2" s="138">
        <f>IFERROR(IF((+B2/D2)&lt;0,"n.m.",IF(B2&lt;0,(+B2/D2-1)*-1,(+B2/D2-1))),"")</f>
        <v>6.6790203337786735E-2</v>
      </c>
      <c r="D2" s="163">
        <f>D70</f>
        <v>2611.9100000000017</v>
      </c>
      <c r="E2" s="163">
        <f>E70</f>
        <v>5461.5400000000018</v>
      </c>
      <c r="F2" s="138">
        <f>IFERROR(IF((+E2/G2)&lt;0,"n.m.",IF(E2&lt;0,(+E2/G2-1)*-1,(+E2/G2-1))),"")</f>
        <v>0.10773206122043355</v>
      </c>
      <c r="G2" s="163">
        <f>G70</f>
        <v>4930.380000000001</v>
      </c>
      <c r="H2" s="138">
        <f>IFERROR(IF((+G2/I2)&lt;0,"n.m.",IF(G2&lt;0,(+G2/I2-1)*-1,(+G2/I2-1))),"")</f>
        <v>6.4279238440616782E-2</v>
      </c>
      <c r="I2" s="163">
        <f>I70</f>
        <v>4632.5999999999995</v>
      </c>
      <c r="J2" s="138">
        <f t="shared" ref="J2:J44" si="0">IFERROR(IF((+I2/K2)&lt;0,"n.m.",IF(I2&lt;0,(+I2/K2-1)*-1,(+I2/K2-1))),"")</f>
        <v>-5.7608237943443386E-2</v>
      </c>
      <c r="K2" s="163">
        <f>K70</f>
        <v>4915.7899999999991</v>
      </c>
      <c r="L2" s="138">
        <f t="shared" ref="L2:L44" si="1">IFERROR(IF((+K2/M2)&lt;0,"n.m.",IF(K2&lt;0,(+K2/M2-1)*-1,(+K2/M2-1))),"")</f>
        <v>5.9606488965912474E-2</v>
      </c>
      <c r="M2" s="163">
        <f>M70</f>
        <v>4639.26</v>
      </c>
    </row>
    <row r="3" spans="1:13" s="44" customFormat="1" ht="11.45" customHeight="1">
      <c r="A3" s="43" t="s">
        <v>2</v>
      </c>
      <c r="B3" s="163">
        <f>B103</f>
        <v>8343.19</v>
      </c>
      <c r="C3" s="138">
        <f>IFERROR(IF((+B3/D3)&lt;0,"n.m.",IF(B3&lt;0,(+B3/D3-1)*-1,(+B3/D3-1))),"")</f>
        <v>6.5997585173733109E-2</v>
      </c>
      <c r="D3" s="163">
        <f>D103</f>
        <v>7826.6500000000015</v>
      </c>
      <c r="E3" s="163">
        <f>E103</f>
        <v>6320.72</v>
      </c>
      <c r="F3" s="138">
        <f>IFERROR(IF((+E3/G3)&lt;0,"n.m.",IF(E3&lt;0,(+E3/G3-1)*-1,(+E3/G3-1))),"")</f>
        <v>0.12931103793659782</v>
      </c>
      <c r="G3" s="163">
        <f>G103</f>
        <v>5596.97</v>
      </c>
      <c r="H3" s="138">
        <f>IFERROR(IF((+G3/I3)&lt;0,"n.m.",IF(G3&lt;0,(+G3/I3-1)*-1,(+G3/I3-1))),"")</f>
        <v>0.26025524977821002</v>
      </c>
      <c r="I3" s="163">
        <f>I103</f>
        <v>4441.1400000000003</v>
      </c>
      <c r="J3" s="138">
        <f t="shared" si="0"/>
        <v>-1.0743155498433077E-2</v>
      </c>
      <c r="K3" s="163">
        <f>K103</f>
        <v>4489.3700000000008</v>
      </c>
      <c r="L3" s="138">
        <f t="shared" si="1"/>
        <v>4.1375550916261217E-2</v>
      </c>
      <c r="M3" s="163">
        <f>M103</f>
        <v>4310.9999999999991</v>
      </c>
    </row>
    <row r="4" spans="1:13" s="44" customFormat="1" ht="11.45" customHeight="1">
      <c r="A4" s="43" t="s">
        <v>3</v>
      </c>
      <c r="B4" s="163">
        <v>2773.509</v>
      </c>
      <c r="C4" s="138">
        <f>IFERROR(IF((+B4/D4)&lt;0,"n.m.",IF(B4&lt;0,(+B4/D4-1)*-1,(+B4/D4-1))),"")</f>
        <v>6.4460788170495942E-2</v>
      </c>
      <c r="D4" s="163">
        <v>2605.5529999999999</v>
      </c>
      <c r="E4" s="163">
        <v>5495.54</v>
      </c>
      <c r="F4" s="138">
        <f>IFERROR(IF((+E4/G4)&lt;0,"n.m.",IF(E4&lt;0,(+E4/G4-1)*-1,(+E4/G4-1))),"")</f>
        <v>0.11593631970109231</v>
      </c>
      <c r="G4" s="163">
        <v>4924.6000000000004</v>
      </c>
      <c r="H4" s="138">
        <f>IFERROR(IF((+G4/I4)&lt;0,"n.m.",IF(G4&lt;0,(+G4/I4-1)*-1,(+G4/I4-1))),"")</f>
        <v>6.9906992002746193E-2</v>
      </c>
      <c r="I4" s="163">
        <v>4602.83</v>
      </c>
      <c r="J4" s="138">
        <f t="shared" si="0"/>
        <v>-5.6700481606722031E-2</v>
      </c>
      <c r="K4" s="163">
        <v>4879.5</v>
      </c>
      <c r="L4" s="138">
        <f t="shared" si="1"/>
        <v>7.9102563507159607E-2</v>
      </c>
      <c r="M4" s="230">
        <v>4521.8130000000001</v>
      </c>
    </row>
    <row r="5" spans="1:13" s="44" customFormat="1" ht="11.45" customHeight="1">
      <c r="A5" s="43" t="s">
        <v>114</v>
      </c>
      <c r="B5" s="163">
        <v>-16.225999999999999</v>
      </c>
      <c r="C5" s="138">
        <f>IFERROR(IF((+B5/D5)&lt;0,"n.m.",IF(B5&lt;0,(+B5/D5-1)*-1,(+B5/D5-1))),"")</f>
        <v>0.53888999403222604</v>
      </c>
      <c r="D5" s="163">
        <v>-35.189</v>
      </c>
      <c r="E5" s="163">
        <v>153.38999999999999</v>
      </c>
      <c r="F5" s="138">
        <f>IFERROR(IF((+E5/G5)&lt;0,"n.m.",IF(E5&lt;0,(+E5/G5-1)*-1,(+E5/G5-1))),"")</f>
        <v>-0.21308195459792234</v>
      </c>
      <c r="G5" s="163">
        <v>194.92500000000001</v>
      </c>
      <c r="H5" s="138">
        <f>IFERROR(IF((+G5/I5)&lt;0,"n.m.",IF(G5&lt;0,(+G5/I5-1)*-1,(+G5/I5-1))),"")</f>
        <v>0.1053303090445139</v>
      </c>
      <c r="I5" s="163">
        <v>176.35</v>
      </c>
      <c r="J5" s="138">
        <f t="shared" si="0"/>
        <v>0.44584733950971556</v>
      </c>
      <c r="K5" s="163">
        <v>121.97</v>
      </c>
      <c r="L5" s="138">
        <f t="shared" si="1"/>
        <v>-0.14121962725397275</v>
      </c>
      <c r="M5" s="230">
        <v>142.02699999999999</v>
      </c>
    </row>
    <row r="6" spans="1:13" s="44" customFormat="1" ht="11.45" customHeight="1">
      <c r="A6" s="43" t="s">
        <v>122</v>
      </c>
      <c r="B6" s="163">
        <v>-16.225999999999999</v>
      </c>
      <c r="C6" s="138">
        <f>IFERROR(IF((+B6/D6)&lt;0,"n.m.",IF(B6&lt;0,(+B6/D6-1)*-1,(+B6/D6-1))),"")</f>
        <v>0.53888999403222604</v>
      </c>
      <c r="D6" s="163">
        <v>-35.189</v>
      </c>
      <c r="E6" s="163">
        <v>153.38999999999999</v>
      </c>
      <c r="F6" s="138">
        <f>IFERROR(IF((+E6/G6)&lt;0,"n.m.",IF(E6&lt;0,(+E6/G6-1)*-1,(+E6/G6-1))),"")</f>
        <v>-0.21308195459792234</v>
      </c>
      <c r="G6" s="163">
        <v>194.92500000000001</v>
      </c>
      <c r="H6" s="138">
        <f>IFERROR(IF((+G6/I6)&lt;0,"n.m.",IF(G6&lt;0,(+G6/I6-1)*-1,(+G6/I6-1))),"")</f>
        <v>0.1053303090445139</v>
      </c>
      <c r="I6" s="163">
        <v>176.35</v>
      </c>
      <c r="J6" s="138">
        <f t="shared" si="0"/>
        <v>0.44584733950971556</v>
      </c>
      <c r="K6" s="163">
        <v>121.97</v>
      </c>
      <c r="L6" s="138">
        <f t="shared" si="1"/>
        <v>-0.14121962725397275</v>
      </c>
      <c r="M6" s="230">
        <v>142.02699999999999</v>
      </c>
    </row>
    <row r="7" spans="1:13" ht="11.45" customHeight="1">
      <c r="A7" s="45" t="s">
        <v>115</v>
      </c>
      <c r="B7" s="111">
        <f>B5/B4</f>
        <v>-5.8503505847646428E-3</v>
      </c>
      <c r="C7" s="139"/>
      <c r="D7" s="111">
        <f>D5/D4</f>
        <v>-1.3505386380549543E-2</v>
      </c>
      <c r="E7" s="111">
        <f>E5/E4</f>
        <v>2.7911724780458332E-2</v>
      </c>
      <c r="F7" s="139"/>
      <c r="G7" s="111">
        <f>G5/G4</f>
        <v>3.9581894976241726E-2</v>
      </c>
      <c r="H7" s="139"/>
      <c r="I7" s="111">
        <f>I5/I4</f>
        <v>3.8313385460683969E-2</v>
      </c>
      <c r="J7" s="139"/>
      <c r="K7" s="111">
        <f>K5/K4</f>
        <v>2.4996413566963829E-2</v>
      </c>
      <c r="L7" s="139"/>
      <c r="M7" s="228">
        <f>M5/M4</f>
        <v>3.1409304188386382E-2</v>
      </c>
    </row>
    <row r="8" spans="1:13" s="333" customFormat="1" ht="11.45" customHeight="1">
      <c r="A8" s="331"/>
      <c r="B8" s="228"/>
      <c r="C8" s="327"/>
      <c r="D8" s="228"/>
      <c r="E8" s="228"/>
      <c r="F8" s="327"/>
      <c r="G8" s="228"/>
      <c r="H8" s="327"/>
      <c r="I8" s="228"/>
      <c r="J8" s="327"/>
      <c r="K8" s="228"/>
      <c r="L8" s="327"/>
      <c r="M8" s="228"/>
    </row>
    <row r="9" spans="1:13" ht="11.45" customHeight="1">
      <c r="A9" s="45" t="s">
        <v>116</v>
      </c>
      <c r="B9" s="112">
        <f>B2/Group!B2</f>
        <v>0.33738808662948533</v>
      </c>
      <c r="C9" s="139"/>
      <c r="D9" s="112">
        <f>D2/Group!D2</f>
        <v>0.34422856931990131</v>
      </c>
      <c r="E9" s="112">
        <f>E2/Group!E2</f>
        <v>0.30794447511117562</v>
      </c>
      <c r="F9" s="139"/>
      <c r="G9" s="112">
        <f>G2/Group!G2</f>
        <v>0.30568568757238562</v>
      </c>
      <c r="H9" s="139"/>
      <c r="I9" s="112">
        <f>I2/Group!I2</f>
        <v>0.29991046579152308</v>
      </c>
      <c r="J9" s="139"/>
      <c r="K9" s="112">
        <f>K2/Group!K2</f>
        <v>0.2958117026327523</v>
      </c>
      <c r="L9" s="139"/>
      <c r="M9" s="112">
        <f>M2/Group!M2</f>
        <v>0.28421822619537734</v>
      </c>
    </row>
    <row r="10" spans="1:13" ht="11.45" customHeight="1">
      <c r="A10" s="45" t="s">
        <v>117</v>
      </c>
      <c r="B10" s="112">
        <f>B3/Group!B3</f>
        <v>0.34305202857838335</v>
      </c>
      <c r="C10" s="139"/>
      <c r="D10" s="112">
        <f>D3/Group!D3</f>
        <v>0.32652319640745842</v>
      </c>
      <c r="E10" s="112">
        <f>E3/Group!E3</f>
        <v>0.26626069344584657</v>
      </c>
      <c r="F10" s="139"/>
      <c r="G10" s="112">
        <f>G3/Group!G3</f>
        <v>0.2487448251954926</v>
      </c>
      <c r="H10" s="139"/>
      <c r="I10" s="112">
        <f>I3/Group!I3</f>
        <v>0.24177337713171412</v>
      </c>
      <c r="J10" s="139"/>
      <c r="K10" s="112">
        <f>K3/Group!K3</f>
        <v>0.25783965521598395</v>
      </c>
      <c r="L10" s="139"/>
      <c r="M10" s="112">
        <f>M3/Group!M3</f>
        <v>0.25509313473426465</v>
      </c>
    </row>
    <row r="11" spans="1:13" s="333" customFormat="1" ht="11.45" customHeight="1">
      <c r="A11" s="49" t="s">
        <v>118</v>
      </c>
      <c r="B11" s="384">
        <f>B37/Group!B147</f>
        <v>0.31095551349419598</v>
      </c>
      <c r="C11" s="139"/>
      <c r="D11" s="384">
        <f>D37/Group!D147</f>
        <v>0.3341952165481577</v>
      </c>
      <c r="E11" s="384">
        <f>E37/Group!E147</f>
        <v>0.27969894222945485</v>
      </c>
      <c r="F11" s="139"/>
      <c r="G11" s="384">
        <f>G37/Group!G147</f>
        <v>0.28102328614515121</v>
      </c>
      <c r="H11" s="139"/>
      <c r="I11" s="384">
        <f>I37/Group!I147</f>
        <v>0.27592144202313695</v>
      </c>
      <c r="J11" s="139"/>
      <c r="K11" s="384">
        <f>K37/Group!K147</f>
        <v>0.25806367737490088</v>
      </c>
      <c r="L11" s="139"/>
      <c r="M11" s="384">
        <f>M37/Group!M147</f>
        <v>0.24819772064670023</v>
      </c>
    </row>
    <row r="12" spans="1:13" s="333" customFormat="1" ht="11.45" customHeight="1">
      <c r="A12" s="331"/>
      <c r="B12" s="332"/>
      <c r="C12" s="327"/>
      <c r="D12" s="332"/>
      <c r="E12" s="332"/>
      <c r="F12" s="327"/>
      <c r="G12" s="332"/>
      <c r="H12" s="327"/>
      <c r="I12" s="332"/>
      <c r="J12" s="327"/>
      <c r="K12" s="332"/>
      <c r="L12" s="327"/>
      <c r="M12" s="229"/>
    </row>
    <row r="13" spans="1:13" s="44" customFormat="1" ht="11.45" customHeight="1">
      <c r="A13" s="47" t="s">
        <v>83</v>
      </c>
      <c r="B13" s="48"/>
      <c r="C13" s="139"/>
      <c r="D13" s="48"/>
      <c r="E13" s="48"/>
      <c r="F13" s="139"/>
      <c r="G13" s="48"/>
      <c r="H13" s="139"/>
      <c r="I13" s="48"/>
      <c r="J13" s="139"/>
      <c r="K13" s="48"/>
      <c r="L13" s="221"/>
      <c r="M13" s="222"/>
    </row>
    <row r="14" spans="1:13" s="2" customFormat="1" ht="11.45" customHeight="1">
      <c r="A14" s="49" t="s">
        <v>84</v>
      </c>
      <c r="B14" s="113">
        <v>583</v>
      </c>
      <c r="C14" s="139">
        <f t="shared" ref="C14:C37" si="2">IFERROR(IF((+B14/D14)&lt;0,"n.m.",IF(B14&lt;0,(+B14/D14-1)*-1,(+B14/D14-1))),"")</f>
        <v>0.10000000000000009</v>
      </c>
      <c r="D14" s="113">
        <v>530</v>
      </c>
      <c r="E14" s="113">
        <v>546</v>
      </c>
      <c r="F14" s="139">
        <f t="shared" ref="F14:H44" si="3">IFERROR(IF((+E14/G14)&lt;0,"n.m.",IF(E14&lt;0,(+E14/G14-1)*-1,(+E14/G14-1))),"")</f>
        <v>7.0588235294117618E-2</v>
      </c>
      <c r="G14" s="113">
        <v>510</v>
      </c>
      <c r="H14" s="139">
        <f t="shared" si="3"/>
        <v>-5.027932960893855E-2</v>
      </c>
      <c r="I14" s="113">
        <v>537</v>
      </c>
      <c r="J14" s="139">
        <f t="shared" si="0"/>
        <v>-1.8587360594795044E-3</v>
      </c>
      <c r="K14" s="113">
        <v>538</v>
      </c>
      <c r="L14" s="221">
        <f t="shared" si="1"/>
        <v>0.13983050847457634</v>
      </c>
      <c r="M14" s="113">
        <v>472</v>
      </c>
    </row>
    <row r="15" spans="1:13" s="2" customFormat="1" ht="11.45" customHeight="1">
      <c r="A15" s="49" t="s">
        <v>85</v>
      </c>
      <c r="B15" s="113">
        <v>7734</v>
      </c>
      <c r="C15" s="139">
        <f t="shared" si="2"/>
        <v>3.8804811796655514E-4</v>
      </c>
      <c r="D15" s="113">
        <v>7731</v>
      </c>
      <c r="E15" s="113">
        <v>8124</v>
      </c>
      <c r="F15" s="139">
        <f t="shared" si="3"/>
        <v>1.8045112781954975E-2</v>
      </c>
      <c r="G15" s="113">
        <v>7980</v>
      </c>
      <c r="H15" s="139">
        <f t="shared" si="3"/>
        <v>1.8896833503575072E-2</v>
      </c>
      <c r="I15" s="113">
        <v>7832</v>
      </c>
      <c r="J15" s="139">
        <f t="shared" si="0"/>
        <v>1.6087182148417201E-2</v>
      </c>
      <c r="K15" s="113">
        <v>7708</v>
      </c>
      <c r="L15" s="221">
        <f t="shared" si="1"/>
        <v>6.5671229088898109E-2</v>
      </c>
      <c r="M15" s="113">
        <v>7233</v>
      </c>
    </row>
    <row r="16" spans="1:13" s="2" customFormat="1" ht="11.45" customHeight="1">
      <c r="A16" s="49" t="s">
        <v>86</v>
      </c>
      <c r="B16" s="113">
        <v>4572</v>
      </c>
      <c r="C16" s="139">
        <f t="shared" si="2"/>
        <v>-1.5503875968992276E-2</v>
      </c>
      <c r="D16" s="113">
        <v>4644</v>
      </c>
      <c r="E16" s="113">
        <v>7</v>
      </c>
      <c r="F16" s="139">
        <f t="shared" si="3"/>
        <v>-0.125</v>
      </c>
      <c r="G16" s="113">
        <v>8</v>
      </c>
      <c r="H16" s="139">
        <f t="shared" si="3"/>
        <v>0.33333333333333326</v>
      </c>
      <c r="I16" s="113">
        <v>6</v>
      </c>
      <c r="J16" s="139">
        <f t="shared" si="0"/>
        <v>0.5</v>
      </c>
      <c r="K16" s="113">
        <v>4</v>
      </c>
      <c r="L16" s="221">
        <f t="shared" si="1"/>
        <v>0</v>
      </c>
      <c r="M16" s="113">
        <v>4</v>
      </c>
    </row>
    <row r="17" spans="1:13" s="2" customFormat="1" ht="11.45" customHeight="1">
      <c r="A17" s="49" t="s">
        <v>87</v>
      </c>
      <c r="B17" s="113">
        <v>2884</v>
      </c>
      <c r="C17" s="139">
        <f t="shared" si="2"/>
        <v>-3.8346115371790557E-2</v>
      </c>
      <c r="D17" s="113">
        <v>2999</v>
      </c>
      <c r="E17" s="113">
        <v>3049</v>
      </c>
      <c r="F17" s="139">
        <f t="shared" si="3"/>
        <v>3.9512676983866069E-3</v>
      </c>
      <c r="G17" s="113">
        <v>3037</v>
      </c>
      <c r="H17" s="139">
        <f t="shared" si="3"/>
        <v>4.7602621593652916E-2</v>
      </c>
      <c r="I17" s="113">
        <v>2899</v>
      </c>
      <c r="J17" s="139">
        <f t="shared" si="0"/>
        <v>5.0743022834360385E-2</v>
      </c>
      <c r="K17" s="113">
        <v>2759</v>
      </c>
      <c r="L17" s="221">
        <f t="shared" si="1"/>
        <v>7.1040372670807539E-2</v>
      </c>
      <c r="M17" s="113">
        <v>2576</v>
      </c>
    </row>
    <row r="18" spans="1:13" s="4" customFormat="1" ht="11.45" customHeight="1">
      <c r="A18" s="49" t="s">
        <v>88</v>
      </c>
      <c r="B18" s="113">
        <v>2008</v>
      </c>
      <c r="C18" s="139">
        <f t="shared" si="2"/>
        <v>-4.7889995258416307E-2</v>
      </c>
      <c r="D18" s="113">
        <v>2109</v>
      </c>
      <c r="E18" s="113">
        <v>2097</v>
      </c>
      <c r="F18" s="139">
        <f t="shared" si="3"/>
        <v>2.7941176470588136E-2</v>
      </c>
      <c r="G18" s="113">
        <v>2040</v>
      </c>
      <c r="H18" s="139">
        <f t="shared" si="3"/>
        <v>2.7707808564231717E-2</v>
      </c>
      <c r="I18" s="113">
        <v>1985</v>
      </c>
      <c r="J18" s="139">
        <f t="shared" si="0"/>
        <v>-4.0140491721023519E-3</v>
      </c>
      <c r="K18" s="113">
        <v>1993</v>
      </c>
      <c r="L18" s="221">
        <f t="shared" si="1"/>
        <v>6.5205772314270494E-2</v>
      </c>
      <c r="M18" s="113">
        <v>1871</v>
      </c>
    </row>
    <row r="19" spans="1:13" s="4" customFormat="1" ht="11.45" customHeight="1">
      <c r="A19" s="49" t="s">
        <v>125</v>
      </c>
      <c r="B19" s="113"/>
      <c r="C19" s="139"/>
      <c r="D19" s="113"/>
      <c r="E19" s="113">
        <v>396</v>
      </c>
      <c r="F19" s="139">
        <f t="shared" si="3"/>
        <v>-9.9999999999999978E-2</v>
      </c>
      <c r="G19" s="113">
        <v>440</v>
      </c>
      <c r="H19" s="139">
        <f t="shared" si="3"/>
        <v>-0.14893617021276595</v>
      </c>
      <c r="I19" s="113">
        <v>517</v>
      </c>
      <c r="J19" s="139">
        <f t="shared" si="0"/>
        <v>-2.6365348399246757E-2</v>
      </c>
      <c r="K19" s="113">
        <v>531</v>
      </c>
      <c r="L19" s="221">
        <f t="shared" si="1"/>
        <v>-9.2307692307692313E-2</v>
      </c>
      <c r="M19" s="113">
        <v>585</v>
      </c>
    </row>
    <row r="20" spans="1:13" s="4" customFormat="1" ht="11.45" customHeight="1">
      <c r="A20" s="49" t="s">
        <v>89</v>
      </c>
      <c r="B20" s="113">
        <v>1010</v>
      </c>
      <c r="C20" s="139">
        <f t="shared" si="2"/>
        <v>-5.0751879699248104E-2</v>
      </c>
      <c r="D20" s="113">
        <v>1064</v>
      </c>
      <c r="E20" s="113">
        <v>1043</v>
      </c>
      <c r="F20" s="139">
        <f t="shared" si="3"/>
        <v>-5.9513074842200142E-2</v>
      </c>
      <c r="G20" s="113">
        <v>1109</v>
      </c>
      <c r="H20" s="139">
        <f t="shared" si="3"/>
        <v>-6.2552831783601048E-2</v>
      </c>
      <c r="I20" s="113">
        <v>1183</v>
      </c>
      <c r="J20" s="139">
        <f t="shared" si="0"/>
        <v>-5.7370517928286846E-2</v>
      </c>
      <c r="K20" s="113">
        <v>1255</v>
      </c>
      <c r="L20" s="221">
        <f t="shared" si="1"/>
        <v>-5.2114803625377681E-2</v>
      </c>
      <c r="M20" s="113">
        <v>1324</v>
      </c>
    </row>
    <row r="21" spans="1:13" s="4" customFormat="1" ht="11.45" customHeight="1">
      <c r="A21" s="49" t="s">
        <v>90</v>
      </c>
      <c r="B21" s="113">
        <v>1251</v>
      </c>
      <c r="C21" s="139">
        <f t="shared" si="2"/>
        <v>8.6880973066898459E-2</v>
      </c>
      <c r="D21" s="113">
        <v>1151</v>
      </c>
      <c r="E21" s="113">
        <v>1177</v>
      </c>
      <c r="F21" s="139">
        <f t="shared" si="3"/>
        <v>-1.6963528413910245E-3</v>
      </c>
      <c r="G21" s="113">
        <v>1179</v>
      </c>
      <c r="H21" s="139">
        <f t="shared" si="3"/>
        <v>-2.5619834710743805E-2</v>
      </c>
      <c r="I21" s="113">
        <v>1210</v>
      </c>
      <c r="J21" s="139">
        <f t="shared" si="0"/>
        <v>0.17134559535333982</v>
      </c>
      <c r="K21" s="113">
        <v>1033</v>
      </c>
      <c r="L21" s="221">
        <f t="shared" si="1"/>
        <v>0.12404787812840046</v>
      </c>
      <c r="M21" s="113">
        <v>919</v>
      </c>
    </row>
    <row r="22" spans="1:13" s="4" customFormat="1" ht="11.45" customHeight="1">
      <c r="A22" s="49" t="s">
        <v>91</v>
      </c>
      <c r="B22" s="113">
        <v>1163</v>
      </c>
      <c r="C22" s="139">
        <f t="shared" si="2"/>
        <v>-6.8108974358974339E-2</v>
      </c>
      <c r="D22" s="113">
        <v>1248</v>
      </c>
      <c r="E22" s="113">
        <v>1237</v>
      </c>
      <c r="F22" s="139">
        <f t="shared" si="3"/>
        <v>4.0584415584414835E-3</v>
      </c>
      <c r="G22" s="113">
        <v>1232</v>
      </c>
      <c r="H22" s="139">
        <f t="shared" si="3"/>
        <v>0.17894736842105252</v>
      </c>
      <c r="I22" s="113">
        <v>1045</v>
      </c>
      <c r="J22" s="139">
        <f t="shared" si="0"/>
        <v>0.18885096700796367</v>
      </c>
      <c r="K22" s="113">
        <v>879</v>
      </c>
      <c r="L22" s="221">
        <f t="shared" si="1"/>
        <v>0.10012515644555697</v>
      </c>
      <c r="M22" s="113">
        <v>799</v>
      </c>
    </row>
    <row r="23" spans="1:13" s="4" customFormat="1" ht="11.45" customHeight="1">
      <c r="A23" s="49" t="s">
        <v>92</v>
      </c>
      <c r="B23" s="113">
        <v>116</v>
      </c>
      <c r="C23" s="139">
        <f t="shared" si="2"/>
        <v>0.14851485148514842</v>
      </c>
      <c r="D23" s="113">
        <v>101</v>
      </c>
      <c r="E23" s="113">
        <v>102</v>
      </c>
      <c r="F23" s="139">
        <f t="shared" si="3"/>
        <v>-3.7735849056603765E-2</v>
      </c>
      <c r="G23" s="113">
        <v>106</v>
      </c>
      <c r="H23" s="139">
        <f t="shared" si="3"/>
        <v>-7.0175438596491224E-2</v>
      </c>
      <c r="I23" s="113">
        <v>114</v>
      </c>
      <c r="J23" s="139">
        <f t="shared" si="0"/>
        <v>-0.1428571428571429</v>
      </c>
      <c r="K23" s="113">
        <v>133</v>
      </c>
      <c r="L23" s="221">
        <f t="shared" si="1"/>
        <v>-6.3380281690140872E-2</v>
      </c>
      <c r="M23" s="113">
        <v>142</v>
      </c>
    </row>
    <row r="24" spans="1:13" s="4" customFormat="1" ht="11.45" customHeight="1">
      <c r="A24" s="49" t="s">
        <v>93</v>
      </c>
      <c r="B24" s="113">
        <v>1087</v>
      </c>
      <c r="C24" s="139">
        <f t="shared" si="2"/>
        <v>-4.2290748898678454E-2</v>
      </c>
      <c r="D24" s="113">
        <v>1135</v>
      </c>
      <c r="E24" s="113">
        <v>1116</v>
      </c>
      <c r="F24" s="139">
        <f t="shared" si="3"/>
        <v>-2.6809651474530849E-3</v>
      </c>
      <c r="G24" s="113">
        <v>1119</v>
      </c>
      <c r="H24" s="139">
        <f t="shared" si="3"/>
        <v>-8.8762214983713394E-2</v>
      </c>
      <c r="I24" s="113">
        <v>1228</v>
      </c>
      <c r="J24" s="139">
        <f t="shared" si="0"/>
        <v>3.2800672834314648E-2</v>
      </c>
      <c r="K24" s="113">
        <v>1189</v>
      </c>
      <c r="L24" s="221">
        <f t="shared" si="1"/>
        <v>0.16683022571148176</v>
      </c>
      <c r="M24" s="113">
        <v>1019</v>
      </c>
    </row>
    <row r="25" spans="1:13" s="4" customFormat="1" ht="11.45" customHeight="1">
      <c r="A25" s="49" t="s">
        <v>94</v>
      </c>
      <c r="B25" s="113">
        <v>287</v>
      </c>
      <c r="C25" s="139">
        <f t="shared" si="2"/>
        <v>-0.29828850855745725</v>
      </c>
      <c r="D25" s="113">
        <v>409</v>
      </c>
      <c r="E25" s="113">
        <v>378</v>
      </c>
      <c r="F25" s="139">
        <f t="shared" si="3"/>
        <v>-0.21085594989561585</v>
      </c>
      <c r="G25" s="113">
        <v>479</v>
      </c>
      <c r="H25" s="139">
        <f t="shared" si="3"/>
        <v>0.22193877551020402</v>
      </c>
      <c r="I25" s="113">
        <v>392</v>
      </c>
      <c r="J25" s="139">
        <f t="shared" si="0"/>
        <v>0.25641025641025639</v>
      </c>
      <c r="K25" s="113">
        <v>312</v>
      </c>
      <c r="L25" s="221">
        <f t="shared" si="1"/>
        <v>0.11428571428571432</v>
      </c>
      <c r="M25" s="113">
        <v>280</v>
      </c>
    </row>
    <row r="26" spans="1:13" s="4" customFormat="1" ht="11.45" customHeight="1">
      <c r="A26" s="49" t="s">
        <v>95</v>
      </c>
      <c r="B26" s="113">
        <v>4</v>
      </c>
      <c r="C26" s="139">
        <f t="shared" si="2"/>
        <v>-0.33333333333333337</v>
      </c>
      <c r="D26" s="113">
        <v>6</v>
      </c>
      <c r="E26" s="113">
        <v>597</v>
      </c>
      <c r="F26" s="139">
        <f t="shared" si="3"/>
        <v>-8.5758039816232756E-2</v>
      </c>
      <c r="G26" s="113">
        <v>653</v>
      </c>
      <c r="H26" s="139">
        <f t="shared" si="3"/>
        <v>-1.2102874432677768E-2</v>
      </c>
      <c r="I26" s="113">
        <v>661</v>
      </c>
      <c r="J26" s="139">
        <f t="shared" si="0"/>
        <v>-5.9743954480796613E-2</v>
      </c>
      <c r="K26" s="113">
        <v>703</v>
      </c>
      <c r="L26" s="221">
        <f t="shared" si="1"/>
        <v>-8.1045751633986973E-2</v>
      </c>
      <c r="M26" s="113">
        <v>765</v>
      </c>
    </row>
    <row r="27" spans="1:13" s="4" customFormat="1" ht="11.45" customHeight="1">
      <c r="A27" s="49" t="s">
        <v>96</v>
      </c>
      <c r="B27" s="50">
        <v>0</v>
      </c>
      <c r="C27" s="139">
        <f t="shared" si="2"/>
        <v>-1</v>
      </c>
      <c r="D27" s="50">
        <v>1</v>
      </c>
      <c r="E27" s="50">
        <v>0</v>
      </c>
      <c r="F27" s="139">
        <f t="shared" si="3"/>
        <v>-1</v>
      </c>
      <c r="G27" s="50">
        <v>1</v>
      </c>
      <c r="H27" s="139">
        <f t="shared" si="3"/>
        <v>-0.75</v>
      </c>
      <c r="I27" s="50">
        <v>4</v>
      </c>
      <c r="J27" s="139">
        <f t="shared" si="0"/>
        <v>-0.5</v>
      </c>
      <c r="K27" s="50">
        <v>8</v>
      </c>
      <c r="L27" s="221">
        <f t="shared" si="1"/>
        <v>-0.33333333333333337</v>
      </c>
      <c r="M27" s="223">
        <v>12</v>
      </c>
    </row>
    <row r="28" spans="1:13" s="4" customFormat="1" ht="11.45" customHeight="1">
      <c r="A28" s="49" t="s">
        <v>97</v>
      </c>
      <c r="B28" s="113">
        <v>0</v>
      </c>
      <c r="C28" s="139" t="str">
        <f t="shared" si="2"/>
        <v/>
      </c>
      <c r="D28" s="113">
        <v>0</v>
      </c>
      <c r="E28" s="113">
        <v>0</v>
      </c>
      <c r="F28" s="139" t="str">
        <f t="shared" si="3"/>
        <v/>
      </c>
      <c r="G28" s="113">
        <v>0</v>
      </c>
      <c r="H28" s="139" t="str">
        <f t="shared" si="3"/>
        <v/>
      </c>
      <c r="I28" s="113">
        <v>0</v>
      </c>
      <c r="J28" s="139" t="str">
        <f t="shared" si="0"/>
        <v/>
      </c>
      <c r="K28" s="113">
        <v>0</v>
      </c>
      <c r="L28" s="221" t="str">
        <f t="shared" si="1"/>
        <v/>
      </c>
      <c r="M28" s="113">
        <v>0</v>
      </c>
    </row>
    <row r="29" spans="1:13" s="2" customFormat="1" ht="11.45" customHeight="1">
      <c r="A29" s="49" t="s">
        <v>98</v>
      </c>
      <c r="B29" s="113">
        <v>23</v>
      </c>
      <c r="C29" s="139">
        <f t="shared" si="2"/>
        <v>0.14999999999999991</v>
      </c>
      <c r="D29" s="113">
        <v>20</v>
      </c>
      <c r="E29" s="113">
        <v>22</v>
      </c>
      <c r="F29" s="139">
        <f t="shared" si="3"/>
        <v>0.375</v>
      </c>
      <c r="G29" s="113">
        <v>16</v>
      </c>
      <c r="H29" s="139">
        <f t="shared" si="3"/>
        <v>0.23076923076923084</v>
      </c>
      <c r="I29" s="113">
        <v>13</v>
      </c>
      <c r="J29" s="139">
        <f t="shared" si="0"/>
        <v>-7.1428571428571397E-2</v>
      </c>
      <c r="K29" s="113">
        <v>14</v>
      </c>
      <c r="L29" s="221">
        <f t="shared" si="1"/>
        <v>-0.6216216216216216</v>
      </c>
      <c r="M29" s="113">
        <v>37</v>
      </c>
    </row>
    <row r="30" spans="1:13" s="4" customFormat="1" ht="11.45" customHeight="1">
      <c r="A30" s="49" t="s">
        <v>99</v>
      </c>
      <c r="B30" s="113">
        <v>0</v>
      </c>
      <c r="C30" s="139" t="str">
        <f t="shared" si="2"/>
        <v/>
      </c>
      <c r="D30" s="113">
        <v>0</v>
      </c>
      <c r="E30" s="113">
        <v>0</v>
      </c>
      <c r="F30" s="139" t="str">
        <f t="shared" si="3"/>
        <v/>
      </c>
      <c r="G30" s="113">
        <v>0</v>
      </c>
      <c r="H30" s="139" t="str">
        <f t="shared" si="3"/>
        <v/>
      </c>
      <c r="I30" s="113">
        <v>0</v>
      </c>
      <c r="J30" s="139" t="str">
        <f t="shared" si="0"/>
        <v/>
      </c>
      <c r="K30" s="113">
        <v>0</v>
      </c>
      <c r="L30" s="221" t="str">
        <f t="shared" si="1"/>
        <v/>
      </c>
      <c r="M30" s="113">
        <v>0</v>
      </c>
    </row>
    <row r="31" spans="1:13" s="178" customFormat="1" ht="11.45" customHeight="1">
      <c r="A31" s="49" t="s">
        <v>148</v>
      </c>
      <c r="B31" s="113">
        <v>1</v>
      </c>
      <c r="C31" s="139" t="str">
        <f t="shared" si="2"/>
        <v/>
      </c>
      <c r="D31" s="113">
        <v>0</v>
      </c>
      <c r="E31" s="113">
        <v>0</v>
      </c>
      <c r="F31" s="139" t="str">
        <f t="shared" si="3"/>
        <v/>
      </c>
      <c r="G31" s="113">
        <v>0</v>
      </c>
      <c r="H31" s="139" t="str">
        <f t="shared" si="3"/>
        <v/>
      </c>
      <c r="I31" s="113">
        <v>0</v>
      </c>
      <c r="J31" s="139">
        <f t="shared" si="0"/>
        <v>-1</v>
      </c>
      <c r="K31" s="113">
        <v>1</v>
      </c>
      <c r="L31" s="221" t="str">
        <f t="shared" si="1"/>
        <v/>
      </c>
      <c r="M31" s="221"/>
    </row>
    <row r="32" spans="1:13" s="4" customFormat="1" ht="11.45" customHeight="1">
      <c r="A32" s="49" t="s">
        <v>100</v>
      </c>
      <c r="B32" s="113">
        <v>723</v>
      </c>
      <c r="C32" s="139">
        <f t="shared" si="2"/>
        <v>-0.35156950672645737</v>
      </c>
      <c r="D32" s="113">
        <v>1115</v>
      </c>
      <c r="E32" s="113">
        <v>701</v>
      </c>
      <c r="F32" s="139">
        <f t="shared" si="3"/>
        <v>-7.1523178807947008E-2</v>
      </c>
      <c r="G32" s="113">
        <v>755</v>
      </c>
      <c r="H32" s="139">
        <f t="shared" si="3"/>
        <v>-0.12716763005780352</v>
      </c>
      <c r="I32" s="113">
        <v>865</v>
      </c>
      <c r="J32" s="139">
        <f t="shared" si="0"/>
        <v>0.14266842800528412</v>
      </c>
      <c r="K32" s="113">
        <v>757</v>
      </c>
      <c r="L32" s="221">
        <f t="shared" si="1"/>
        <v>0.15220700152207001</v>
      </c>
      <c r="M32" s="113">
        <v>657</v>
      </c>
    </row>
    <row r="33" spans="1:13" s="4" customFormat="1" ht="11.45" customHeight="1">
      <c r="A33" s="49" t="s">
        <v>101</v>
      </c>
      <c r="B33" s="113">
        <v>12</v>
      </c>
      <c r="C33" s="139">
        <f t="shared" si="2"/>
        <v>0.71428571428571419</v>
      </c>
      <c r="D33" s="113">
        <v>7</v>
      </c>
      <c r="E33" s="113">
        <v>6</v>
      </c>
      <c r="F33" s="139">
        <f t="shared" si="3"/>
        <v>-0.25</v>
      </c>
      <c r="G33" s="113">
        <v>8</v>
      </c>
      <c r="H33" s="139">
        <f t="shared" si="3"/>
        <v>-0.19999999999999996</v>
      </c>
      <c r="I33" s="113">
        <v>10</v>
      </c>
      <c r="J33" s="139">
        <f t="shared" si="0"/>
        <v>-9.0909090909090939E-2</v>
      </c>
      <c r="K33" s="113">
        <v>11</v>
      </c>
      <c r="L33" s="221">
        <f t="shared" si="1"/>
        <v>0.375</v>
      </c>
      <c r="M33" s="113">
        <v>8</v>
      </c>
    </row>
    <row r="34" spans="1:13" s="4" customFormat="1" ht="11.45" customHeight="1">
      <c r="A34" s="49" t="s">
        <v>102</v>
      </c>
      <c r="B34" s="113">
        <v>0</v>
      </c>
      <c r="C34" s="139">
        <f t="shared" si="2"/>
        <v>-1</v>
      </c>
      <c r="D34" s="113">
        <v>1</v>
      </c>
      <c r="E34" s="113">
        <v>0</v>
      </c>
      <c r="F34" s="139">
        <f t="shared" si="3"/>
        <v>-1</v>
      </c>
      <c r="G34" s="113">
        <v>1</v>
      </c>
      <c r="H34" s="139">
        <f t="shared" si="3"/>
        <v>0</v>
      </c>
      <c r="I34" s="113">
        <v>1</v>
      </c>
      <c r="J34" s="139">
        <f t="shared" si="0"/>
        <v>-0.66666666666666674</v>
      </c>
      <c r="K34" s="113">
        <v>3</v>
      </c>
      <c r="L34" s="221">
        <f t="shared" si="1"/>
        <v>-0.25</v>
      </c>
      <c r="M34" s="113">
        <v>4</v>
      </c>
    </row>
    <row r="35" spans="1:13" s="4" customFormat="1" ht="11.45" customHeight="1">
      <c r="A35" s="49" t="s">
        <v>103</v>
      </c>
      <c r="B35" s="114">
        <v>33</v>
      </c>
      <c r="C35" s="139">
        <f t="shared" si="2"/>
        <v>0.375</v>
      </c>
      <c r="D35" s="114">
        <v>24</v>
      </c>
      <c r="E35" s="114">
        <v>25</v>
      </c>
      <c r="F35" s="139">
        <f t="shared" si="3"/>
        <v>1.7777777777777777</v>
      </c>
      <c r="G35" s="114">
        <v>9</v>
      </c>
      <c r="H35" s="139">
        <f t="shared" si="3"/>
        <v>0.28571428571428581</v>
      </c>
      <c r="I35" s="114">
        <v>7</v>
      </c>
      <c r="J35" s="139">
        <f t="shared" si="0"/>
        <v>6</v>
      </c>
      <c r="K35" s="114">
        <v>1</v>
      </c>
      <c r="L35" s="221">
        <f t="shared" si="1"/>
        <v>0</v>
      </c>
      <c r="M35" s="224">
        <v>1</v>
      </c>
    </row>
    <row r="36" spans="1:13" s="4" customFormat="1" ht="11.45" customHeight="1">
      <c r="A36" s="49" t="s">
        <v>104</v>
      </c>
      <c r="B36" s="114">
        <v>2</v>
      </c>
      <c r="C36" s="139">
        <f t="shared" si="2"/>
        <v>-0.5</v>
      </c>
      <c r="D36" s="114">
        <v>4</v>
      </c>
      <c r="E36" s="114">
        <v>2</v>
      </c>
      <c r="F36" s="139">
        <f t="shared" si="3"/>
        <v>-0.33333333333333337</v>
      </c>
      <c r="G36" s="114">
        <v>3</v>
      </c>
      <c r="H36" s="139">
        <f t="shared" si="3"/>
        <v>0</v>
      </c>
      <c r="I36" s="114">
        <v>3</v>
      </c>
      <c r="J36" s="139">
        <f t="shared" si="0"/>
        <v>-0.83333333333333337</v>
      </c>
      <c r="K36" s="114">
        <v>18</v>
      </c>
      <c r="L36" s="221">
        <f t="shared" si="1"/>
        <v>-0.1428571428571429</v>
      </c>
      <c r="M36" s="224">
        <v>21</v>
      </c>
    </row>
    <row r="37" spans="1:13" s="178" customFormat="1" ht="11.45" customHeight="1">
      <c r="A37" s="47" t="s">
        <v>108</v>
      </c>
      <c r="B37" s="328">
        <f>SUM(B14:B36)</f>
        <v>23493</v>
      </c>
      <c r="C37" s="138">
        <f t="shared" si="2"/>
        <v>-3.3170089304086603E-2</v>
      </c>
      <c r="D37" s="328">
        <f>SUM(D14:D36)</f>
        <v>24299</v>
      </c>
      <c r="E37" s="328">
        <f>SUM(E14:E36)</f>
        <v>20625</v>
      </c>
      <c r="F37" s="138">
        <f t="shared" si="3"/>
        <v>-2.9006526468455807E-3</v>
      </c>
      <c r="G37" s="328">
        <f>SUM(G14:G36)</f>
        <v>20685</v>
      </c>
      <c r="H37" s="138">
        <f t="shared" si="3"/>
        <v>8.4340873634944913E-3</v>
      </c>
      <c r="I37" s="328">
        <f>SUM(I14:I36)</f>
        <v>20512</v>
      </c>
      <c r="J37" s="138">
        <f t="shared" si="0"/>
        <v>3.3350125944584308E-2</v>
      </c>
      <c r="K37" s="328">
        <f>SUM(K14:K36)</f>
        <v>19850</v>
      </c>
      <c r="L37" s="329">
        <f t="shared" si="1"/>
        <v>5.9853702813818188E-2</v>
      </c>
      <c r="M37" s="328">
        <f>SUM(M14:M36)</f>
        <v>18729</v>
      </c>
    </row>
    <row r="38" spans="1:13" s="178" customFormat="1" ht="11.45" customHeight="1">
      <c r="A38" s="326"/>
      <c r="B38" s="224"/>
      <c r="C38" s="327"/>
      <c r="D38" s="224"/>
      <c r="E38" s="224"/>
      <c r="F38" s="327"/>
      <c r="G38" s="224"/>
      <c r="H38" s="327"/>
      <c r="I38" s="224"/>
      <c r="J38" s="327"/>
      <c r="K38" s="224"/>
      <c r="L38" s="221"/>
      <c r="M38" s="224"/>
    </row>
    <row r="39" spans="1:13" s="178" customFormat="1" ht="11.45" customHeight="1">
      <c r="A39" s="47" t="s">
        <v>152</v>
      </c>
      <c r="B39" s="224"/>
      <c r="C39" s="327"/>
      <c r="D39" s="224"/>
      <c r="E39" s="224"/>
      <c r="F39" s="327"/>
      <c r="G39" s="224"/>
      <c r="H39" s="327"/>
      <c r="I39" s="224"/>
      <c r="J39" s="327"/>
      <c r="K39" s="224"/>
      <c r="L39" s="221"/>
      <c r="M39" s="224"/>
    </row>
    <row r="40" spans="1:13" s="4" customFormat="1" ht="11.45" customHeight="1">
      <c r="A40" s="51" t="s">
        <v>84</v>
      </c>
      <c r="B40" s="114">
        <f>B14</f>
        <v>583</v>
      </c>
      <c r="C40" s="139">
        <f t="shared" ref="C40:C44" si="4">IFERROR(IF((+B40/D40)&lt;0,"n.m.",IF(B40&lt;0,(+B40/D40-1)*-1,(+B40/D40-1))),"")</f>
        <v>0.10000000000000009</v>
      </c>
      <c r="D40" s="114">
        <f>D14</f>
        <v>530</v>
      </c>
      <c r="E40" s="114">
        <f>E14</f>
        <v>546</v>
      </c>
      <c r="F40" s="139">
        <f t="shared" si="3"/>
        <v>7.0588235294117618E-2</v>
      </c>
      <c r="G40" s="114">
        <f>G14</f>
        <v>510</v>
      </c>
      <c r="H40" s="139">
        <f t="shared" si="3"/>
        <v>-5.027932960893855E-2</v>
      </c>
      <c r="I40" s="114">
        <f>I14</f>
        <v>537</v>
      </c>
      <c r="J40" s="139">
        <f t="shared" si="0"/>
        <v>-1.8587360594795044E-3</v>
      </c>
      <c r="K40" s="114">
        <f>K14</f>
        <v>538</v>
      </c>
      <c r="L40" s="139">
        <f t="shared" si="1"/>
        <v>0.13983050847457634</v>
      </c>
      <c r="M40" s="114">
        <f>M14</f>
        <v>472</v>
      </c>
    </row>
    <row r="41" spans="1:13" s="4" customFormat="1" ht="11.45" customHeight="1">
      <c r="A41" s="51" t="s">
        <v>85</v>
      </c>
      <c r="B41" s="114">
        <f>B15</f>
        <v>7734</v>
      </c>
      <c r="C41" s="139">
        <f t="shared" si="4"/>
        <v>3.8804811796655514E-4</v>
      </c>
      <c r="D41" s="114">
        <f>D15</f>
        <v>7731</v>
      </c>
      <c r="E41" s="114">
        <f>E15</f>
        <v>8124</v>
      </c>
      <c r="F41" s="139">
        <f t="shared" si="3"/>
        <v>1.8045112781954975E-2</v>
      </c>
      <c r="G41" s="114">
        <f>G15</f>
        <v>7980</v>
      </c>
      <c r="H41" s="139">
        <f t="shared" si="3"/>
        <v>1.8896833503575072E-2</v>
      </c>
      <c r="I41" s="114">
        <f>I15</f>
        <v>7832</v>
      </c>
      <c r="J41" s="139">
        <f t="shared" si="0"/>
        <v>1.6087182148417201E-2</v>
      </c>
      <c r="K41" s="114">
        <f>K15</f>
        <v>7708</v>
      </c>
      <c r="L41" s="139">
        <f t="shared" si="1"/>
        <v>6.5671229088898109E-2</v>
      </c>
      <c r="M41" s="114">
        <f>M15</f>
        <v>7233</v>
      </c>
    </row>
    <row r="42" spans="1:13" s="2" customFormat="1" ht="11.45" customHeight="1">
      <c r="A42" s="51" t="s">
        <v>105</v>
      </c>
      <c r="B42" s="114">
        <f>B16+B17+B18+B19+B20+B21+B22+B23+B24+B25</f>
        <v>14378</v>
      </c>
      <c r="C42" s="139">
        <f t="shared" si="4"/>
        <v>-3.2436069986541027E-2</v>
      </c>
      <c r="D42" s="114">
        <f>D16+D17+D18+D19+D20+D21+D22+D23+D24+D25</f>
        <v>14860</v>
      </c>
      <c r="E42" s="114">
        <f>E16+E17+E18+E19+E20+E21+E22+E23+E24+E25</f>
        <v>10602</v>
      </c>
      <c r="F42" s="139">
        <f t="shared" si="3"/>
        <v>-1.3675690761931314E-2</v>
      </c>
      <c r="G42" s="114">
        <f>G16+G17+G18+G19+G20+G21+G22+G23+G24+G25</f>
        <v>10749</v>
      </c>
      <c r="H42" s="139">
        <f t="shared" si="3"/>
        <v>1.6069571793175141E-2</v>
      </c>
      <c r="I42" s="114">
        <f>I16+I17+I18+I19+I20+I21+I22+I23+I24+I25</f>
        <v>10579</v>
      </c>
      <c r="J42" s="139">
        <f t="shared" si="0"/>
        <v>4.8671689135606711E-2</v>
      </c>
      <c r="K42" s="114">
        <f>K16+K17+K18+K19+K20+K21+K22+K23+K24+K25</f>
        <v>10088</v>
      </c>
      <c r="L42" s="139">
        <f t="shared" si="1"/>
        <v>5.9775186469166908E-2</v>
      </c>
      <c r="M42" s="114">
        <f>M16+M17+M18+M19+M20+M21+M22+M23+M24+M25</f>
        <v>9519</v>
      </c>
    </row>
    <row r="43" spans="1:13" s="2" customFormat="1" ht="11.45" customHeight="1">
      <c r="A43" s="51" t="s">
        <v>106</v>
      </c>
      <c r="B43" s="114">
        <f>B26+B27+B28+B29+B30+B32+B31</f>
        <v>751</v>
      </c>
      <c r="C43" s="139">
        <f t="shared" si="4"/>
        <v>-0.3423817863397548</v>
      </c>
      <c r="D43" s="114">
        <f>D26+D27+D28+D29+D30+D32+D31</f>
        <v>1142</v>
      </c>
      <c r="E43" s="114">
        <f>E26+E27+E28+E29+E30+E32+E31</f>
        <v>1320</v>
      </c>
      <c r="F43" s="139">
        <f t="shared" si="3"/>
        <v>-7.3684210526315796E-2</v>
      </c>
      <c r="G43" s="114">
        <f>G26+G27+G28+G29+G30+G32+G31</f>
        <v>1425</v>
      </c>
      <c r="H43" s="139">
        <f t="shared" si="3"/>
        <v>-7.6474400518470542E-2</v>
      </c>
      <c r="I43" s="114">
        <f>I26+I27+I28+I29+I30+I32+I31</f>
        <v>1543</v>
      </c>
      <c r="J43" s="139">
        <f t="shared" si="0"/>
        <v>4.0458530006743043E-2</v>
      </c>
      <c r="K43" s="114">
        <f>K26+K27+K28+K29+K30+K32+K31</f>
        <v>1483</v>
      </c>
      <c r="L43" s="139">
        <f t="shared" si="1"/>
        <v>8.1577158395649274E-3</v>
      </c>
      <c r="M43" s="114">
        <f>M26+M27+M28+M29+M30+M32+M31</f>
        <v>1471</v>
      </c>
    </row>
    <row r="44" spans="1:13" s="4" customFormat="1" ht="11.45" customHeight="1">
      <c r="A44" s="51" t="s">
        <v>107</v>
      </c>
      <c r="B44" s="114">
        <f>B33+B34+B35+B36</f>
        <v>47</v>
      </c>
      <c r="C44" s="139">
        <f t="shared" si="4"/>
        <v>0.30555555555555558</v>
      </c>
      <c r="D44" s="114">
        <f>D33+D34+D35+D36</f>
        <v>36</v>
      </c>
      <c r="E44" s="114">
        <f>E33+E34+E35+E36</f>
        <v>33</v>
      </c>
      <c r="F44" s="139">
        <f t="shared" si="3"/>
        <v>0.5714285714285714</v>
      </c>
      <c r="G44" s="114">
        <f>G33+G34+G35+G36</f>
        <v>21</v>
      </c>
      <c r="H44" s="139">
        <f t="shared" si="3"/>
        <v>0</v>
      </c>
      <c r="I44" s="114">
        <f>I33+I34+I35+I36</f>
        <v>21</v>
      </c>
      <c r="J44" s="139">
        <f t="shared" si="0"/>
        <v>-0.36363636363636365</v>
      </c>
      <c r="K44" s="114">
        <f>K33+K34+K35+K36</f>
        <v>33</v>
      </c>
      <c r="L44" s="139">
        <f t="shared" si="1"/>
        <v>-2.9411764705882359E-2</v>
      </c>
      <c r="M44" s="114">
        <f>M33+M34+M35+M36</f>
        <v>34</v>
      </c>
    </row>
    <row r="45" spans="1:13" ht="11.45" customHeight="1">
      <c r="A45" s="45"/>
      <c r="B45" s="46"/>
      <c r="C45" s="139"/>
      <c r="D45" s="46"/>
      <c r="E45" s="46"/>
      <c r="F45" s="139"/>
      <c r="G45" s="46"/>
      <c r="H45" s="139"/>
      <c r="I45" s="46"/>
      <c r="J45" s="139"/>
      <c r="K45" s="46"/>
      <c r="L45" s="139"/>
      <c r="M45" s="139"/>
    </row>
    <row r="46" spans="1:13" s="44" customFormat="1" ht="11.45" customHeight="1">
      <c r="A46" s="47" t="s">
        <v>1</v>
      </c>
      <c r="B46" s="48"/>
      <c r="C46" s="139"/>
      <c r="D46" s="48"/>
      <c r="E46" s="48"/>
      <c r="F46" s="139"/>
      <c r="G46" s="48"/>
      <c r="H46" s="139"/>
      <c r="I46" s="48"/>
      <c r="J46" s="139"/>
      <c r="K46" s="48"/>
      <c r="L46" s="221"/>
      <c r="M46" s="222"/>
    </row>
    <row r="47" spans="1:13" s="2" customFormat="1" ht="11.45" customHeight="1">
      <c r="A47" s="49" t="s">
        <v>84</v>
      </c>
      <c r="B47" s="117">
        <v>96.83</v>
      </c>
      <c r="C47" s="139">
        <f t="shared" ref="C47:C70" si="5">IFERROR(IF((+B47/D47)&lt;0,"n.m.",IF(B47&lt;0,(+B47/D47-1)*-1,(+B47/D47-1))),"")</f>
        <v>0.22585137359159391</v>
      </c>
      <c r="D47" s="117">
        <v>78.989999999999995</v>
      </c>
      <c r="E47" s="117">
        <v>183.68</v>
      </c>
      <c r="F47" s="139">
        <f t="shared" ref="F47:L77" si="6">IFERROR(IF((+E47/G47)&lt;0,"n.m.",IF(E47&lt;0,(+E47/G47-1)*-1,(+E47/G47-1))),"")</f>
        <v>0.20485405050836358</v>
      </c>
      <c r="G47" s="117">
        <v>152.44999999999999</v>
      </c>
      <c r="H47" s="139">
        <f t="shared" si="6"/>
        <v>-6.9859670530811546E-2</v>
      </c>
      <c r="I47" s="117">
        <v>163.9</v>
      </c>
      <c r="J47" s="139">
        <f t="shared" si="6"/>
        <v>8.816890187226134E-2</v>
      </c>
      <c r="K47" s="117">
        <v>150.62</v>
      </c>
      <c r="L47" s="221">
        <f t="shared" si="6"/>
        <v>3.6827975493907816E-2</v>
      </c>
      <c r="M47" s="117">
        <v>145.27000000000001</v>
      </c>
    </row>
    <row r="48" spans="1:13" s="2" customFormat="1" ht="11.45" customHeight="1">
      <c r="A48" s="49" t="s">
        <v>85</v>
      </c>
      <c r="B48" s="117">
        <v>1155.69</v>
      </c>
      <c r="C48" s="139">
        <f t="shared" si="5"/>
        <v>6.6764510412051559E-2</v>
      </c>
      <c r="D48" s="117">
        <v>1083.3599999999999</v>
      </c>
      <c r="E48" s="117">
        <v>2474.1999999999998</v>
      </c>
      <c r="F48" s="139">
        <f t="shared" si="6"/>
        <v>0.12164361453757477</v>
      </c>
      <c r="G48" s="117">
        <v>2205.87</v>
      </c>
      <c r="H48" s="139">
        <f t="shared" si="6"/>
        <v>0.10926892556497592</v>
      </c>
      <c r="I48" s="117">
        <v>1988.58</v>
      </c>
      <c r="J48" s="139">
        <f t="shared" si="6"/>
        <v>-8.6012906072472473E-2</v>
      </c>
      <c r="K48" s="117">
        <v>2175.7199999999998</v>
      </c>
      <c r="L48" s="221">
        <f t="shared" si="6"/>
        <v>9.9614883100342722E-2</v>
      </c>
      <c r="M48" s="117">
        <v>1978.62</v>
      </c>
    </row>
    <row r="49" spans="1:13" s="2" customFormat="1" ht="11.45" customHeight="1">
      <c r="A49" s="49" t="s">
        <v>86</v>
      </c>
      <c r="B49" s="117">
        <v>447.73</v>
      </c>
      <c r="C49" s="139">
        <f t="shared" si="5"/>
        <v>0.13513170904850047</v>
      </c>
      <c r="D49" s="117">
        <v>394.43</v>
      </c>
      <c r="E49" s="117">
        <v>5.47</v>
      </c>
      <c r="F49" s="139">
        <f t="shared" si="6"/>
        <v>1.1792828685258967</v>
      </c>
      <c r="G49" s="117">
        <v>2.5099999999999998</v>
      </c>
      <c r="H49" s="139">
        <f t="shared" si="6"/>
        <v>26.888888888888889</v>
      </c>
      <c r="I49" s="117">
        <v>0.09</v>
      </c>
      <c r="J49" s="139">
        <f t="shared" si="6"/>
        <v>-0.97106109324758838</v>
      </c>
      <c r="K49" s="117">
        <v>3.11</v>
      </c>
      <c r="L49" s="221">
        <f t="shared" si="6"/>
        <v>16.277777777777779</v>
      </c>
      <c r="M49" s="117">
        <v>0.18</v>
      </c>
    </row>
    <row r="50" spans="1:13" s="2" customFormat="1" ht="11.45" customHeight="1">
      <c r="A50" s="49" t="s">
        <v>87</v>
      </c>
      <c r="B50" s="117">
        <v>310.33999999999997</v>
      </c>
      <c r="C50" s="139">
        <f t="shared" si="5"/>
        <v>-0.1304323461010396</v>
      </c>
      <c r="D50" s="117">
        <v>356.89</v>
      </c>
      <c r="E50" s="117">
        <v>894.7</v>
      </c>
      <c r="F50" s="139">
        <f t="shared" si="6"/>
        <v>0.14449817074730742</v>
      </c>
      <c r="G50" s="117">
        <v>781.74</v>
      </c>
      <c r="H50" s="139">
        <f t="shared" si="6"/>
        <v>0.13898156917024829</v>
      </c>
      <c r="I50" s="117">
        <v>686.35</v>
      </c>
      <c r="J50" s="139">
        <f t="shared" si="6"/>
        <v>7.9641980746240515E-2</v>
      </c>
      <c r="K50" s="117">
        <v>635.72</v>
      </c>
      <c r="L50" s="221">
        <f t="shared" si="6"/>
        <v>0.14065275510020991</v>
      </c>
      <c r="M50" s="117">
        <v>557.33000000000004</v>
      </c>
    </row>
    <row r="51" spans="1:13" s="4" customFormat="1" ht="11.45" customHeight="1">
      <c r="A51" s="49" t="s">
        <v>88</v>
      </c>
      <c r="B51" s="117">
        <v>211.43</v>
      </c>
      <c r="C51" s="139">
        <f t="shared" si="5"/>
        <v>-9.5525325119780957E-2</v>
      </c>
      <c r="D51" s="117">
        <v>233.76</v>
      </c>
      <c r="E51" s="117">
        <v>530.91</v>
      </c>
      <c r="F51" s="139">
        <f t="shared" si="6"/>
        <v>5.5067567567567588E-2</v>
      </c>
      <c r="G51" s="117">
        <v>503.2</v>
      </c>
      <c r="H51" s="139">
        <f t="shared" si="6"/>
        <v>-5.6387946068595651E-2</v>
      </c>
      <c r="I51" s="117">
        <v>533.27</v>
      </c>
      <c r="J51" s="139">
        <f t="shared" si="6"/>
        <v>-0.21264155679251129</v>
      </c>
      <c r="K51" s="117">
        <v>677.29</v>
      </c>
      <c r="L51" s="221">
        <f t="shared" si="6"/>
        <v>0.24314452479718063</v>
      </c>
      <c r="M51" s="117">
        <v>544.82000000000005</v>
      </c>
    </row>
    <row r="52" spans="1:13" s="4" customFormat="1" ht="11.45" customHeight="1">
      <c r="A52" s="49" t="s">
        <v>125</v>
      </c>
      <c r="B52" s="117"/>
      <c r="C52" s="139" t="str">
        <f t="shared" si="5"/>
        <v/>
      </c>
      <c r="D52" s="117"/>
      <c r="E52" s="117">
        <v>70.509999999999991</v>
      </c>
      <c r="F52" s="139">
        <f t="shared" si="6"/>
        <v>0.64974262985493647</v>
      </c>
      <c r="G52" s="117">
        <v>42.74</v>
      </c>
      <c r="H52" s="139">
        <f t="shared" si="6"/>
        <v>-0.1403861625100562</v>
      </c>
      <c r="I52" s="117">
        <v>49.72</v>
      </c>
      <c r="J52" s="139">
        <f t="shared" si="6"/>
        <v>-0.26514927579071823</v>
      </c>
      <c r="K52" s="117">
        <v>67.66</v>
      </c>
      <c r="L52" s="221">
        <f t="shared" si="6"/>
        <v>-3.5907666001710026E-2</v>
      </c>
      <c r="M52" s="117">
        <v>70.180000000000007</v>
      </c>
    </row>
    <row r="53" spans="1:13" s="4" customFormat="1" ht="11.45" customHeight="1">
      <c r="A53" s="49" t="s">
        <v>89</v>
      </c>
      <c r="B53" s="117">
        <v>143.49</v>
      </c>
      <c r="C53" s="139">
        <f t="shared" si="5"/>
        <v>0.16867568007818878</v>
      </c>
      <c r="D53" s="117">
        <v>122.78</v>
      </c>
      <c r="E53" s="117">
        <v>298.26</v>
      </c>
      <c r="F53" s="139">
        <f t="shared" si="6"/>
        <v>0.22604513503514601</v>
      </c>
      <c r="G53" s="117">
        <v>243.27</v>
      </c>
      <c r="H53" s="139">
        <f t="shared" si="6"/>
        <v>-4.3035285787341171E-2</v>
      </c>
      <c r="I53" s="117">
        <v>254.21</v>
      </c>
      <c r="J53" s="139">
        <f t="shared" si="6"/>
        <v>-0.20167697767170178</v>
      </c>
      <c r="K53" s="117">
        <v>318.43</v>
      </c>
      <c r="L53" s="221">
        <f t="shared" si="6"/>
        <v>-0.30797148693875775</v>
      </c>
      <c r="M53" s="117">
        <v>460.14</v>
      </c>
    </row>
    <row r="54" spans="1:13" s="4" customFormat="1" ht="11.45" customHeight="1">
      <c r="A54" s="49" t="s">
        <v>90</v>
      </c>
      <c r="B54" s="117">
        <v>132.93</v>
      </c>
      <c r="C54" s="139">
        <f t="shared" si="5"/>
        <v>0.91652249134948116</v>
      </c>
      <c r="D54" s="117">
        <v>69.36</v>
      </c>
      <c r="E54" s="117">
        <v>231.43</v>
      </c>
      <c r="F54" s="139">
        <f t="shared" si="6"/>
        <v>0.1466580785809839</v>
      </c>
      <c r="G54" s="117">
        <v>201.83</v>
      </c>
      <c r="H54" s="139">
        <f t="shared" si="6"/>
        <v>3.8326988373289517E-2</v>
      </c>
      <c r="I54" s="117">
        <v>194.38</v>
      </c>
      <c r="J54" s="139">
        <f t="shared" si="6"/>
        <v>8.8536708293666333E-2</v>
      </c>
      <c r="K54" s="117">
        <v>178.57</v>
      </c>
      <c r="L54" s="221">
        <f t="shared" si="6"/>
        <v>0.14534026040664494</v>
      </c>
      <c r="M54" s="117">
        <v>155.91</v>
      </c>
    </row>
    <row r="55" spans="1:13" s="4" customFormat="1" ht="11.45" customHeight="1">
      <c r="A55" s="49" t="s">
        <v>91</v>
      </c>
      <c r="B55" s="117">
        <v>104.56</v>
      </c>
      <c r="C55" s="139">
        <f t="shared" si="5"/>
        <v>8.7354409317803805E-2</v>
      </c>
      <c r="D55" s="117">
        <v>96.16</v>
      </c>
      <c r="E55" s="117">
        <v>219.8</v>
      </c>
      <c r="F55" s="139">
        <f t="shared" si="6"/>
        <v>0.35704142742483191</v>
      </c>
      <c r="G55" s="117">
        <v>161.97</v>
      </c>
      <c r="H55" s="139">
        <f t="shared" si="6"/>
        <v>1.6697005837674972E-2</v>
      </c>
      <c r="I55" s="117">
        <v>159.31</v>
      </c>
      <c r="J55" s="139">
        <f t="shared" si="6"/>
        <v>0.21416050605898929</v>
      </c>
      <c r="K55" s="117">
        <v>131.21</v>
      </c>
      <c r="L55" s="221">
        <f t="shared" si="6"/>
        <v>-0.11230633921926791</v>
      </c>
      <c r="M55" s="117">
        <v>147.81</v>
      </c>
    </row>
    <row r="56" spans="1:13" s="4" customFormat="1" ht="11.45" customHeight="1">
      <c r="A56" s="49" t="s">
        <v>92</v>
      </c>
      <c r="B56" s="117">
        <v>55.25</v>
      </c>
      <c r="C56" s="139">
        <f t="shared" si="5"/>
        <v>1.018633540372671</v>
      </c>
      <c r="D56" s="117">
        <v>27.37</v>
      </c>
      <c r="E56" s="117">
        <v>65.39</v>
      </c>
      <c r="F56" s="139">
        <f t="shared" si="6"/>
        <v>-0.3062805007426268</v>
      </c>
      <c r="G56" s="117">
        <v>94.26</v>
      </c>
      <c r="H56" s="139">
        <f t="shared" si="6"/>
        <v>1.015394483643361</v>
      </c>
      <c r="I56" s="117">
        <v>46.77</v>
      </c>
      <c r="J56" s="139">
        <f t="shared" si="6"/>
        <v>0.10960854092526695</v>
      </c>
      <c r="K56" s="117">
        <v>42.15</v>
      </c>
      <c r="L56" s="221">
        <f t="shared" si="6"/>
        <v>-0.30388109000825758</v>
      </c>
      <c r="M56" s="117">
        <v>60.55</v>
      </c>
    </row>
    <row r="57" spans="1:13" s="4" customFormat="1" ht="11.45" customHeight="1">
      <c r="A57" s="49" t="s">
        <v>93</v>
      </c>
      <c r="B57" s="117">
        <v>60.53</v>
      </c>
      <c r="C57" s="139">
        <f t="shared" si="5"/>
        <v>-7.176813372182167E-2</v>
      </c>
      <c r="D57" s="117">
        <v>65.209999999999994</v>
      </c>
      <c r="E57" s="117">
        <v>142.68</v>
      </c>
      <c r="F57" s="139">
        <f t="shared" si="6"/>
        <v>-4.9370377773335972E-2</v>
      </c>
      <c r="G57" s="117">
        <v>150.09</v>
      </c>
      <c r="H57" s="139">
        <f t="shared" si="6"/>
        <v>-3.6711379243950959E-2</v>
      </c>
      <c r="I57" s="117">
        <v>155.81</v>
      </c>
      <c r="J57" s="139">
        <f t="shared" si="6"/>
        <v>6.624238691576001E-2</v>
      </c>
      <c r="K57" s="117">
        <v>146.13</v>
      </c>
      <c r="L57" s="221">
        <f t="shared" si="6"/>
        <v>0.34125745754933456</v>
      </c>
      <c r="M57" s="117">
        <v>108.95</v>
      </c>
    </row>
    <row r="58" spans="1:13" s="4" customFormat="1" ht="11.45" customHeight="1">
      <c r="A58" s="49" t="s">
        <v>94</v>
      </c>
      <c r="B58" s="117">
        <v>18.07</v>
      </c>
      <c r="C58" s="139">
        <f t="shared" si="5"/>
        <v>0.60479573712255785</v>
      </c>
      <c r="D58" s="117">
        <v>11.26</v>
      </c>
      <c r="E58" s="117">
        <v>43.33</v>
      </c>
      <c r="F58" s="139">
        <f t="shared" si="6"/>
        <v>-0.36382322713257964</v>
      </c>
      <c r="G58" s="117">
        <v>68.11</v>
      </c>
      <c r="H58" s="139">
        <f t="shared" si="6"/>
        <v>0.17148262813897497</v>
      </c>
      <c r="I58" s="117">
        <v>58.14</v>
      </c>
      <c r="J58" s="139">
        <f t="shared" si="6"/>
        <v>0.61949860724233985</v>
      </c>
      <c r="K58" s="117">
        <v>35.9</v>
      </c>
      <c r="L58" s="221">
        <f t="shared" si="6"/>
        <v>-1.7515051997810671E-2</v>
      </c>
      <c r="M58" s="117">
        <v>36.54</v>
      </c>
    </row>
    <row r="59" spans="1:13" s="4" customFormat="1" ht="11.45" customHeight="1">
      <c r="A59" s="49" t="s">
        <v>95</v>
      </c>
      <c r="B59" s="117">
        <v>0.93</v>
      </c>
      <c r="C59" s="139">
        <f t="shared" si="5"/>
        <v>-0.51052631578947372</v>
      </c>
      <c r="D59" s="117">
        <v>1.9</v>
      </c>
      <c r="E59" s="117">
        <v>193.47</v>
      </c>
      <c r="F59" s="139">
        <f t="shared" si="6"/>
        <v>3.8374838986689586E-2</v>
      </c>
      <c r="G59" s="117">
        <v>186.32</v>
      </c>
      <c r="H59" s="139">
        <f t="shared" si="6"/>
        <v>-1.5846186351151537E-2</v>
      </c>
      <c r="I59" s="117">
        <v>189.32</v>
      </c>
      <c r="J59" s="139">
        <f t="shared" si="6"/>
        <v>-7.6983082248549661E-2</v>
      </c>
      <c r="K59" s="117">
        <v>205.11</v>
      </c>
      <c r="L59" s="221">
        <f t="shared" si="6"/>
        <v>-0.12793367346938767</v>
      </c>
      <c r="M59" s="117">
        <v>235.2</v>
      </c>
    </row>
    <row r="60" spans="1:13" s="4" customFormat="1" ht="11.45" customHeight="1">
      <c r="A60" s="49" t="s">
        <v>96</v>
      </c>
      <c r="B60" s="117">
        <v>0.01</v>
      </c>
      <c r="C60" s="139">
        <f t="shared" si="5"/>
        <v>-0.96153846153846156</v>
      </c>
      <c r="D60" s="52">
        <v>0.26</v>
      </c>
      <c r="E60" s="52">
        <v>0.09</v>
      </c>
      <c r="F60" s="139">
        <f t="shared" si="6"/>
        <v>-0.8392857142857143</v>
      </c>
      <c r="G60" s="52">
        <v>0.56000000000000005</v>
      </c>
      <c r="H60" s="139">
        <f t="shared" si="6"/>
        <v>-0.67816091954022983</v>
      </c>
      <c r="I60" s="52">
        <v>1.74</v>
      </c>
      <c r="J60" s="139">
        <f t="shared" si="6"/>
        <v>-0.30400000000000005</v>
      </c>
      <c r="K60" s="52">
        <v>2.5</v>
      </c>
      <c r="L60" s="221">
        <f t="shared" si="6"/>
        <v>-0.68982630272952861</v>
      </c>
      <c r="M60" s="225">
        <v>8.06</v>
      </c>
    </row>
    <row r="61" spans="1:13" s="4" customFormat="1" ht="11.45" customHeight="1">
      <c r="A61" s="49" t="s">
        <v>97</v>
      </c>
      <c r="B61" s="52">
        <v>0</v>
      </c>
      <c r="C61" s="139" t="str">
        <f t="shared" si="5"/>
        <v/>
      </c>
      <c r="D61" s="117">
        <v>0</v>
      </c>
      <c r="E61" s="117">
        <v>0</v>
      </c>
      <c r="F61" s="139" t="str">
        <f t="shared" si="6"/>
        <v/>
      </c>
      <c r="G61" s="117">
        <v>0</v>
      </c>
      <c r="H61" s="139" t="str">
        <f t="shared" si="6"/>
        <v/>
      </c>
      <c r="I61" s="117">
        <v>0</v>
      </c>
      <c r="J61" s="139" t="str">
        <f t="shared" si="6"/>
        <v/>
      </c>
      <c r="K61" s="117">
        <v>0</v>
      </c>
      <c r="L61" s="221" t="str">
        <f t="shared" si="6"/>
        <v/>
      </c>
      <c r="M61" s="117">
        <v>0</v>
      </c>
    </row>
    <row r="62" spans="1:13" s="2" customFormat="1" ht="11.45" customHeight="1">
      <c r="A62" s="49" t="s">
        <v>98</v>
      </c>
      <c r="B62" s="117">
        <v>4.09</v>
      </c>
      <c r="C62" s="139">
        <f t="shared" si="5"/>
        <v>0.49816849816849818</v>
      </c>
      <c r="D62" s="117">
        <v>2.73</v>
      </c>
      <c r="E62" s="117">
        <v>9.48</v>
      </c>
      <c r="F62" s="139">
        <f t="shared" si="6"/>
        <v>0.58793969849246253</v>
      </c>
      <c r="G62" s="117">
        <v>5.97</v>
      </c>
      <c r="H62" s="139">
        <f t="shared" si="6"/>
        <v>0.34157303370786507</v>
      </c>
      <c r="I62" s="117">
        <v>4.45</v>
      </c>
      <c r="J62" s="139">
        <f t="shared" si="6"/>
        <v>-5.1172707889125868E-2</v>
      </c>
      <c r="K62" s="117">
        <v>4.6900000000000004</v>
      </c>
      <c r="L62" s="221">
        <f t="shared" si="6"/>
        <v>-0.56654343807763397</v>
      </c>
      <c r="M62" s="117">
        <v>10.82</v>
      </c>
    </row>
    <row r="63" spans="1:13" s="4" customFormat="1" ht="11.45" customHeight="1">
      <c r="A63" s="49" t="s">
        <v>99</v>
      </c>
      <c r="B63" s="117">
        <v>0</v>
      </c>
      <c r="C63" s="139">
        <f t="shared" si="5"/>
        <v>-1</v>
      </c>
      <c r="D63" s="117">
        <v>0.01</v>
      </c>
      <c r="E63" s="117">
        <v>0.01</v>
      </c>
      <c r="F63" s="139">
        <f t="shared" si="6"/>
        <v>-0.94444444444444442</v>
      </c>
      <c r="G63" s="117">
        <v>0.18</v>
      </c>
      <c r="H63" s="139">
        <f t="shared" si="6"/>
        <v>1</v>
      </c>
      <c r="I63" s="117">
        <v>0.09</v>
      </c>
      <c r="J63" s="139">
        <f t="shared" si="6"/>
        <v>0</v>
      </c>
      <c r="K63" s="117">
        <v>0.09</v>
      </c>
      <c r="L63" s="221">
        <f t="shared" si="6"/>
        <v>1.25</v>
      </c>
      <c r="M63" s="117">
        <v>0.04</v>
      </c>
    </row>
    <row r="64" spans="1:13" s="178" customFormat="1" ht="11.45" customHeight="1">
      <c r="A64" s="49" t="s">
        <v>148</v>
      </c>
      <c r="B64" s="117">
        <v>0.5</v>
      </c>
      <c r="C64" s="139">
        <f t="shared" si="5"/>
        <v>49</v>
      </c>
      <c r="D64" s="117">
        <v>0.01</v>
      </c>
      <c r="E64" s="117">
        <v>0.01</v>
      </c>
      <c r="F64" s="139">
        <f t="shared" si="6"/>
        <v>0</v>
      </c>
      <c r="G64" s="117">
        <v>0.01</v>
      </c>
      <c r="H64" s="139">
        <f t="shared" si="6"/>
        <v>-0.97727272727272729</v>
      </c>
      <c r="I64" s="117">
        <v>0.44</v>
      </c>
      <c r="J64" s="139">
        <f t="shared" si="6"/>
        <v>0.62962962962962954</v>
      </c>
      <c r="K64" s="117">
        <v>0.27</v>
      </c>
      <c r="L64" s="139" t="str">
        <f t="shared" si="6"/>
        <v/>
      </c>
      <c r="M64" s="139"/>
    </row>
    <row r="65" spans="1:13" s="4" customFormat="1" ht="11.45" customHeight="1">
      <c r="A65" s="49" t="s">
        <v>100</v>
      </c>
      <c r="B65" s="117">
        <v>38.47</v>
      </c>
      <c r="C65" s="139">
        <f t="shared" si="5"/>
        <v>-0.36706153339914449</v>
      </c>
      <c r="D65" s="117">
        <v>60.78</v>
      </c>
      <c r="E65" s="117">
        <v>84.06</v>
      </c>
      <c r="F65" s="139">
        <f t="shared" si="6"/>
        <v>-0.24044456492274324</v>
      </c>
      <c r="G65" s="117">
        <v>110.67</v>
      </c>
      <c r="H65" s="139">
        <f t="shared" si="6"/>
        <v>-0.18672839506172845</v>
      </c>
      <c r="I65" s="117">
        <v>136.08000000000001</v>
      </c>
      <c r="J65" s="139">
        <f t="shared" si="6"/>
        <v>0.12667660208643827</v>
      </c>
      <c r="K65" s="117">
        <v>120.78</v>
      </c>
      <c r="L65" s="221">
        <f t="shared" si="6"/>
        <v>0.21790864172632851</v>
      </c>
      <c r="M65" s="117">
        <v>99.17</v>
      </c>
    </row>
    <row r="66" spans="1:13" s="4" customFormat="1" ht="11.45" customHeight="1">
      <c r="A66" s="49" t="s">
        <v>101</v>
      </c>
      <c r="B66" s="117">
        <v>0.45</v>
      </c>
      <c r="C66" s="139">
        <f t="shared" si="5"/>
        <v>4.6511627906976827E-2</v>
      </c>
      <c r="D66" s="117">
        <v>0.43</v>
      </c>
      <c r="E66" s="117">
        <v>0.57999999999999996</v>
      </c>
      <c r="F66" s="139">
        <f t="shared" si="6"/>
        <v>-0.8602409638554217</v>
      </c>
      <c r="G66" s="117">
        <v>4.1500000000000004</v>
      </c>
      <c r="H66" s="139">
        <f t="shared" si="6"/>
        <v>-0.35758513931888536</v>
      </c>
      <c r="I66" s="117">
        <v>6.46</v>
      </c>
      <c r="J66" s="139">
        <f t="shared" si="6"/>
        <v>3.1410256410256405</v>
      </c>
      <c r="K66" s="117">
        <v>1.56</v>
      </c>
      <c r="L66" s="221">
        <f t="shared" si="6"/>
        <v>155</v>
      </c>
      <c r="M66" s="117">
        <v>0.01</v>
      </c>
    </row>
    <row r="67" spans="1:13" s="4" customFormat="1" ht="11.45" customHeight="1">
      <c r="A67" s="49" t="s">
        <v>102</v>
      </c>
      <c r="B67" s="117">
        <v>0.01</v>
      </c>
      <c r="C67" s="139">
        <f t="shared" si="5"/>
        <v>0</v>
      </c>
      <c r="D67" s="117">
        <v>0.01</v>
      </c>
      <c r="E67" s="117">
        <v>0.02</v>
      </c>
      <c r="F67" s="139">
        <f t="shared" si="6"/>
        <v>1</v>
      </c>
      <c r="G67" s="117">
        <v>0.01</v>
      </c>
      <c r="H67" s="139">
        <f t="shared" si="6"/>
        <v>-0.94736842105263164</v>
      </c>
      <c r="I67" s="117">
        <v>0.19</v>
      </c>
      <c r="J67" s="139">
        <f t="shared" si="6"/>
        <v>-0.84426229508196715</v>
      </c>
      <c r="K67" s="117">
        <v>1.22</v>
      </c>
      <c r="L67" s="221">
        <f t="shared" si="6"/>
        <v>-0.72888888888888892</v>
      </c>
      <c r="M67" s="117">
        <v>4.5</v>
      </c>
    </row>
    <row r="68" spans="1:13" s="4" customFormat="1" ht="11.45" customHeight="1">
      <c r="A68" s="49" t="s">
        <v>103</v>
      </c>
      <c r="B68" s="117">
        <v>6.57</v>
      </c>
      <c r="C68" s="139">
        <f t="shared" si="5"/>
        <v>0.72894736842105279</v>
      </c>
      <c r="D68" s="118">
        <v>3.8</v>
      </c>
      <c r="E68" s="118">
        <v>9.61</v>
      </c>
      <c r="F68" s="139">
        <f t="shared" si="6"/>
        <v>0.40291970802919708</v>
      </c>
      <c r="G68" s="118">
        <v>6.85</v>
      </c>
      <c r="H68" s="139">
        <f t="shared" si="6"/>
        <v>3.6598639455782314</v>
      </c>
      <c r="I68" s="118">
        <v>1.47</v>
      </c>
      <c r="J68" s="139">
        <f t="shared" si="6"/>
        <v>8.8000000000000007</v>
      </c>
      <c r="K68" s="118">
        <v>0.15</v>
      </c>
      <c r="L68" s="221">
        <f t="shared" si="6"/>
        <v>1.5</v>
      </c>
      <c r="M68" s="226">
        <v>0.06</v>
      </c>
    </row>
    <row r="69" spans="1:13" s="4" customFormat="1" ht="11.45" customHeight="1">
      <c r="A69" s="49" t="s">
        <v>104</v>
      </c>
      <c r="B69" s="118">
        <v>-1.52</v>
      </c>
      <c r="C69" s="139" t="str">
        <f t="shared" si="5"/>
        <v>n.m.</v>
      </c>
      <c r="D69" s="118">
        <v>2.41</v>
      </c>
      <c r="E69" s="118">
        <v>3.85</v>
      </c>
      <c r="F69" s="139">
        <f t="shared" si="6"/>
        <v>-0.49475065616797897</v>
      </c>
      <c r="G69" s="118">
        <v>7.62</v>
      </c>
      <c r="H69" s="139">
        <f t="shared" si="6"/>
        <v>3.1639344262295079</v>
      </c>
      <c r="I69" s="118">
        <v>1.83</v>
      </c>
      <c r="J69" s="139">
        <f t="shared" si="6"/>
        <v>-0.89178001182732114</v>
      </c>
      <c r="K69" s="118">
        <v>16.91</v>
      </c>
      <c r="L69" s="221">
        <f t="shared" si="6"/>
        <v>0.11986754966887414</v>
      </c>
      <c r="M69" s="226">
        <v>15.1</v>
      </c>
    </row>
    <row r="70" spans="1:13" s="178" customFormat="1" ht="11.45" customHeight="1">
      <c r="A70" s="47" t="s">
        <v>111</v>
      </c>
      <c r="B70" s="230">
        <f>SUM(B47:B69)</f>
        <v>2786.3600000000006</v>
      </c>
      <c r="C70" s="138">
        <f t="shared" si="5"/>
        <v>6.6790203337786735E-2</v>
      </c>
      <c r="D70" s="230">
        <f>SUM(D47:D69)</f>
        <v>2611.9100000000017</v>
      </c>
      <c r="E70" s="230">
        <f>SUM(E47:E69)</f>
        <v>5461.5400000000018</v>
      </c>
      <c r="F70" s="138">
        <f t="shared" si="6"/>
        <v>0.10773206122043355</v>
      </c>
      <c r="G70" s="230">
        <f>SUM(G47:G69)</f>
        <v>4930.380000000001</v>
      </c>
      <c r="H70" s="138">
        <f t="shared" si="6"/>
        <v>6.4279238440616782E-2</v>
      </c>
      <c r="I70" s="230">
        <f>SUM(I47:I69)</f>
        <v>4632.5999999999995</v>
      </c>
      <c r="J70" s="330">
        <f t="shared" si="6"/>
        <v>-5.7608237943443386E-2</v>
      </c>
      <c r="K70" s="230">
        <f>SUM(K47:K69)</f>
        <v>4915.7899999999991</v>
      </c>
      <c r="L70" s="329">
        <f t="shared" si="6"/>
        <v>5.9606488965912474E-2</v>
      </c>
      <c r="M70" s="230">
        <f>SUM(M47:M69)</f>
        <v>4639.26</v>
      </c>
    </row>
    <row r="71" spans="1:13" s="178" customFormat="1" ht="11.45" customHeight="1">
      <c r="A71" s="326"/>
      <c r="B71" s="226"/>
      <c r="C71" s="327"/>
      <c r="D71" s="226"/>
      <c r="E71" s="226"/>
      <c r="F71" s="327"/>
      <c r="G71" s="226"/>
      <c r="H71" s="327"/>
      <c r="I71" s="226"/>
      <c r="J71" s="327"/>
      <c r="K71" s="226"/>
      <c r="L71" s="221"/>
      <c r="M71" s="226"/>
    </row>
    <row r="72" spans="1:13" s="178" customFormat="1" ht="11.45" customHeight="1">
      <c r="A72" s="47" t="s">
        <v>153</v>
      </c>
      <c r="B72" s="226"/>
      <c r="C72" s="327"/>
      <c r="D72" s="226"/>
      <c r="E72" s="226"/>
      <c r="F72" s="327"/>
      <c r="G72" s="226"/>
      <c r="H72" s="327"/>
      <c r="I72" s="226"/>
      <c r="J72" s="327"/>
      <c r="K72" s="226"/>
      <c r="L72" s="221"/>
      <c r="M72" s="226"/>
    </row>
    <row r="73" spans="1:13" s="4" customFormat="1" ht="11.45" customHeight="1">
      <c r="A73" s="51" t="s">
        <v>84</v>
      </c>
      <c r="B73" s="118">
        <f>B47</f>
        <v>96.83</v>
      </c>
      <c r="C73" s="139">
        <f t="shared" ref="C73:C77" si="7">IFERROR(IF((+B73/D73)&lt;0,"n.m.",IF(B73&lt;0,(+B73/D73-1)*-1,(+B73/D73-1))),"")</f>
        <v>0.22585137359159391</v>
      </c>
      <c r="D73" s="118">
        <f>D47</f>
        <v>78.989999999999995</v>
      </c>
      <c r="E73" s="118">
        <f>E47</f>
        <v>183.68</v>
      </c>
      <c r="F73" s="139">
        <f t="shared" si="6"/>
        <v>0.20485405050836358</v>
      </c>
      <c r="G73" s="118">
        <f>G47</f>
        <v>152.44999999999999</v>
      </c>
      <c r="H73" s="139">
        <f t="shared" si="6"/>
        <v>-6.9859670530811546E-2</v>
      </c>
      <c r="I73" s="118">
        <f>I47</f>
        <v>163.9</v>
      </c>
      <c r="J73" s="139">
        <f t="shared" si="6"/>
        <v>8.816890187226134E-2</v>
      </c>
      <c r="K73" s="118">
        <f>K47</f>
        <v>150.62</v>
      </c>
      <c r="L73" s="139">
        <f t="shared" si="6"/>
        <v>3.6827975493907816E-2</v>
      </c>
      <c r="M73" s="118">
        <f>M47</f>
        <v>145.27000000000001</v>
      </c>
    </row>
    <row r="74" spans="1:13" s="4" customFormat="1" ht="11.45" customHeight="1">
      <c r="A74" s="51" t="s">
        <v>85</v>
      </c>
      <c r="B74" s="118">
        <f>B48</f>
        <v>1155.69</v>
      </c>
      <c r="C74" s="139">
        <f t="shared" si="7"/>
        <v>6.6764510412051559E-2</v>
      </c>
      <c r="D74" s="118">
        <f>D48</f>
        <v>1083.3599999999999</v>
      </c>
      <c r="E74" s="118">
        <f>E48</f>
        <v>2474.1999999999998</v>
      </c>
      <c r="F74" s="139">
        <f t="shared" si="6"/>
        <v>0.12164361453757477</v>
      </c>
      <c r="G74" s="118">
        <f>G48</f>
        <v>2205.87</v>
      </c>
      <c r="H74" s="139">
        <f t="shared" si="6"/>
        <v>0.10926892556497592</v>
      </c>
      <c r="I74" s="118">
        <f>I48</f>
        <v>1988.58</v>
      </c>
      <c r="J74" s="139">
        <f t="shared" si="6"/>
        <v>-8.6012906072472473E-2</v>
      </c>
      <c r="K74" s="118">
        <f>K48</f>
        <v>2175.7199999999998</v>
      </c>
      <c r="L74" s="139">
        <f t="shared" si="6"/>
        <v>9.9614883100342722E-2</v>
      </c>
      <c r="M74" s="118">
        <f>M48</f>
        <v>1978.62</v>
      </c>
    </row>
    <row r="75" spans="1:13" s="2" customFormat="1" ht="11.45" customHeight="1">
      <c r="A75" s="51" t="s">
        <v>105</v>
      </c>
      <c r="B75" s="118">
        <f>B49+B50+B51+B52+B53+B54+B55+B56+B57+B58</f>
        <v>1484.33</v>
      </c>
      <c r="C75" s="139">
        <f t="shared" si="7"/>
        <v>7.7772614397118911E-2</v>
      </c>
      <c r="D75" s="118">
        <f>D49+D50+D51+D52+D53+D54+D55+D56+D57+D58</f>
        <v>1377.2199999999998</v>
      </c>
      <c r="E75" s="118">
        <f>E49+E50+E51+E52+E53+E54+E55+E56+E57+E58</f>
        <v>2502.4799999999996</v>
      </c>
      <c r="F75" s="139">
        <f t="shared" si="6"/>
        <v>0.11235175933004959</v>
      </c>
      <c r="G75" s="118">
        <f>G49+G50+G51+G52+G53+G54+G55+G56+G57+G58</f>
        <v>2249.7200000000003</v>
      </c>
      <c r="H75" s="139">
        <f t="shared" si="6"/>
        <v>5.2229835597858099E-2</v>
      </c>
      <c r="I75" s="118">
        <f>I49+I50+I51+I52+I53+I54+I55+I56+I57+I58</f>
        <v>2138.0499999999997</v>
      </c>
      <c r="J75" s="139">
        <f t="shared" si="6"/>
        <v>-4.3878595992254743E-2</v>
      </c>
      <c r="K75" s="118">
        <f>K49+K50+K51+K52+K53+K54+K55+K56+K57+K58</f>
        <v>2236.17</v>
      </c>
      <c r="L75" s="139">
        <f t="shared" si="6"/>
        <v>4.3763798712664892E-2</v>
      </c>
      <c r="M75" s="118">
        <f>M49+M50+M51+M52+M53+M54+M55+M56+M57+M58</f>
        <v>2142.41</v>
      </c>
    </row>
    <row r="76" spans="1:13" s="2" customFormat="1" ht="11.45" customHeight="1">
      <c r="A76" s="51" t="s">
        <v>106</v>
      </c>
      <c r="B76" s="118">
        <f>B59+B60+B61+B62+B63+B65+B64</f>
        <v>44</v>
      </c>
      <c r="C76" s="139">
        <f t="shared" si="7"/>
        <v>-0.33018724311158487</v>
      </c>
      <c r="D76" s="118">
        <f>D59+D60+D61+D62+D63+D65+D64</f>
        <v>65.690000000000012</v>
      </c>
      <c r="E76" s="118">
        <f>E59+E60+E61+E62+E63+E65+E64</f>
        <v>287.12</v>
      </c>
      <c r="F76" s="139">
        <f t="shared" si="6"/>
        <v>-5.4624477297421814E-2</v>
      </c>
      <c r="G76" s="118">
        <f>G59+G60+G61+G62+G63+G65+G64</f>
        <v>303.70999999999998</v>
      </c>
      <c r="H76" s="139">
        <f t="shared" si="6"/>
        <v>-8.5541370588943844E-2</v>
      </c>
      <c r="I76" s="118">
        <f>I59+I60+I61+I62+I63+I65+I64</f>
        <v>332.12</v>
      </c>
      <c r="J76" s="139">
        <f t="shared" si="6"/>
        <v>-3.9587332053742097E-3</v>
      </c>
      <c r="K76" s="118">
        <f>K59+K60+K61+K62+K63+K65+K64</f>
        <v>333.44</v>
      </c>
      <c r="L76" s="139">
        <f t="shared" si="6"/>
        <v>-5.6186136035551448E-2</v>
      </c>
      <c r="M76" s="118">
        <f>M59+M60+M61+M62+M63+M65+M64</f>
        <v>353.28999999999996</v>
      </c>
    </row>
    <row r="77" spans="1:13" s="4" customFormat="1" ht="11.45" customHeight="1">
      <c r="A77" s="51" t="s">
        <v>107</v>
      </c>
      <c r="B77" s="118">
        <f>B66+B67+B68+B69</f>
        <v>5.51</v>
      </c>
      <c r="C77" s="139">
        <f t="shared" si="7"/>
        <v>-0.17142857142857149</v>
      </c>
      <c r="D77" s="118">
        <f>D66+D67+D68+D69</f>
        <v>6.65</v>
      </c>
      <c r="E77" s="118">
        <f>E66+E67+E68+E69</f>
        <v>14.059999999999999</v>
      </c>
      <c r="F77" s="139">
        <f t="shared" si="6"/>
        <v>-0.24530327428878151</v>
      </c>
      <c r="G77" s="118">
        <f>G66+G67+G68+G69</f>
        <v>18.63</v>
      </c>
      <c r="H77" s="139">
        <f t="shared" si="6"/>
        <v>0.87236180904522587</v>
      </c>
      <c r="I77" s="118">
        <f>I66+I67+I68+I69</f>
        <v>9.9500000000000011</v>
      </c>
      <c r="J77" s="139">
        <f t="shared" si="6"/>
        <v>-0.49848790322580638</v>
      </c>
      <c r="K77" s="118">
        <f>K66+K67+K68+K69</f>
        <v>19.84</v>
      </c>
      <c r="L77" s="139">
        <f t="shared" si="6"/>
        <v>8.6426029486528222E-3</v>
      </c>
      <c r="M77" s="118">
        <f>M66+M67+M68+M69</f>
        <v>19.669999999999998</v>
      </c>
    </row>
    <row r="78" spans="1:13" ht="11.45" customHeight="1">
      <c r="A78" s="49"/>
      <c r="B78" s="51"/>
      <c r="C78" s="139"/>
      <c r="D78" s="51"/>
      <c r="E78" s="51"/>
      <c r="F78" s="139"/>
      <c r="G78" s="51"/>
      <c r="H78" s="139"/>
      <c r="I78" s="51"/>
      <c r="J78" s="139"/>
      <c r="K78" s="51"/>
      <c r="L78" s="139"/>
      <c r="M78" s="51"/>
    </row>
    <row r="79" spans="1:13" ht="11.45" customHeight="1">
      <c r="A79" s="53" t="s">
        <v>2</v>
      </c>
      <c r="B79" s="54"/>
      <c r="C79" s="139"/>
      <c r="D79" s="54"/>
      <c r="E79" s="54"/>
      <c r="F79" s="139"/>
      <c r="G79" s="54"/>
      <c r="H79" s="139"/>
      <c r="I79" s="54"/>
      <c r="J79" s="139"/>
      <c r="K79" s="54"/>
      <c r="L79" s="221"/>
      <c r="M79" s="227"/>
    </row>
    <row r="80" spans="1:13" s="2" customFormat="1" ht="11.45" customHeight="1">
      <c r="A80" s="49" t="s">
        <v>84</v>
      </c>
      <c r="B80" s="117">
        <v>393.19</v>
      </c>
      <c r="C80" s="139">
        <f t="shared" ref="C80:C103" si="8">IFERROR(IF((+B80/D80)&lt;0,"n.m.",IF(B80&lt;0,(+B80/D80-1)*-1,(+B80/D80-1))),"")</f>
        <v>0.69954614220877454</v>
      </c>
      <c r="D80" s="117">
        <v>231.35</v>
      </c>
      <c r="E80" s="117">
        <v>211.26</v>
      </c>
      <c r="F80" s="139">
        <f t="shared" ref="F80:L110" si="9">IFERROR(IF((+E80/G80)&lt;0,"n.m.",IF(E80&lt;0,(+E80/G80-1)*-1,(+E80/G80-1))),"")</f>
        <v>-2.1355445406957996E-2</v>
      </c>
      <c r="G80" s="117">
        <v>215.87</v>
      </c>
      <c r="H80" s="139">
        <f t="shared" si="9"/>
        <v>0.60844944489978392</v>
      </c>
      <c r="I80" s="117">
        <v>134.21</v>
      </c>
      <c r="J80" s="139">
        <f t="shared" si="9"/>
        <v>-0.15728996609318091</v>
      </c>
      <c r="K80" s="117">
        <v>159.26</v>
      </c>
      <c r="L80" s="221">
        <f t="shared" si="9"/>
        <v>0.18119112957057015</v>
      </c>
      <c r="M80" s="117">
        <v>134.83000000000001</v>
      </c>
    </row>
    <row r="81" spans="1:13" s="2" customFormat="1" ht="11.45" customHeight="1">
      <c r="A81" s="49" t="s">
        <v>85</v>
      </c>
      <c r="B81" s="117">
        <v>2669.95</v>
      </c>
      <c r="C81" s="139">
        <f t="shared" si="8"/>
        <v>-4.0135318289180044E-2</v>
      </c>
      <c r="D81" s="117">
        <v>2781.59</v>
      </c>
      <c r="E81" s="117">
        <v>2535.14</v>
      </c>
      <c r="F81" s="139">
        <f t="shared" si="9"/>
        <v>0.11869417869876808</v>
      </c>
      <c r="G81" s="117">
        <v>2266.16</v>
      </c>
      <c r="H81" s="139">
        <f t="shared" si="9"/>
        <v>0.45707525333058996</v>
      </c>
      <c r="I81" s="117">
        <v>1555.28</v>
      </c>
      <c r="J81" s="139">
        <f t="shared" si="9"/>
        <v>-1.5539646670844287E-2</v>
      </c>
      <c r="K81" s="117">
        <v>1579.83</v>
      </c>
      <c r="L81" s="221">
        <f t="shared" si="9"/>
        <v>-3.5124042654549492E-2</v>
      </c>
      <c r="M81" s="117">
        <v>1637.34</v>
      </c>
    </row>
    <row r="82" spans="1:13" s="2" customFormat="1" ht="11.45" customHeight="1">
      <c r="A82" s="49" t="s">
        <v>86</v>
      </c>
      <c r="B82" s="117">
        <v>1870.61</v>
      </c>
      <c r="C82" s="139">
        <f t="shared" si="8"/>
        <v>7.3662520734444126E-2</v>
      </c>
      <c r="D82" s="117">
        <v>1742.27</v>
      </c>
      <c r="E82" s="117">
        <v>2.06</v>
      </c>
      <c r="F82" s="139">
        <f t="shared" si="9"/>
        <v>-0.65837479270315091</v>
      </c>
      <c r="G82" s="117">
        <v>6.03</v>
      </c>
      <c r="H82" s="139">
        <f t="shared" si="9"/>
        <v>-0.29965156794425074</v>
      </c>
      <c r="I82" s="117">
        <v>8.61</v>
      </c>
      <c r="J82" s="139" t="str">
        <f t="shared" si="9"/>
        <v/>
      </c>
      <c r="K82" s="117">
        <v>0</v>
      </c>
      <c r="L82" s="221">
        <f t="shared" si="9"/>
        <v>-1</v>
      </c>
      <c r="M82" s="117">
        <v>0.01</v>
      </c>
    </row>
    <row r="83" spans="1:13" s="2" customFormat="1" ht="11.45" customHeight="1">
      <c r="A83" s="49" t="s">
        <v>87</v>
      </c>
      <c r="B83" s="117">
        <v>939.17</v>
      </c>
      <c r="C83" s="139">
        <f t="shared" si="8"/>
        <v>-4.1379591920058023E-2</v>
      </c>
      <c r="D83" s="117">
        <v>979.71</v>
      </c>
      <c r="E83" s="117">
        <v>973.34</v>
      </c>
      <c r="F83" s="139">
        <f t="shared" si="9"/>
        <v>7.0851761392391133E-2</v>
      </c>
      <c r="G83" s="117">
        <v>908.94</v>
      </c>
      <c r="H83" s="139">
        <f t="shared" si="9"/>
        <v>9.2174038426877214E-2</v>
      </c>
      <c r="I83" s="117">
        <v>832.23</v>
      </c>
      <c r="J83" s="139">
        <f t="shared" si="9"/>
        <v>0.11761230108104481</v>
      </c>
      <c r="K83" s="117">
        <v>744.65</v>
      </c>
      <c r="L83" s="221">
        <f t="shared" si="9"/>
        <v>0.7017070774012204</v>
      </c>
      <c r="M83" s="117">
        <v>437.59</v>
      </c>
    </row>
    <row r="84" spans="1:13" s="4" customFormat="1" ht="11.45" customHeight="1">
      <c r="A84" s="49" t="s">
        <v>88</v>
      </c>
      <c r="B84" s="117">
        <v>665.4</v>
      </c>
      <c r="C84" s="139">
        <f t="shared" si="8"/>
        <v>0.11736158922604156</v>
      </c>
      <c r="D84" s="117">
        <v>595.51</v>
      </c>
      <c r="E84" s="117">
        <v>706.8</v>
      </c>
      <c r="F84" s="139">
        <f t="shared" si="9"/>
        <v>1.5225509910945068E-2</v>
      </c>
      <c r="G84" s="117">
        <v>696.2</v>
      </c>
      <c r="H84" s="139">
        <f t="shared" si="9"/>
        <v>0.69243485025281992</v>
      </c>
      <c r="I84" s="117">
        <v>411.36</v>
      </c>
      <c r="J84" s="139">
        <f t="shared" si="9"/>
        <v>-0.33408877521287272</v>
      </c>
      <c r="K84" s="117">
        <v>617.74</v>
      </c>
      <c r="L84" s="221">
        <f t="shared" si="9"/>
        <v>-0.33738790921182471</v>
      </c>
      <c r="M84" s="117">
        <v>932.28</v>
      </c>
    </row>
    <row r="85" spans="1:13" s="4" customFormat="1" ht="11.45" customHeight="1">
      <c r="A85" s="49" t="s">
        <v>125</v>
      </c>
      <c r="B85" s="117"/>
      <c r="C85" s="139" t="str">
        <f t="shared" si="8"/>
        <v/>
      </c>
      <c r="D85" s="117"/>
      <c r="E85" s="117">
        <v>85.26</v>
      </c>
      <c r="F85" s="139">
        <f t="shared" si="9"/>
        <v>-0.30109025329945072</v>
      </c>
      <c r="G85" s="117">
        <v>121.99</v>
      </c>
      <c r="H85" s="139">
        <f t="shared" si="9"/>
        <v>6.5694068314842369E-2</v>
      </c>
      <c r="I85" s="117">
        <v>114.47</v>
      </c>
      <c r="J85" s="139">
        <f t="shared" si="9"/>
        <v>0.11940152552317618</v>
      </c>
      <c r="K85" s="117">
        <v>102.26</v>
      </c>
      <c r="L85" s="221">
        <f t="shared" si="9"/>
        <v>0.22408427100790029</v>
      </c>
      <c r="M85" s="117">
        <v>83.54</v>
      </c>
    </row>
    <row r="86" spans="1:13" s="4" customFormat="1" ht="11.45" customHeight="1">
      <c r="A86" s="49" t="s">
        <v>89</v>
      </c>
      <c r="B86" s="117">
        <v>287.86</v>
      </c>
      <c r="C86" s="139">
        <f t="shared" si="8"/>
        <v>-0.14854472314245137</v>
      </c>
      <c r="D86" s="117">
        <v>338.08</v>
      </c>
      <c r="E86" s="117">
        <v>301.94</v>
      </c>
      <c r="F86" s="139">
        <f t="shared" si="9"/>
        <v>8.1873230857429702E-2</v>
      </c>
      <c r="G86" s="117">
        <v>279.08999999999997</v>
      </c>
      <c r="H86" s="139">
        <f t="shared" si="9"/>
        <v>-9.6737652922519346E-2</v>
      </c>
      <c r="I86" s="117">
        <v>308.98</v>
      </c>
      <c r="J86" s="139">
        <f t="shared" si="9"/>
        <v>0.44013050570962475</v>
      </c>
      <c r="K86" s="117">
        <v>214.55</v>
      </c>
      <c r="L86" s="221">
        <f t="shared" si="9"/>
        <v>-0.13731403297145151</v>
      </c>
      <c r="M86" s="117">
        <v>248.7</v>
      </c>
    </row>
    <row r="87" spans="1:13" s="4" customFormat="1" ht="11.45" customHeight="1">
      <c r="A87" s="49" t="s">
        <v>90</v>
      </c>
      <c r="B87" s="117">
        <v>672.43</v>
      </c>
      <c r="C87" s="139">
        <f t="shared" si="8"/>
        <v>0.87997651532095711</v>
      </c>
      <c r="D87" s="117">
        <v>357.68</v>
      </c>
      <c r="E87" s="117">
        <v>549.02</v>
      </c>
      <c r="F87" s="139">
        <f t="shared" si="9"/>
        <v>1.2810253853504507</v>
      </c>
      <c r="G87" s="117">
        <v>240.69</v>
      </c>
      <c r="H87" s="139">
        <f t="shared" si="9"/>
        <v>0.10662068965517246</v>
      </c>
      <c r="I87" s="117">
        <v>217.5</v>
      </c>
      <c r="J87" s="139">
        <f t="shared" si="9"/>
        <v>-0.16816460779439335</v>
      </c>
      <c r="K87" s="117">
        <v>261.47000000000003</v>
      </c>
      <c r="L87" s="221">
        <f t="shared" si="9"/>
        <v>0.46481792717086856</v>
      </c>
      <c r="M87" s="117">
        <v>178.5</v>
      </c>
    </row>
    <row r="88" spans="1:13" s="4" customFormat="1" ht="11.45" customHeight="1">
      <c r="A88" s="49" t="s">
        <v>91</v>
      </c>
      <c r="B88" s="117">
        <v>394.54</v>
      </c>
      <c r="C88" s="139">
        <f t="shared" si="8"/>
        <v>1.1136826315225545</v>
      </c>
      <c r="D88" s="117">
        <v>186.66</v>
      </c>
      <c r="E88" s="117">
        <v>408.13</v>
      </c>
      <c r="F88" s="139">
        <f t="shared" si="9"/>
        <v>0.68697557144628596</v>
      </c>
      <c r="G88" s="117">
        <v>241.93</v>
      </c>
      <c r="H88" s="139">
        <f t="shared" si="9"/>
        <v>0.39949094695435883</v>
      </c>
      <c r="I88" s="117">
        <v>172.87</v>
      </c>
      <c r="J88" s="139">
        <f t="shared" si="9"/>
        <v>-6.6475861324117091E-2</v>
      </c>
      <c r="K88" s="117">
        <v>185.18</v>
      </c>
      <c r="L88" s="221">
        <f t="shared" si="9"/>
        <v>1.1226501604768457</v>
      </c>
      <c r="M88" s="117">
        <v>87.24</v>
      </c>
    </row>
    <row r="89" spans="1:13" s="4" customFormat="1" ht="11.45" customHeight="1">
      <c r="A89" s="49" t="s">
        <v>92</v>
      </c>
      <c r="B89" s="117">
        <v>99.05</v>
      </c>
      <c r="C89" s="139">
        <f t="shared" si="8"/>
        <v>1.1707210168748627</v>
      </c>
      <c r="D89" s="117">
        <v>45.63</v>
      </c>
      <c r="E89" s="117">
        <v>95.33</v>
      </c>
      <c r="F89" s="139">
        <f t="shared" si="9"/>
        <v>0.83928226895620295</v>
      </c>
      <c r="G89" s="117">
        <v>51.83</v>
      </c>
      <c r="H89" s="139">
        <f t="shared" si="9"/>
        <v>-0.44820611093367402</v>
      </c>
      <c r="I89" s="117">
        <v>93.93</v>
      </c>
      <c r="J89" s="139">
        <f t="shared" si="9"/>
        <v>1.4334196891191713</v>
      </c>
      <c r="K89" s="117">
        <v>38.6</v>
      </c>
      <c r="L89" s="221">
        <f t="shared" si="9"/>
        <v>-0.2262978552816195</v>
      </c>
      <c r="M89" s="117">
        <v>49.89</v>
      </c>
    </row>
    <row r="90" spans="1:13" s="4" customFormat="1" ht="11.45" customHeight="1">
      <c r="A90" s="49" t="s">
        <v>93</v>
      </c>
      <c r="B90" s="117">
        <v>74.59</v>
      </c>
      <c r="C90" s="139">
        <f t="shared" si="8"/>
        <v>-0.30302747150065401</v>
      </c>
      <c r="D90" s="117">
        <v>107.02</v>
      </c>
      <c r="E90" s="117">
        <v>67.180000000000007</v>
      </c>
      <c r="F90" s="139">
        <f t="shared" si="9"/>
        <v>-0.28057399871492816</v>
      </c>
      <c r="G90" s="117">
        <v>93.38</v>
      </c>
      <c r="H90" s="139">
        <f t="shared" si="9"/>
        <v>-0.2480876076978823</v>
      </c>
      <c r="I90" s="117">
        <v>124.19</v>
      </c>
      <c r="J90" s="139">
        <f t="shared" si="9"/>
        <v>-0.35987835678573266</v>
      </c>
      <c r="K90" s="117">
        <v>194.01</v>
      </c>
      <c r="L90" s="221">
        <f t="shared" si="9"/>
        <v>0.80172734026745895</v>
      </c>
      <c r="M90" s="117">
        <v>107.68</v>
      </c>
    </row>
    <row r="91" spans="1:13" s="4" customFormat="1" ht="11.45" customHeight="1">
      <c r="A91" s="49" t="s">
        <v>94</v>
      </c>
      <c r="B91" s="117">
        <v>32.19</v>
      </c>
      <c r="C91" s="139">
        <f t="shared" si="8"/>
        <v>-0.57448777263714479</v>
      </c>
      <c r="D91" s="117">
        <v>75.650000000000006</v>
      </c>
      <c r="E91" s="117">
        <v>30.64</v>
      </c>
      <c r="F91" s="139">
        <f t="shared" si="9"/>
        <v>-0.75018344883815735</v>
      </c>
      <c r="G91" s="117">
        <v>122.65</v>
      </c>
      <c r="H91" s="139">
        <f t="shared" si="9"/>
        <v>-0.13186579841449597</v>
      </c>
      <c r="I91" s="117">
        <v>141.28</v>
      </c>
      <c r="J91" s="139">
        <f t="shared" si="9"/>
        <v>0.53883019278945654</v>
      </c>
      <c r="K91" s="117">
        <v>91.81</v>
      </c>
      <c r="L91" s="221">
        <f t="shared" si="9"/>
        <v>-0.129432960364119</v>
      </c>
      <c r="M91" s="117">
        <v>105.46</v>
      </c>
    </row>
    <row r="92" spans="1:13" s="4" customFormat="1" ht="11.45" customHeight="1">
      <c r="A92" s="49" t="s">
        <v>95</v>
      </c>
      <c r="B92" s="117">
        <v>6.32</v>
      </c>
      <c r="C92" s="139">
        <f t="shared" si="8"/>
        <v>0.30848861283643902</v>
      </c>
      <c r="D92" s="117">
        <v>4.83</v>
      </c>
      <c r="E92" s="117">
        <v>98.1</v>
      </c>
      <c r="F92" s="139">
        <f t="shared" si="9"/>
        <v>-3.1780497433872901E-2</v>
      </c>
      <c r="G92" s="117">
        <v>101.32</v>
      </c>
      <c r="H92" s="139">
        <f t="shared" si="9"/>
        <v>-0.29295184926727158</v>
      </c>
      <c r="I92" s="117">
        <v>143.30000000000001</v>
      </c>
      <c r="J92" s="139">
        <f t="shared" si="9"/>
        <v>1.4082513622531989E-2</v>
      </c>
      <c r="K92" s="117">
        <v>141.31</v>
      </c>
      <c r="L92" s="221">
        <f t="shared" si="9"/>
        <v>-0.17434998539293023</v>
      </c>
      <c r="M92" s="117">
        <v>171.15</v>
      </c>
    </row>
    <row r="93" spans="1:13" s="4" customFormat="1" ht="11.45" customHeight="1">
      <c r="A93" s="49" t="s">
        <v>96</v>
      </c>
      <c r="B93" s="52">
        <v>0.28999999999999998</v>
      </c>
      <c r="C93" s="139" t="str">
        <f t="shared" si="8"/>
        <v/>
      </c>
      <c r="D93" s="52">
        <v>0</v>
      </c>
      <c r="E93" s="52">
        <v>0</v>
      </c>
      <c r="F93" s="139">
        <f t="shared" si="9"/>
        <v>-1</v>
      </c>
      <c r="G93" s="52">
        <v>0.02</v>
      </c>
      <c r="H93" s="139">
        <f t="shared" si="9"/>
        <v>-0.97752808988764039</v>
      </c>
      <c r="I93" s="52">
        <v>0.89</v>
      </c>
      <c r="J93" s="139">
        <f t="shared" si="9"/>
        <v>-0.62605042016806722</v>
      </c>
      <c r="K93" s="52">
        <v>2.38</v>
      </c>
      <c r="L93" s="221">
        <f t="shared" si="9"/>
        <v>-0.53965183752417789</v>
      </c>
      <c r="M93" s="225">
        <v>5.17</v>
      </c>
    </row>
    <row r="94" spans="1:13" s="4" customFormat="1" ht="11.45" customHeight="1">
      <c r="A94" s="49" t="s">
        <v>97</v>
      </c>
      <c r="B94" s="117">
        <v>0</v>
      </c>
      <c r="C94" s="139" t="str">
        <f t="shared" si="8"/>
        <v/>
      </c>
      <c r="D94" s="117">
        <v>0</v>
      </c>
      <c r="E94" s="117">
        <v>0</v>
      </c>
      <c r="F94" s="139" t="str">
        <f t="shared" si="9"/>
        <v/>
      </c>
      <c r="G94" s="117">
        <v>0</v>
      </c>
      <c r="H94" s="139" t="str">
        <f t="shared" si="9"/>
        <v/>
      </c>
      <c r="I94" s="117">
        <v>0</v>
      </c>
      <c r="J94" s="139" t="str">
        <f t="shared" si="9"/>
        <v/>
      </c>
      <c r="K94" s="117">
        <v>0</v>
      </c>
      <c r="L94" s="221" t="str">
        <f t="shared" si="9"/>
        <v/>
      </c>
      <c r="M94" s="117">
        <v>0</v>
      </c>
    </row>
    <row r="95" spans="1:13" s="2" customFormat="1" ht="11.45" customHeight="1">
      <c r="A95" s="49" t="s">
        <v>98</v>
      </c>
      <c r="B95" s="117">
        <v>6.4799999999999995</v>
      </c>
      <c r="C95" s="139">
        <f t="shared" si="8"/>
        <v>-0.5331412103746398</v>
      </c>
      <c r="D95" s="117">
        <v>13.88</v>
      </c>
      <c r="E95" s="117">
        <v>9.24</v>
      </c>
      <c r="F95" s="139">
        <f t="shared" si="9"/>
        <v>1.650165016501659E-2</v>
      </c>
      <c r="G95" s="117">
        <v>9.09</v>
      </c>
      <c r="H95" s="139">
        <f t="shared" si="9"/>
        <v>-7.6419213973799582E-3</v>
      </c>
      <c r="I95" s="117">
        <v>9.16</v>
      </c>
      <c r="J95" s="139">
        <f t="shared" si="9"/>
        <v>0.1880674448767834</v>
      </c>
      <c r="K95" s="117">
        <v>7.71</v>
      </c>
      <c r="L95" s="221">
        <f t="shared" si="9"/>
        <v>-9.6131301289566151E-2</v>
      </c>
      <c r="M95" s="117">
        <v>8.5299999999999994</v>
      </c>
    </row>
    <row r="96" spans="1:13" s="4" customFormat="1" ht="11.45" customHeight="1">
      <c r="A96" s="49" t="s">
        <v>99</v>
      </c>
      <c r="B96" s="117">
        <v>0</v>
      </c>
      <c r="C96" s="139" t="str">
        <f t="shared" si="8"/>
        <v/>
      </c>
      <c r="D96" s="117">
        <v>0</v>
      </c>
      <c r="E96" s="117">
        <v>0</v>
      </c>
      <c r="F96" s="139" t="str">
        <f t="shared" si="9"/>
        <v/>
      </c>
      <c r="G96" s="117">
        <v>0</v>
      </c>
      <c r="H96" s="139">
        <f t="shared" si="9"/>
        <v>-1</v>
      </c>
      <c r="I96" s="117">
        <v>0.04</v>
      </c>
      <c r="J96" s="139">
        <f t="shared" si="9"/>
        <v>3</v>
      </c>
      <c r="K96" s="117">
        <v>0.01</v>
      </c>
      <c r="L96" s="221" t="str">
        <f t="shared" si="9"/>
        <v/>
      </c>
      <c r="M96" s="117">
        <v>0</v>
      </c>
    </row>
    <row r="97" spans="1:14" s="178" customFormat="1" ht="11.45" customHeight="1">
      <c r="A97" s="49" t="s">
        <v>148</v>
      </c>
      <c r="B97" s="117">
        <v>0</v>
      </c>
      <c r="C97" s="139" t="str">
        <f t="shared" si="8"/>
        <v/>
      </c>
      <c r="D97" s="117">
        <v>0</v>
      </c>
      <c r="E97" s="117">
        <v>0</v>
      </c>
      <c r="F97" s="139" t="str">
        <f t="shared" si="9"/>
        <v/>
      </c>
      <c r="G97" s="117">
        <v>0</v>
      </c>
      <c r="H97" s="139" t="str">
        <f t="shared" si="9"/>
        <v/>
      </c>
      <c r="I97" s="117">
        <v>0</v>
      </c>
      <c r="J97" s="139">
        <f t="shared" si="9"/>
        <v>-1</v>
      </c>
      <c r="K97" s="117">
        <v>0.14000000000000001</v>
      </c>
      <c r="L97" s="221" t="str">
        <f t="shared" si="9"/>
        <v/>
      </c>
      <c r="M97" s="221"/>
    </row>
    <row r="98" spans="1:14" s="4" customFormat="1" ht="11.45" customHeight="1">
      <c r="A98" s="49" t="s">
        <v>100</v>
      </c>
      <c r="B98" s="117">
        <v>149.75</v>
      </c>
      <c r="C98" s="139">
        <f t="shared" si="8"/>
        <v>-0.46254889997487703</v>
      </c>
      <c r="D98" s="117">
        <v>278.63</v>
      </c>
      <c r="E98" s="117">
        <v>169.57</v>
      </c>
      <c r="F98" s="139">
        <f t="shared" si="9"/>
        <v>0.13904749109961712</v>
      </c>
      <c r="G98" s="117">
        <v>148.87</v>
      </c>
      <c r="H98" s="139">
        <f t="shared" si="9"/>
        <v>-3.7001099683032557E-2</v>
      </c>
      <c r="I98" s="117">
        <v>154.59</v>
      </c>
      <c r="J98" s="139">
        <f t="shared" si="9"/>
        <v>0.11119896492236925</v>
      </c>
      <c r="K98" s="117">
        <v>139.12</v>
      </c>
      <c r="L98" s="221">
        <f t="shared" si="9"/>
        <v>0.29897292250233432</v>
      </c>
      <c r="M98" s="117">
        <v>107.1</v>
      </c>
    </row>
    <row r="99" spans="1:14" s="4" customFormat="1" ht="11.45" customHeight="1">
      <c r="A99" s="49" t="s">
        <v>101</v>
      </c>
      <c r="B99" s="117">
        <v>15.620000000000001</v>
      </c>
      <c r="C99" s="139">
        <f t="shared" si="8"/>
        <v>0.26171243941841671</v>
      </c>
      <c r="D99" s="117">
        <v>12.38</v>
      </c>
      <c r="E99" s="117">
        <v>12.91</v>
      </c>
      <c r="F99" s="139">
        <f t="shared" si="9"/>
        <v>2.2169437846397466E-2</v>
      </c>
      <c r="G99" s="117">
        <v>12.63</v>
      </c>
      <c r="H99" s="139">
        <f t="shared" si="9"/>
        <v>2.0143198090692125</v>
      </c>
      <c r="I99" s="117">
        <v>4.1900000000000004</v>
      </c>
      <c r="J99" s="139">
        <f t="shared" si="9"/>
        <v>-9.3073593073592975E-2</v>
      </c>
      <c r="K99" s="117">
        <v>4.62</v>
      </c>
      <c r="L99" s="221">
        <f t="shared" si="9"/>
        <v>13.4375</v>
      </c>
      <c r="M99" s="117">
        <v>0.32</v>
      </c>
    </row>
    <row r="100" spans="1:14" s="4" customFormat="1" ht="11.45" customHeight="1">
      <c r="A100" s="49" t="s">
        <v>102</v>
      </c>
      <c r="B100" s="117">
        <v>0</v>
      </c>
      <c r="C100" s="139">
        <f t="shared" si="8"/>
        <v>-1</v>
      </c>
      <c r="D100" s="117">
        <v>0.01</v>
      </c>
      <c r="E100" s="117">
        <v>0</v>
      </c>
      <c r="F100" s="139">
        <f t="shared" si="9"/>
        <v>-1</v>
      </c>
      <c r="G100" s="117">
        <v>0.02</v>
      </c>
      <c r="H100" s="139">
        <f t="shared" si="9"/>
        <v>0</v>
      </c>
      <c r="I100" s="117">
        <v>0.02</v>
      </c>
      <c r="J100" s="139">
        <f t="shared" si="9"/>
        <v>-0.8666666666666667</v>
      </c>
      <c r="K100" s="117">
        <v>0.15</v>
      </c>
      <c r="L100" s="221">
        <f t="shared" si="9"/>
        <v>-0.85148514851485146</v>
      </c>
      <c r="M100" s="117">
        <v>1.01</v>
      </c>
    </row>
    <row r="101" spans="1:14" s="4" customFormat="1" ht="11.45" customHeight="1">
      <c r="A101" s="49" t="s">
        <v>103</v>
      </c>
      <c r="B101" s="118">
        <v>54.72</v>
      </c>
      <c r="C101" s="139">
        <f t="shared" si="8"/>
        <v>-0.16137931034482755</v>
      </c>
      <c r="D101" s="118">
        <v>65.25</v>
      </c>
      <c r="E101" s="118">
        <v>55.16</v>
      </c>
      <c r="F101" s="139">
        <f t="shared" si="9"/>
        <v>-0.20115858073859527</v>
      </c>
      <c r="G101" s="118">
        <v>69.05</v>
      </c>
      <c r="H101" s="139">
        <f t="shared" si="9"/>
        <v>5.8843469591226318</v>
      </c>
      <c r="I101" s="118">
        <v>10.029999999999999</v>
      </c>
      <c r="J101" s="139" t="str">
        <f t="shared" si="9"/>
        <v/>
      </c>
      <c r="K101" s="118">
        <v>0</v>
      </c>
      <c r="L101" s="221" t="str">
        <f t="shared" si="9"/>
        <v/>
      </c>
      <c r="M101" s="226">
        <v>0</v>
      </c>
    </row>
    <row r="102" spans="1:14" s="4" customFormat="1" ht="11.45" customHeight="1">
      <c r="A102" s="49" t="s">
        <v>104</v>
      </c>
      <c r="B102" s="118">
        <v>11.03</v>
      </c>
      <c r="C102" s="139">
        <f t="shared" si="8"/>
        <v>4.8479087452471425E-2</v>
      </c>
      <c r="D102" s="118">
        <v>10.52</v>
      </c>
      <c r="E102" s="118">
        <v>9.64</v>
      </c>
      <c r="F102" s="139">
        <f t="shared" si="9"/>
        <v>-0.14005352363960755</v>
      </c>
      <c r="G102" s="118">
        <v>11.21</v>
      </c>
      <c r="H102" s="139">
        <f t="shared" si="9"/>
        <v>1.7955112219451377</v>
      </c>
      <c r="I102" s="118">
        <v>4.01</v>
      </c>
      <c r="J102" s="139">
        <f t="shared" si="9"/>
        <v>-0.12253829321663035</v>
      </c>
      <c r="K102" s="118">
        <v>4.57</v>
      </c>
      <c r="L102" s="221">
        <f t="shared" si="9"/>
        <v>-0.68826739427012273</v>
      </c>
      <c r="M102" s="226">
        <v>14.66</v>
      </c>
    </row>
    <row r="103" spans="1:14" s="178" customFormat="1" ht="11.45" customHeight="1">
      <c r="A103" s="43" t="s">
        <v>112</v>
      </c>
      <c r="B103" s="230">
        <f>SUM(B80:B102)</f>
        <v>8343.19</v>
      </c>
      <c r="C103" s="138">
        <f t="shared" si="8"/>
        <v>6.5997585173733109E-2</v>
      </c>
      <c r="D103" s="230">
        <f>SUM(D80:D102)</f>
        <v>7826.6500000000015</v>
      </c>
      <c r="E103" s="230">
        <f>SUM(E80:E102)</f>
        <v>6320.72</v>
      </c>
      <c r="F103" s="138">
        <f t="shared" si="9"/>
        <v>0.12931103793659782</v>
      </c>
      <c r="G103" s="230">
        <f>SUM(G80:G102)</f>
        <v>5596.97</v>
      </c>
      <c r="H103" s="138">
        <f t="shared" si="9"/>
        <v>0.26025524977821002</v>
      </c>
      <c r="I103" s="230">
        <f>SUM(I80:I102)</f>
        <v>4441.1400000000003</v>
      </c>
      <c r="J103" s="330">
        <f t="shared" si="9"/>
        <v>-1.0743155498433077E-2</v>
      </c>
      <c r="K103" s="230">
        <f>SUM(K80:K102)</f>
        <v>4489.3700000000008</v>
      </c>
      <c r="L103" s="329">
        <f t="shared" si="9"/>
        <v>4.1375550916261217E-2</v>
      </c>
      <c r="M103" s="230">
        <f>SUM(M80:M102)</f>
        <v>4310.9999999999991</v>
      </c>
    </row>
    <row r="104" spans="1:14" s="178" customFormat="1" ht="11.45" customHeight="1">
      <c r="A104" s="326"/>
      <c r="B104" s="226"/>
      <c r="C104" s="327"/>
      <c r="D104" s="226"/>
      <c r="E104" s="226"/>
      <c r="F104" s="327"/>
      <c r="G104" s="226"/>
      <c r="H104" s="327"/>
      <c r="I104" s="226"/>
      <c r="J104" s="327"/>
      <c r="K104" s="226"/>
      <c r="L104" s="221"/>
      <c r="M104" s="226"/>
    </row>
    <row r="105" spans="1:14" s="178" customFormat="1" ht="11.45" customHeight="1">
      <c r="A105" s="43" t="s">
        <v>154</v>
      </c>
      <c r="B105" s="226"/>
      <c r="C105" s="327"/>
      <c r="D105" s="226"/>
      <c r="E105" s="226"/>
      <c r="F105" s="327"/>
      <c r="G105" s="226"/>
      <c r="H105" s="327"/>
      <c r="I105" s="226"/>
      <c r="J105" s="327"/>
      <c r="K105" s="226"/>
      <c r="L105" s="221"/>
      <c r="M105" s="226"/>
    </row>
    <row r="106" spans="1:14" s="4" customFormat="1" ht="11.45" customHeight="1">
      <c r="A106" s="51" t="s">
        <v>84</v>
      </c>
      <c r="B106" s="118">
        <f>B80</f>
        <v>393.19</v>
      </c>
      <c r="C106" s="139">
        <f t="shared" ref="C106:C110" si="10">IFERROR(IF((+B106/D106)&lt;0,"n.m.",IF(B106&lt;0,(+B106/D106-1)*-1,(+B106/D106-1))),"")</f>
        <v>0.69954614220877454</v>
      </c>
      <c r="D106" s="118">
        <f>D80</f>
        <v>231.35</v>
      </c>
      <c r="E106" s="118">
        <f>E80</f>
        <v>211.26</v>
      </c>
      <c r="F106" s="139">
        <f t="shared" si="9"/>
        <v>-2.1355445406957996E-2</v>
      </c>
      <c r="G106" s="118">
        <f>G80</f>
        <v>215.87</v>
      </c>
      <c r="H106" s="139">
        <f t="shared" si="9"/>
        <v>0.60844944489978392</v>
      </c>
      <c r="I106" s="118">
        <f>I80</f>
        <v>134.21</v>
      </c>
      <c r="J106" s="139">
        <f t="shared" si="9"/>
        <v>-0.15728996609318091</v>
      </c>
      <c r="K106" s="118">
        <f>K80</f>
        <v>159.26</v>
      </c>
      <c r="L106" s="139">
        <f t="shared" si="9"/>
        <v>0.18119112957057015</v>
      </c>
      <c r="M106" s="118">
        <f>M80</f>
        <v>134.83000000000001</v>
      </c>
    </row>
    <row r="107" spans="1:14" s="4" customFormat="1" ht="11.45" customHeight="1">
      <c r="A107" s="51" t="s">
        <v>85</v>
      </c>
      <c r="B107" s="118">
        <f>B81</f>
        <v>2669.95</v>
      </c>
      <c r="C107" s="139">
        <f t="shared" si="10"/>
        <v>-4.0135318289180044E-2</v>
      </c>
      <c r="D107" s="118">
        <f>D81</f>
        <v>2781.59</v>
      </c>
      <c r="E107" s="118">
        <f>E81</f>
        <v>2535.14</v>
      </c>
      <c r="F107" s="139">
        <f t="shared" si="9"/>
        <v>0.11869417869876808</v>
      </c>
      <c r="G107" s="118">
        <f>G81</f>
        <v>2266.16</v>
      </c>
      <c r="H107" s="139">
        <f t="shared" si="9"/>
        <v>0.45707525333058996</v>
      </c>
      <c r="I107" s="118">
        <f>I81</f>
        <v>1555.28</v>
      </c>
      <c r="J107" s="139">
        <f t="shared" si="9"/>
        <v>-1.5539646670844287E-2</v>
      </c>
      <c r="K107" s="118">
        <f>K81</f>
        <v>1579.83</v>
      </c>
      <c r="L107" s="139">
        <f t="shared" si="9"/>
        <v>-3.5124042654549492E-2</v>
      </c>
      <c r="M107" s="118">
        <f>M81</f>
        <v>1637.34</v>
      </c>
    </row>
    <row r="108" spans="1:14" s="2" customFormat="1" ht="11.45" customHeight="1">
      <c r="A108" s="51" t="s">
        <v>105</v>
      </c>
      <c r="B108" s="118">
        <f>B82+B83+B84+B85+B86+B87+B88+B89+B90+B91</f>
        <v>5035.84</v>
      </c>
      <c r="C108" s="139">
        <f t="shared" si="10"/>
        <v>0.13721797295069571</v>
      </c>
      <c r="D108" s="118">
        <f>D82+D83+D84+D85+D86+D87+D88+D89+D90+D91</f>
        <v>4428.21</v>
      </c>
      <c r="E108" s="118">
        <f>E82+E83+E84+E85+E86+E87+E88+E89+E90+E91</f>
        <v>3219.6999999999994</v>
      </c>
      <c r="F108" s="139">
        <f t="shared" si="9"/>
        <v>0.16540523322945044</v>
      </c>
      <c r="G108" s="118">
        <f>G82+G83+G84+G85+G86+G87+G88+G89+G90+G91</f>
        <v>2762.73</v>
      </c>
      <c r="H108" s="139">
        <f t="shared" si="9"/>
        <v>0.13907282037750157</v>
      </c>
      <c r="I108" s="118">
        <f>I82+I83+I84+I85+I86+I87+I88+I89+I90+I91</f>
        <v>2425.42</v>
      </c>
      <c r="J108" s="139">
        <f t="shared" si="9"/>
        <v>-1.0141739481771328E-2</v>
      </c>
      <c r="K108" s="118">
        <f>K82+K83+K84+K85+K86+K87+K88+K89+K90+K91</f>
        <v>2450.27</v>
      </c>
      <c r="L108" s="139">
        <f t="shared" si="9"/>
        <v>9.8337434835424453E-2</v>
      </c>
      <c r="M108" s="118">
        <f>M82+M83+M84+M85+M86+M87+M88+M89+M90+M91</f>
        <v>2230.89</v>
      </c>
    </row>
    <row r="109" spans="1:14" s="2" customFormat="1" ht="11.45" customHeight="1">
      <c r="A109" s="51" t="s">
        <v>106</v>
      </c>
      <c r="B109" s="118">
        <f>B92+B93+B94+B95+B96+B98+B97</f>
        <v>162.84</v>
      </c>
      <c r="C109" s="139">
        <f t="shared" si="10"/>
        <v>-0.45234411784489126</v>
      </c>
      <c r="D109" s="118">
        <f>D92+D93+D94+D95+D96+D98+D97</f>
        <v>297.33999999999997</v>
      </c>
      <c r="E109" s="118">
        <f>E92+E93+E94+E95+E96+E98+E97</f>
        <v>276.90999999999997</v>
      </c>
      <c r="F109" s="139">
        <f t="shared" si="9"/>
        <v>6.7913613575009579E-2</v>
      </c>
      <c r="G109" s="118">
        <f>G92+G93+G94+G95+G96+G98+G97</f>
        <v>259.3</v>
      </c>
      <c r="H109" s="139">
        <f t="shared" si="9"/>
        <v>-0.15806221183193714</v>
      </c>
      <c r="I109" s="118">
        <f>I92+I93+I94+I95+I96+I98+I97</f>
        <v>307.98</v>
      </c>
      <c r="J109" s="139">
        <f t="shared" si="9"/>
        <v>5.9552069357003079E-2</v>
      </c>
      <c r="K109" s="118">
        <f>K92+K93+K94+K95+K96+K98+K97</f>
        <v>290.66999999999996</v>
      </c>
      <c r="L109" s="139">
        <f t="shared" si="9"/>
        <v>-4.3843123822573382E-3</v>
      </c>
      <c r="M109" s="118">
        <f>M92+M93+M94+M95+M96+M98+M97</f>
        <v>291.95</v>
      </c>
    </row>
    <row r="110" spans="1:14" s="4" customFormat="1" ht="11.45" customHeight="1">
      <c r="A110" s="135" t="s">
        <v>107</v>
      </c>
      <c r="B110" s="136">
        <f>B99+B100+B101+B102</f>
        <v>81.37</v>
      </c>
      <c r="C110" s="139">
        <f t="shared" si="10"/>
        <v>-7.7019056261342977E-2</v>
      </c>
      <c r="D110" s="136">
        <f>D99+D100+D101+D102</f>
        <v>88.16</v>
      </c>
      <c r="E110" s="136">
        <f>E99+E100+E101+E102</f>
        <v>77.709999999999994</v>
      </c>
      <c r="F110" s="139">
        <f t="shared" si="9"/>
        <v>-0.16359918200409007</v>
      </c>
      <c r="G110" s="136">
        <f>G99+G100+G101+G102</f>
        <v>92.91</v>
      </c>
      <c r="H110" s="139">
        <f t="shared" si="9"/>
        <v>4.0909589041095886</v>
      </c>
      <c r="I110" s="136">
        <f>I99+I100+I101+I102</f>
        <v>18.25</v>
      </c>
      <c r="J110" s="139">
        <f t="shared" si="9"/>
        <v>0.95396145610278382</v>
      </c>
      <c r="K110" s="136">
        <f>K99+K100+K101+K102</f>
        <v>9.34</v>
      </c>
      <c r="L110" s="139">
        <f t="shared" si="9"/>
        <v>-0.41588492808005006</v>
      </c>
      <c r="M110" s="136">
        <f>M99+M100+M101+M102</f>
        <v>15.99</v>
      </c>
    </row>
    <row r="111" spans="1:14" s="334" customFormat="1" ht="11.45" customHeight="1">
      <c r="A111" s="336"/>
      <c r="B111" s="337"/>
      <c r="C111" s="338"/>
      <c r="D111" s="337"/>
      <c r="E111" s="337"/>
      <c r="F111" s="338"/>
      <c r="G111" s="337"/>
      <c r="H111" s="338"/>
      <c r="I111" s="337"/>
      <c r="J111" s="338"/>
      <c r="K111" s="337"/>
      <c r="L111" s="338"/>
      <c r="M111" s="337"/>
    </row>
    <row r="112" spans="1:14" ht="11.45" customHeight="1">
      <c r="A112" s="404" t="s">
        <v>147</v>
      </c>
      <c r="B112" s="404"/>
      <c r="C112" s="404"/>
      <c r="D112" s="404"/>
      <c r="E112" s="404"/>
      <c r="F112" s="404"/>
      <c r="G112" s="404"/>
      <c r="H112" s="404"/>
      <c r="I112" s="404"/>
      <c r="J112" s="404"/>
      <c r="K112" s="404"/>
      <c r="L112" s="404"/>
      <c r="M112" s="404"/>
      <c r="N112" s="335"/>
    </row>
    <row r="113" spans="1:13" ht="11.45" customHeight="1">
      <c r="A113" s="339"/>
      <c r="B113" s="340"/>
      <c r="C113" s="340"/>
      <c r="D113" s="340"/>
      <c r="E113" s="340"/>
      <c r="F113" s="340"/>
      <c r="G113" s="340"/>
      <c r="H113" s="340"/>
      <c r="I113" s="340"/>
      <c r="J113" s="340"/>
      <c r="K113" s="340"/>
      <c r="L113" s="339"/>
      <c r="M113" s="339"/>
    </row>
  </sheetData>
  <mergeCells count="1">
    <mergeCell ref="A112:M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5" max="9" man="1"/>
    <brk id="7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6"/>
  <sheetViews>
    <sheetView view="pageBreakPreview" zoomScale="110" zoomScaleNormal="100" zoomScaleSheetLayoutView="110" workbookViewId="0">
      <pane xSplit="1" ySplit="1" topLeftCell="B2" activePane="bottomRight" state="frozen"/>
      <selection activeCell="B80" sqref="B80:B84"/>
      <selection pane="topRight" activeCell="B80" sqref="B80:B84"/>
      <selection pane="bottomLeft" activeCell="B80" sqref="B80:B84"/>
      <selection pane="bottomRight" activeCell="B5" sqref="B5"/>
    </sheetView>
  </sheetViews>
  <sheetFormatPr baseColWidth="10" defaultColWidth="20.5703125" defaultRowHeight="12" customHeight="1"/>
  <cols>
    <col min="1" max="1" width="20.7109375" style="29" customWidth="1"/>
    <col min="2" max="11" width="11.7109375" style="17" customWidth="1"/>
    <col min="12" max="13" width="11.7109375" style="29" customWidth="1"/>
    <col min="14" max="16384" width="20.5703125" style="29"/>
  </cols>
  <sheetData>
    <row r="1" spans="1:13" s="28" customFormat="1" ht="24.75" customHeight="1">
      <c r="A1" s="14" t="s">
        <v>155</v>
      </c>
      <c r="B1" s="69" t="s">
        <v>161</v>
      </c>
      <c r="C1" s="69" t="s">
        <v>160</v>
      </c>
      <c r="D1" s="69" t="s">
        <v>159</v>
      </c>
      <c r="E1" s="69">
        <v>2022</v>
      </c>
      <c r="F1" s="69" t="s">
        <v>156</v>
      </c>
      <c r="G1" s="69">
        <v>2021</v>
      </c>
      <c r="H1" s="69" t="s">
        <v>149</v>
      </c>
      <c r="I1" s="69">
        <v>2020</v>
      </c>
      <c r="J1" s="69" t="s">
        <v>143</v>
      </c>
      <c r="K1" s="69">
        <v>2019</v>
      </c>
      <c r="L1" s="198" t="s">
        <v>145</v>
      </c>
      <c r="M1" s="198">
        <v>2018</v>
      </c>
    </row>
    <row r="2" spans="1:13" s="31" customFormat="1" ht="11.45" customHeight="1">
      <c r="A2" s="30" t="s">
        <v>1</v>
      </c>
      <c r="B2" s="121">
        <f>B70</f>
        <v>1730.9799999999998</v>
      </c>
      <c r="C2" s="142">
        <f>IFERROR(IF((+B2/D2)&lt;0,"n.m.",IF(B2&lt;0,(+B2/D2-1)*-1,(+B2/D2-1))),"")</f>
        <v>0.13497210073895327</v>
      </c>
      <c r="D2" s="121">
        <f>D70</f>
        <v>1525.1299999999999</v>
      </c>
      <c r="E2" s="121">
        <f>E70</f>
        <v>3445.1199999999994</v>
      </c>
      <c r="F2" s="142">
        <f>IFERROR(IF((+E2/G2)&lt;0,"n.m.",IF(E2&lt;0,(+E2/G2-1)*-1,(+E2/G2-1))),"")</f>
        <v>8.9724367855357867E-2</v>
      </c>
      <c r="G2" s="121">
        <f>G70</f>
        <v>3161.46</v>
      </c>
      <c r="H2" s="142">
        <f>IFERROR(IF((+G2/I2)&lt;0,"n.m.",IF(G2&lt;0,(+G2/I2-1)*-1,(+G2/I2-1))),"")</f>
        <v>0.12433051432148101</v>
      </c>
      <c r="I2" s="121">
        <f>I70</f>
        <v>2811.86</v>
      </c>
      <c r="J2" s="142">
        <f t="shared" ref="J2:J44" si="0">IFERROR(IF((+I2/K2)&lt;0,"n.m.",IF(I2&lt;0,(+I2/K2-1)*-1,(+I2/K2-1))),"")</f>
        <v>-0.18510275113966712</v>
      </c>
      <c r="K2" s="121">
        <f>K70</f>
        <v>3450.5700000000015</v>
      </c>
      <c r="L2" s="142">
        <f t="shared" ref="L2:L44" si="1">IFERROR(IF((+K2/M2)&lt;0,"n.m.",IF(K2&lt;0,(+K2/M2-1)*-1,(+K2/M2-1))),"")</f>
        <v>-7.7461700933080024E-2</v>
      </c>
      <c r="M2" s="121">
        <f>M70</f>
        <v>3740.3000000000006</v>
      </c>
    </row>
    <row r="3" spans="1:13" s="31" customFormat="1" ht="11.45" customHeight="1">
      <c r="A3" s="30" t="s">
        <v>2</v>
      </c>
      <c r="B3" s="121">
        <f>B103</f>
        <v>5367.31</v>
      </c>
      <c r="C3" s="142">
        <f>IFERROR(IF((+B3/D3)&lt;0,"n.m.",IF(B3&lt;0,(+B3/D3-1)*-1,(+B3/D3-1))),"")</f>
        <v>8.0193666766206206E-3</v>
      </c>
      <c r="D3" s="121">
        <f>D103</f>
        <v>5324.61</v>
      </c>
      <c r="E3" s="121">
        <f>E103</f>
        <v>5556.8099999999995</v>
      </c>
      <c r="F3" s="142">
        <f>IFERROR(IF((+E3/G3)&lt;0,"n.m.",IF(E3&lt;0,(+E3/G3-1)*-1,(+E3/G3-1))),"")</f>
        <v>5.477941316042223E-2</v>
      </c>
      <c r="G3" s="121">
        <f>G103</f>
        <v>5268.2199999999993</v>
      </c>
      <c r="H3" s="142">
        <f>IFERROR(IF((+G3/I3)&lt;0,"n.m.",IF(G3&lt;0,(+G3/I3-1)*-1,(+G3/I3-1))),"")</f>
        <v>0.10601142914726447</v>
      </c>
      <c r="I3" s="121">
        <f>I103</f>
        <v>4763.26</v>
      </c>
      <c r="J3" s="142">
        <f t="shared" si="0"/>
        <v>0.1587269538310343</v>
      </c>
      <c r="K3" s="121">
        <f>K103</f>
        <v>4110.7699999999995</v>
      </c>
      <c r="L3" s="142">
        <f t="shared" si="1"/>
        <v>8.6812376236314881E-2</v>
      </c>
      <c r="M3" s="121">
        <f>M103</f>
        <v>3782.41</v>
      </c>
    </row>
    <row r="4" spans="1:13" s="31" customFormat="1" ht="11.45" customHeight="1">
      <c r="A4" s="30" t="s">
        <v>3</v>
      </c>
      <c r="B4" s="121">
        <v>1662.575</v>
      </c>
      <c r="C4" s="142">
        <f>IFERROR(IF((+B4/D4)&lt;0,"n.m.",IF(B4&lt;0,(+B4/D4-1)*-1,(+B4/D4-1))),"")</f>
        <v>0.10861318580052259</v>
      </c>
      <c r="D4" s="121">
        <v>1499.6890000000001</v>
      </c>
      <c r="E4" s="121">
        <v>3479.97</v>
      </c>
      <c r="F4" s="142">
        <f>IFERROR(IF((+E4/G4)&lt;0,"n.m.",IF(E4&lt;0,(+E4/G4-1)*-1,(+E4/G4-1))),"")</f>
        <v>0.14505052579001765</v>
      </c>
      <c r="G4" s="121">
        <v>3039.1410000000001</v>
      </c>
      <c r="H4" s="142">
        <f>IFERROR(IF((+G4/I4)&lt;0,"n.m.",IF(G4&lt;0,(+G4/I4-1)*-1,(+G4/I4-1))),"")</f>
        <v>0.13816553754199101</v>
      </c>
      <c r="I4" s="121">
        <v>2670.21</v>
      </c>
      <c r="J4" s="142">
        <f t="shared" si="0"/>
        <v>-0.16988376177848519</v>
      </c>
      <c r="K4" s="121">
        <v>3216.67</v>
      </c>
      <c r="L4" s="142">
        <f t="shared" si="1"/>
        <v>-6.4328557050689072E-2</v>
      </c>
      <c r="M4" s="220">
        <v>3437.82</v>
      </c>
    </row>
    <row r="5" spans="1:13" s="31" customFormat="1" ht="11.45" customHeight="1">
      <c r="A5" s="30" t="s">
        <v>114</v>
      </c>
      <c r="B5" s="121">
        <v>51.24</v>
      </c>
      <c r="C5" s="142">
        <f>IFERROR(IF((+B5/D5)&lt;0,"n.m.",IF(B5&lt;0,(+B5/D5-1)*-1,(+B5/D5-1))),"")</f>
        <v>-0.34139664014601356</v>
      </c>
      <c r="D5" s="121">
        <v>77.801000000000002</v>
      </c>
      <c r="E5" s="121">
        <v>91.95</v>
      </c>
      <c r="F5" s="142">
        <f>IFERROR(IF((+E5/G5)&lt;0,"n.m.",IF(E5&lt;0,(+E5/G5-1)*-1,(+E5/G5-1))),"")</f>
        <v>-0.66204792708027049</v>
      </c>
      <c r="G5" s="121">
        <v>272.08</v>
      </c>
      <c r="H5" s="142">
        <f>IFERROR(IF((+G5/I5)&lt;0,"n.m.",IF(G5&lt;0,(+G5/I5-1)*-1,(+G5/I5-1))),"")</f>
        <v>4.0347890451517392</v>
      </c>
      <c r="I5" s="121">
        <v>54.04</v>
      </c>
      <c r="J5" s="142">
        <f t="shared" si="0"/>
        <v>-0.70625645485677013</v>
      </c>
      <c r="K5" s="121">
        <v>183.97</v>
      </c>
      <c r="L5" s="142">
        <f t="shared" si="1"/>
        <v>-7.4089918516691777E-2</v>
      </c>
      <c r="M5" s="220">
        <v>198.691</v>
      </c>
    </row>
    <row r="6" spans="1:13" s="31" customFormat="1" ht="11.45" customHeight="1">
      <c r="A6" s="30" t="s">
        <v>122</v>
      </c>
      <c r="B6" s="121">
        <v>51.24</v>
      </c>
      <c r="C6" s="142">
        <f>IFERROR(IF((+B6/D6)&lt;0,"n.m.",IF(B6&lt;0,(+B6/D6-1)*-1,(+B6/D6-1))),"")</f>
        <v>-0.34139664014601356</v>
      </c>
      <c r="D6" s="121">
        <v>77.801000000000002</v>
      </c>
      <c r="E6" s="121">
        <v>91.95</v>
      </c>
      <c r="F6" s="142">
        <f>IFERROR(IF((+E6/G6)&lt;0,"n.m.",IF(E6&lt;0,(+E6/G6-1)*-1,(+E6/G6-1))),"")</f>
        <v>-0.66204792708027049</v>
      </c>
      <c r="G6" s="121">
        <v>272.08</v>
      </c>
      <c r="H6" s="142">
        <f>IFERROR(IF((+G6/I6)&lt;0,"n.m.",IF(G6&lt;0,(+G6/I6-1)*-1,(+G6/I6-1))),"")</f>
        <v>4.0347890451517392</v>
      </c>
      <c r="I6" s="121">
        <v>54.04</v>
      </c>
      <c r="J6" s="142">
        <f t="shared" si="0"/>
        <v>-0.70625645485677013</v>
      </c>
      <c r="K6" s="121">
        <v>183.97</v>
      </c>
      <c r="L6" s="142">
        <f t="shared" si="1"/>
        <v>-7.4089918516691777E-2</v>
      </c>
      <c r="M6" s="220">
        <v>198.691</v>
      </c>
    </row>
    <row r="7" spans="1:13" ht="11.45" customHeight="1">
      <c r="A7" s="32" t="s">
        <v>115</v>
      </c>
      <c r="B7" s="115">
        <f>B5/B4</f>
        <v>3.0819662270874997E-2</v>
      </c>
      <c r="C7" s="143"/>
      <c r="D7" s="115">
        <f>D5/D4</f>
        <v>5.1878089390533635E-2</v>
      </c>
      <c r="E7" s="115">
        <f>E5/E4</f>
        <v>2.6422641574496333E-2</v>
      </c>
      <c r="F7" s="143"/>
      <c r="G7" s="115">
        <f>G5/G4</f>
        <v>8.9525296786164235E-2</v>
      </c>
      <c r="H7" s="143"/>
      <c r="I7" s="115">
        <f>I5/I4</f>
        <v>2.0238108613180237E-2</v>
      </c>
      <c r="J7" s="143"/>
      <c r="K7" s="115">
        <f>K5/K4</f>
        <v>5.7192686846956636E-2</v>
      </c>
      <c r="L7" s="183"/>
      <c r="M7" s="218">
        <f>M5/M4</f>
        <v>5.7795637933341477E-2</v>
      </c>
    </row>
    <row r="8" spans="1:13" s="353" customFormat="1" ht="11.45" customHeight="1">
      <c r="A8" s="352"/>
      <c r="B8" s="218"/>
      <c r="C8" s="195"/>
      <c r="D8" s="218"/>
      <c r="E8" s="218"/>
      <c r="F8" s="195"/>
      <c r="G8" s="218"/>
      <c r="H8" s="195"/>
      <c r="I8" s="218"/>
      <c r="J8" s="195"/>
      <c r="K8" s="218"/>
      <c r="L8" s="219"/>
      <c r="M8" s="218"/>
    </row>
    <row r="9" spans="1:13" ht="11.45" customHeight="1">
      <c r="A9" s="32" t="s">
        <v>116</v>
      </c>
      <c r="B9" s="116">
        <f>B2/Group!B2</f>
        <v>0.20959676071789229</v>
      </c>
      <c r="C9" s="143"/>
      <c r="D9" s="116">
        <f>D2/Group!D2</f>
        <v>0.20099977331794003</v>
      </c>
      <c r="E9" s="116">
        <f>E2/Group!E2</f>
        <v>0.19425027924267016</v>
      </c>
      <c r="F9" s="143"/>
      <c r="G9" s="116">
        <f>G2/Group!G2</f>
        <v>0.19601188424271437</v>
      </c>
      <c r="H9" s="143"/>
      <c r="I9" s="116">
        <f>I2/Group!I2</f>
        <v>0.18203735317975914</v>
      </c>
      <c r="J9" s="143"/>
      <c r="K9" s="116">
        <f>K2/Group!K2</f>
        <v>0.20764088513819687</v>
      </c>
      <c r="L9" s="183"/>
      <c r="M9" s="116">
        <f>M2/Group!M2</f>
        <v>0.22914461173518405</v>
      </c>
    </row>
    <row r="10" spans="1:13" ht="11.45" customHeight="1">
      <c r="A10" s="32" t="s">
        <v>117</v>
      </c>
      <c r="B10" s="116">
        <f>B3/Group!B3</f>
        <v>0.22069095675743244</v>
      </c>
      <c r="C10" s="143"/>
      <c r="D10" s="116">
        <f>D3/Group!D3</f>
        <v>0.22213957144156399</v>
      </c>
      <c r="E10" s="116">
        <f>E3/Group!E3</f>
        <v>0.23408094077048414</v>
      </c>
      <c r="F10" s="143"/>
      <c r="G10" s="116">
        <f>G3/Group!G3</f>
        <v>0.23413426603883847</v>
      </c>
      <c r="H10" s="143"/>
      <c r="I10" s="116">
        <f>I3/Group!I3</f>
        <v>0.25930942423711223</v>
      </c>
      <c r="J10" s="143"/>
      <c r="K10" s="116">
        <f>K3/Group!K3</f>
        <v>0.23609538074879324</v>
      </c>
      <c r="L10" s="183"/>
      <c r="M10" s="116">
        <f>M3/Group!M3</f>
        <v>0.22381508321740431</v>
      </c>
    </row>
    <row r="11" spans="1:13" s="353" customFormat="1" ht="11.45" customHeight="1">
      <c r="A11" s="35" t="s">
        <v>118</v>
      </c>
      <c r="B11" s="382">
        <f>B37/Group!B147</f>
        <v>0.30053870895156914</v>
      </c>
      <c r="C11" s="143"/>
      <c r="D11" s="382">
        <f>D37/Group!D147</f>
        <v>0.27638944284751543</v>
      </c>
      <c r="E11" s="382">
        <f>E37/Group!E147</f>
        <v>0.27671548684567399</v>
      </c>
      <c r="F11" s="143"/>
      <c r="G11" s="382">
        <f>G37/Group!G147</f>
        <v>0.28000434747167352</v>
      </c>
      <c r="H11" s="143"/>
      <c r="I11" s="382">
        <f>I37/Group!I147</f>
        <v>0.287046004842615</v>
      </c>
      <c r="J11" s="143"/>
      <c r="K11" s="382">
        <f>K37/Group!K147</f>
        <v>0.32786437681197106</v>
      </c>
      <c r="L11" s="143"/>
      <c r="M11" s="382">
        <f>M37/Group!M147</f>
        <v>0.34825072886297376</v>
      </c>
    </row>
    <row r="12" spans="1:13" ht="11.45" customHeight="1">
      <c r="A12" s="32"/>
      <c r="B12" s="183"/>
      <c r="C12" s="143"/>
      <c r="D12" s="183"/>
      <c r="E12" s="183"/>
      <c r="F12" s="143"/>
      <c r="G12" s="183"/>
      <c r="H12" s="143"/>
      <c r="I12" s="183"/>
      <c r="J12" s="143"/>
      <c r="K12" s="183"/>
      <c r="L12" s="183"/>
      <c r="M12" s="183"/>
    </row>
    <row r="13" spans="1:13" s="31" customFormat="1" ht="11.45" customHeight="1">
      <c r="A13" s="30" t="s">
        <v>83</v>
      </c>
      <c r="B13" s="34"/>
      <c r="C13" s="143"/>
      <c r="D13" s="34"/>
      <c r="E13" s="34"/>
      <c r="F13" s="143"/>
      <c r="G13" s="34"/>
      <c r="H13" s="143"/>
      <c r="I13" s="34"/>
      <c r="J13" s="143"/>
      <c r="K13" s="34"/>
      <c r="L13" s="211"/>
      <c r="M13" s="212"/>
    </row>
    <row r="14" spans="1:13" s="2" customFormat="1" ht="11.45" customHeight="1">
      <c r="A14" s="35" t="s">
        <v>84</v>
      </c>
      <c r="B14" s="119">
        <v>6877</v>
      </c>
      <c r="C14" s="143">
        <f t="shared" ref="C14:C29" si="2">IFERROR(IF((+B14/D14)&lt;0,"n.m.",IF(B14&lt;0,(+B14/D14-1)*-1,(+B14/D14-1))),"")</f>
        <v>0.29583568871302046</v>
      </c>
      <c r="D14" s="119">
        <v>5307</v>
      </c>
      <c r="E14" s="119">
        <v>5385</v>
      </c>
      <c r="F14" s="143">
        <f t="shared" ref="F14:H44" si="3">IFERROR(IF((+E14/G14)&lt;0,"n.m.",IF(E14&lt;0,(+E14/G14-1)*-1,(+E14/G14-1))),"")</f>
        <v>1.2979683972911937E-2</v>
      </c>
      <c r="G14" s="119">
        <v>5316</v>
      </c>
      <c r="H14" s="143">
        <f t="shared" si="3"/>
        <v>-2.2075055187637971E-2</v>
      </c>
      <c r="I14" s="119">
        <v>5436</v>
      </c>
      <c r="J14" s="143">
        <f t="shared" si="0"/>
        <v>-0.21217391304347821</v>
      </c>
      <c r="K14" s="119">
        <v>6900</v>
      </c>
      <c r="L14" s="211">
        <f t="shared" si="1"/>
        <v>-0.166566010387728</v>
      </c>
      <c r="M14" s="119">
        <v>8279</v>
      </c>
    </row>
    <row r="15" spans="1:13" s="2" customFormat="1" ht="11.45" customHeight="1">
      <c r="A15" s="35" t="s">
        <v>85</v>
      </c>
      <c r="B15" s="119">
        <v>1959</v>
      </c>
      <c r="C15" s="143">
        <f t="shared" si="2"/>
        <v>2.297650130548301E-2</v>
      </c>
      <c r="D15" s="119">
        <v>1915</v>
      </c>
      <c r="E15" s="119">
        <v>1956</v>
      </c>
      <c r="F15" s="143">
        <f t="shared" si="3"/>
        <v>-7.2106261859582577E-2</v>
      </c>
      <c r="G15" s="119">
        <v>2108</v>
      </c>
      <c r="H15" s="143">
        <f t="shared" si="3"/>
        <v>-9.1770788453252927E-2</v>
      </c>
      <c r="I15" s="119">
        <v>2321</v>
      </c>
      <c r="J15" s="143">
        <f t="shared" si="0"/>
        <v>-6.1084142394821961E-2</v>
      </c>
      <c r="K15" s="119">
        <v>2472</v>
      </c>
      <c r="L15" s="211">
        <f t="shared" si="1"/>
        <v>-4.1117145073700567E-2</v>
      </c>
      <c r="M15" s="119">
        <v>2578</v>
      </c>
    </row>
    <row r="16" spans="1:13" s="2" customFormat="1" ht="11.45" customHeight="1">
      <c r="A16" s="35" t="s">
        <v>86</v>
      </c>
      <c r="B16" s="119">
        <v>863</v>
      </c>
      <c r="C16" s="143">
        <f t="shared" si="2"/>
        <v>1.8890200708382432E-2</v>
      </c>
      <c r="D16" s="119">
        <v>847</v>
      </c>
      <c r="E16" s="119">
        <v>851</v>
      </c>
      <c r="F16" s="143">
        <f t="shared" si="3"/>
        <v>2.7777777777777679E-2</v>
      </c>
      <c r="G16" s="119">
        <v>828</v>
      </c>
      <c r="H16" s="143">
        <f t="shared" si="3"/>
        <v>3.6295369211514439E-2</v>
      </c>
      <c r="I16" s="119">
        <v>799</v>
      </c>
      <c r="J16" s="143">
        <f t="shared" si="0"/>
        <v>-2.679658952496955E-2</v>
      </c>
      <c r="K16" s="119">
        <v>821</v>
      </c>
      <c r="L16" s="211">
        <f t="shared" si="1"/>
        <v>0.63545816733067739</v>
      </c>
      <c r="M16" s="119">
        <v>502</v>
      </c>
    </row>
    <row r="17" spans="1:13" s="2" customFormat="1" ht="11.45" customHeight="1">
      <c r="A17" s="35" t="s">
        <v>87</v>
      </c>
      <c r="B17" s="119">
        <v>648</v>
      </c>
      <c r="C17" s="143">
        <f t="shared" si="2"/>
        <v>-6.8965517241379337E-2</v>
      </c>
      <c r="D17" s="119">
        <v>696</v>
      </c>
      <c r="E17" s="119">
        <v>672</v>
      </c>
      <c r="F17" s="143">
        <f t="shared" si="3"/>
        <v>-6.4066852367688054E-2</v>
      </c>
      <c r="G17" s="119">
        <v>718</v>
      </c>
      <c r="H17" s="143">
        <f t="shared" si="3"/>
        <v>-1.2379642365887178E-2</v>
      </c>
      <c r="I17" s="119">
        <v>727</v>
      </c>
      <c r="J17" s="143">
        <f t="shared" si="0"/>
        <v>3.7089871611982961E-2</v>
      </c>
      <c r="K17" s="119">
        <v>701</v>
      </c>
      <c r="L17" s="211">
        <f t="shared" si="1"/>
        <v>-3.5763411279229662E-2</v>
      </c>
      <c r="M17" s="119">
        <v>727</v>
      </c>
    </row>
    <row r="18" spans="1:13" s="4" customFormat="1" ht="11.45" customHeight="1">
      <c r="A18" s="35" t="s">
        <v>88</v>
      </c>
      <c r="B18" s="119">
        <v>470</v>
      </c>
      <c r="C18" s="143">
        <f t="shared" si="2"/>
        <v>-3.8854805725971331E-2</v>
      </c>
      <c r="D18" s="119">
        <v>489</v>
      </c>
      <c r="E18" s="119">
        <v>491</v>
      </c>
      <c r="F18" s="143">
        <f t="shared" si="3"/>
        <v>-2.3856858846918461E-2</v>
      </c>
      <c r="G18" s="119">
        <v>503</v>
      </c>
      <c r="H18" s="143">
        <f t="shared" si="3"/>
        <v>-4.914933837429114E-2</v>
      </c>
      <c r="I18" s="119">
        <v>529</v>
      </c>
      <c r="J18" s="143">
        <f t="shared" si="0"/>
        <v>-5.6390977443608881E-3</v>
      </c>
      <c r="K18" s="119">
        <v>532</v>
      </c>
      <c r="L18" s="211">
        <f t="shared" si="1"/>
        <v>-0.37850467289719625</v>
      </c>
      <c r="M18" s="119">
        <v>856</v>
      </c>
    </row>
    <row r="19" spans="1:13" s="4" customFormat="1" ht="11.45" customHeight="1">
      <c r="A19" s="35" t="s">
        <v>125</v>
      </c>
      <c r="B19" s="119"/>
      <c r="C19" s="143"/>
      <c r="D19" s="119"/>
      <c r="E19" s="119">
        <v>31</v>
      </c>
      <c r="F19" s="143">
        <f t="shared" si="3"/>
        <v>0</v>
      </c>
      <c r="G19" s="119">
        <v>31</v>
      </c>
      <c r="H19" s="143">
        <f t="shared" si="3"/>
        <v>-6.0606060606060552E-2</v>
      </c>
      <c r="I19" s="119">
        <v>33</v>
      </c>
      <c r="J19" s="143">
        <f t="shared" si="0"/>
        <v>0.10000000000000009</v>
      </c>
      <c r="K19" s="119">
        <v>30</v>
      </c>
      <c r="L19" s="211">
        <f t="shared" si="1"/>
        <v>-0.21052631578947367</v>
      </c>
      <c r="M19" s="119">
        <v>38</v>
      </c>
    </row>
    <row r="20" spans="1:13" s="4" customFormat="1" ht="11.45" customHeight="1">
      <c r="A20" s="35" t="s">
        <v>89</v>
      </c>
      <c r="B20" s="119">
        <v>353</v>
      </c>
      <c r="C20" s="143">
        <f t="shared" si="2"/>
        <v>-1.9444444444444486E-2</v>
      </c>
      <c r="D20" s="119">
        <v>360</v>
      </c>
      <c r="E20" s="119">
        <v>353</v>
      </c>
      <c r="F20" s="143">
        <f t="shared" si="3"/>
        <v>8.5714285714286742E-3</v>
      </c>
      <c r="G20" s="119">
        <v>350</v>
      </c>
      <c r="H20" s="143">
        <f t="shared" si="3"/>
        <v>-5.6818181818182323E-3</v>
      </c>
      <c r="I20" s="119">
        <v>352</v>
      </c>
      <c r="J20" s="143">
        <f t="shared" si="0"/>
        <v>-2.2222222222222254E-2</v>
      </c>
      <c r="K20" s="119">
        <v>360</v>
      </c>
      <c r="L20" s="211">
        <f t="shared" si="1"/>
        <v>-1.098901098901095E-2</v>
      </c>
      <c r="M20" s="119">
        <v>364</v>
      </c>
    </row>
    <row r="21" spans="1:13" s="4" customFormat="1" ht="11.45" customHeight="1">
      <c r="A21" s="35" t="s">
        <v>90</v>
      </c>
      <c r="B21" s="119">
        <v>250</v>
      </c>
      <c r="C21" s="143">
        <f t="shared" si="2"/>
        <v>5.4852320675105481E-2</v>
      </c>
      <c r="D21" s="119">
        <v>237</v>
      </c>
      <c r="E21" s="119">
        <v>241</v>
      </c>
      <c r="F21" s="143">
        <f t="shared" si="3"/>
        <v>3.8793103448275801E-2</v>
      </c>
      <c r="G21" s="119">
        <v>232</v>
      </c>
      <c r="H21" s="143">
        <f t="shared" si="3"/>
        <v>9.9526066350710929E-2</v>
      </c>
      <c r="I21" s="119">
        <v>211</v>
      </c>
      <c r="J21" s="143">
        <f t="shared" si="0"/>
        <v>1.9323671497584627E-2</v>
      </c>
      <c r="K21" s="119">
        <v>207</v>
      </c>
      <c r="L21" s="211">
        <f t="shared" si="1"/>
        <v>-9.5693779904306719E-3</v>
      </c>
      <c r="M21" s="119">
        <v>209</v>
      </c>
    </row>
    <row r="22" spans="1:13" s="4" customFormat="1" ht="11.45" customHeight="1">
      <c r="A22" s="35" t="s">
        <v>91</v>
      </c>
      <c r="B22" s="119">
        <v>63</v>
      </c>
      <c r="C22" s="143">
        <f t="shared" si="2"/>
        <v>-8.6956521739130488E-2</v>
      </c>
      <c r="D22" s="119">
        <v>69</v>
      </c>
      <c r="E22" s="119">
        <v>68</v>
      </c>
      <c r="F22" s="143">
        <f t="shared" si="3"/>
        <v>-5.555555555555558E-2</v>
      </c>
      <c r="G22" s="119">
        <v>72</v>
      </c>
      <c r="H22" s="143">
        <f t="shared" si="3"/>
        <v>-1.3698630136986356E-2</v>
      </c>
      <c r="I22" s="119">
        <v>73</v>
      </c>
      <c r="J22" s="143">
        <f t="shared" si="0"/>
        <v>0.19672131147540983</v>
      </c>
      <c r="K22" s="119">
        <v>61</v>
      </c>
      <c r="L22" s="211">
        <f t="shared" si="1"/>
        <v>5.1724137931034475E-2</v>
      </c>
      <c r="M22" s="119">
        <v>58</v>
      </c>
    </row>
    <row r="23" spans="1:13" s="4" customFormat="1" ht="11.45" customHeight="1">
      <c r="A23" s="35" t="s">
        <v>92</v>
      </c>
      <c r="B23" s="119">
        <v>17</v>
      </c>
      <c r="C23" s="143">
        <f t="shared" si="2"/>
        <v>6.25E-2</v>
      </c>
      <c r="D23" s="119">
        <v>16</v>
      </c>
      <c r="E23" s="119">
        <v>17</v>
      </c>
      <c r="F23" s="143">
        <f t="shared" si="3"/>
        <v>6.25E-2</v>
      </c>
      <c r="G23" s="119">
        <v>16</v>
      </c>
      <c r="H23" s="143">
        <f t="shared" si="3"/>
        <v>6.6666666666666652E-2</v>
      </c>
      <c r="I23" s="119">
        <v>15</v>
      </c>
      <c r="J23" s="143">
        <f t="shared" si="0"/>
        <v>0.875</v>
      </c>
      <c r="K23" s="119">
        <v>8</v>
      </c>
      <c r="L23" s="211">
        <f t="shared" si="1"/>
        <v>-0.33333333333333337</v>
      </c>
      <c r="M23" s="119">
        <v>12</v>
      </c>
    </row>
    <row r="24" spans="1:13" s="4" customFormat="1" ht="11.45" customHeight="1">
      <c r="A24" s="35" t="s">
        <v>93</v>
      </c>
      <c r="B24" s="119">
        <v>39</v>
      </c>
      <c r="C24" s="143">
        <f t="shared" si="2"/>
        <v>-0.11363636363636365</v>
      </c>
      <c r="D24" s="119">
        <v>44</v>
      </c>
      <c r="E24" s="119">
        <v>41</v>
      </c>
      <c r="F24" s="143">
        <f t="shared" si="3"/>
        <v>-2.3809523809523836E-2</v>
      </c>
      <c r="G24" s="119">
        <v>42</v>
      </c>
      <c r="H24" s="143">
        <f t="shared" si="3"/>
        <v>5.0000000000000044E-2</v>
      </c>
      <c r="I24" s="119">
        <v>40</v>
      </c>
      <c r="J24" s="143">
        <f t="shared" si="0"/>
        <v>0</v>
      </c>
      <c r="K24" s="119">
        <v>40</v>
      </c>
      <c r="L24" s="211">
        <f t="shared" si="1"/>
        <v>0.14285714285714279</v>
      </c>
      <c r="M24" s="119">
        <v>35</v>
      </c>
    </row>
    <row r="25" spans="1:13" s="4" customFormat="1" ht="11.45" customHeight="1">
      <c r="A25" s="35" t="s">
        <v>94</v>
      </c>
      <c r="B25" s="119">
        <v>46</v>
      </c>
      <c r="C25" s="143">
        <f t="shared" si="2"/>
        <v>0</v>
      </c>
      <c r="D25" s="119">
        <v>46</v>
      </c>
      <c r="E25" s="119">
        <v>46</v>
      </c>
      <c r="F25" s="143">
        <f t="shared" si="3"/>
        <v>2.2222222222222143E-2</v>
      </c>
      <c r="G25" s="119">
        <v>45</v>
      </c>
      <c r="H25" s="143">
        <f t="shared" si="3"/>
        <v>0.28571428571428581</v>
      </c>
      <c r="I25" s="119">
        <v>35</v>
      </c>
      <c r="J25" s="143">
        <f t="shared" si="0"/>
        <v>0.29629629629629628</v>
      </c>
      <c r="K25" s="119">
        <v>27</v>
      </c>
      <c r="L25" s="211">
        <f t="shared" si="1"/>
        <v>8.0000000000000071E-2</v>
      </c>
      <c r="M25" s="119">
        <v>25</v>
      </c>
    </row>
    <row r="26" spans="1:13" s="4" customFormat="1" ht="11.45" customHeight="1">
      <c r="A26" s="35" t="s">
        <v>95</v>
      </c>
      <c r="B26" s="119">
        <v>5</v>
      </c>
      <c r="C26" s="143">
        <f t="shared" si="2"/>
        <v>0.25</v>
      </c>
      <c r="D26" s="119">
        <v>4</v>
      </c>
      <c r="E26" s="119">
        <v>4</v>
      </c>
      <c r="F26" s="143">
        <f t="shared" si="3"/>
        <v>0</v>
      </c>
      <c r="G26" s="119">
        <v>4</v>
      </c>
      <c r="H26" s="143">
        <f t="shared" si="3"/>
        <v>-0.19999999999999996</v>
      </c>
      <c r="I26" s="119">
        <v>5</v>
      </c>
      <c r="J26" s="143">
        <f t="shared" si="0"/>
        <v>0.25</v>
      </c>
      <c r="K26" s="119">
        <v>4</v>
      </c>
      <c r="L26" s="211">
        <f t="shared" si="1"/>
        <v>-0.6</v>
      </c>
      <c r="M26" s="119">
        <v>10</v>
      </c>
    </row>
    <row r="27" spans="1:13" s="4" customFormat="1" ht="11.45" customHeight="1">
      <c r="A27" s="35" t="s">
        <v>96</v>
      </c>
      <c r="B27" s="89">
        <v>29</v>
      </c>
      <c r="C27" s="143">
        <f t="shared" si="2"/>
        <v>-9.375E-2</v>
      </c>
      <c r="D27" s="89">
        <v>32</v>
      </c>
      <c r="E27" s="89">
        <v>31</v>
      </c>
      <c r="F27" s="143">
        <f t="shared" si="3"/>
        <v>-6.0606060606060552E-2</v>
      </c>
      <c r="G27" s="89">
        <v>33</v>
      </c>
      <c r="H27" s="143">
        <f t="shared" si="3"/>
        <v>-2.9411764705882359E-2</v>
      </c>
      <c r="I27" s="89">
        <v>34</v>
      </c>
      <c r="J27" s="143">
        <f t="shared" si="0"/>
        <v>-0.20930232558139539</v>
      </c>
      <c r="K27" s="89">
        <v>43</v>
      </c>
      <c r="L27" s="211">
        <f t="shared" si="1"/>
        <v>2.3809523809523725E-2</v>
      </c>
      <c r="M27" s="213">
        <v>42</v>
      </c>
    </row>
    <row r="28" spans="1:13" s="4" customFormat="1" ht="11.45" customHeight="1">
      <c r="A28" s="35" t="s">
        <v>97</v>
      </c>
      <c r="B28" s="119">
        <v>19</v>
      </c>
      <c r="C28" s="143">
        <f t="shared" si="2"/>
        <v>-0.38709677419354838</v>
      </c>
      <c r="D28" s="119">
        <v>31</v>
      </c>
      <c r="E28" s="119">
        <v>36</v>
      </c>
      <c r="F28" s="143">
        <f t="shared" si="3"/>
        <v>-0.21739130434782605</v>
      </c>
      <c r="G28" s="119">
        <v>46</v>
      </c>
      <c r="H28" s="143">
        <f t="shared" si="3"/>
        <v>-0.29230769230769227</v>
      </c>
      <c r="I28" s="119">
        <v>65</v>
      </c>
      <c r="J28" s="143">
        <f t="shared" si="0"/>
        <v>4.8387096774193505E-2</v>
      </c>
      <c r="K28" s="119">
        <v>62</v>
      </c>
      <c r="L28" s="211">
        <f t="shared" si="1"/>
        <v>0.58974358974358965</v>
      </c>
      <c r="M28" s="119">
        <v>39</v>
      </c>
    </row>
    <row r="29" spans="1:13" s="2" customFormat="1" ht="11.45" customHeight="1">
      <c r="A29" s="35" t="s">
        <v>98</v>
      </c>
      <c r="B29" s="119">
        <v>72</v>
      </c>
      <c r="C29" s="143">
        <f t="shared" si="2"/>
        <v>0.30909090909090908</v>
      </c>
      <c r="D29" s="119">
        <v>55</v>
      </c>
      <c r="E29" s="119">
        <v>53</v>
      </c>
      <c r="F29" s="143">
        <f t="shared" si="3"/>
        <v>-0.6074074074074074</v>
      </c>
      <c r="G29" s="119">
        <v>135</v>
      </c>
      <c r="H29" s="143">
        <f t="shared" si="3"/>
        <v>-0.21965317919075145</v>
      </c>
      <c r="I29" s="119">
        <v>173</v>
      </c>
      <c r="J29" s="143">
        <f t="shared" si="0"/>
        <v>0.3307692307692307</v>
      </c>
      <c r="K29" s="119">
        <v>130</v>
      </c>
      <c r="L29" s="211">
        <f t="shared" si="1"/>
        <v>0.54761904761904767</v>
      </c>
      <c r="M29" s="119">
        <v>84</v>
      </c>
    </row>
    <row r="30" spans="1:13" s="4" customFormat="1" ht="11.45" customHeight="1">
      <c r="A30" s="35" t="s">
        <v>99</v>
      </c>
      <c r="B30" s="119">
        <v>3</v>
      </c>
      <c r="C30" s="143">
        <f>IFERROR(IF((+B30/D30)&lt;0,"n.m.",IF(B30&lt;0,(+B30/D30-1)*-1,(+B30/D30-1))),"")</f>
        <v>0</v>
      </c>
      <c r="D30" s="119">
        <v>3</v>
      </c>
      <c r="E30" s="119">
        <v>2</v>
      </c>
      <c r="F30" s="143">
        <f>IFERROR(IF((+E30/G30)&lt;0,"n.m.",IF(E30&lt;0,(+E30/G30-1)*-1,(+E30/G30-1))),"")</f>
        <v>-0.83333333333333337</v>
      </c>
      <c r="G30" s="119">
        <v>12</v>
      </c>
      <c r="H30" s="143" t="str">
        <f t="shared" si="3"/>
        <v/>
      </c>
      <c r="I30" s="119">
        <v>0</v>
      </c>
      <c r="J30" s="143" t="str">
        <f t="shared" si="0"/>
        <v/>
      </c>
      <c r="K30" s="119">
        <v>0</v>
      </c>
      <c r="L30" s="211">
        <f t="shared" si="1"/>
        <v>-1</v>
      </c>
      <c r="M30" s="119">
        <v>1</v>
      </c>
    </row>
    <row r="31" spans="1:13" s="178" customFormat="1" ht="11.45" customHeight="1">
      <c r="A31" s="35" t="s">
        <v>148</v>
      </c>
      <c r="B31" s="119">
        <v>1256</v>
      </c>
      <c r="C31" s="195">
        <f t="shared" ref="C31:C37" si="4">IFERROR(IF((+B31/D31)&lt;0,"n.m.",IF(B31&lt;0,(+B31/D31-1)*-1,(+B31/D31-1))),"")</f>
        <v>0.25099601593625498</v>
      </c>
      <c r="D31" s="119">
        <v>1004</v>
      </c>
      <c r="E31" s="119">
        <v>1064</v>
      </c>
      <c r="F31" s="195">
        <f t="shared" si="3"/>
        <v>0.24882629107981225</v>
      </c>
      <c r="G31" s="119">
        <v>852</v>
      </c>
      <c r="H31" s="195">
        <f t="shared" si="3"/>
        <v>0.45641025641025634</v>
      </c>
      <c r="I31" s="119">
        <v>585</v>
      </c>
      <c r="J31" s="195">
        <f t="shared" si="0"/>
        <v>0.69075144508670516</v>
      </c>
      <c r="K31" s="119">
        <v>346</v>
      </c>
      <c r="L31" s="143" t="str">
        <f t="shared" si="1"/>
        <v/>
      </c>
      <c r="M31" s="143"/>
    </row>
    <row r="32" spans="1:13" s="4" customFormat="1" ht="11.45" customHeight="1">
      <c r="A32" s="35" t="s">
        <v>100</v>
      </c>
      <c r="B32" s="119">
        <v>108</v>
      </c>
      <c r="C32" s="143">
        <f t="shared" si="4"/>
        <v>-5.2631578947368474E-2</v>
      </c>
      <c r="D32" s="119">
        <v>114</v>
      </c>
      <c r="E32" s="119">
        <v>81</v>
      </c>
      <c r="F32" s="143">
        <f t="shared" si="3"/>
        <v>5.1948051948051965E-2</v>
      </c>
      <c r="G32" s="119">
        <v>77</v>
      </c>
      <c r="H32" s="143">
        <f t="shared" si="3"/>
        <v>-0.31858407079646023</v>
      </c>
      <c r="I32" s="119">
        <v>113</v>
      </c>
      <c r="J32" s="143">
        <f t="shared" si="0"/>
        <v>-0.4886877828054299</v>
      </c>
      <c r="K32" s="119">
        <v>221</v>
      </c>
      <c r="L32" s="211">
        <f t="shared" si="1"/>
        <v>-0.43041237113402064</v>
      </c>
      <c r="M32" s="119">
        <v>388</v>
      </c>
    </row>
    <row r="33" spans="1:13" s="4" customFormat="1" ht="11.45" customHeight="1">
      <c r="A33" s="35" t="s">
        <v>101</v>
      </c>
      <c r="B33" s="119">
        <v>1757</v>
      </c>
      <c r="C33" s="143">
        <f t="shared" si="4"/>
        <v>2.0918070889017981E-2</v>
      </c>
      <c r="D33" s="119">
        <v>1721</v>
      </c>
      <c r="E33" s="119">
        <v>1695</v>
      </c>
      <c r="F33" s="143">
        <f t="shared" si="3"/>
        <v>5.6074766355140193E-2</v>
      </c>
      <c r="G33" s="119">
        <v>1605</v>
      </c>
      <c r="H33" s="143">
        <f t="shared" si="3"/>
        <v>4.3563068920676296E-2</v>
      </c>
      <c r="I33" s="119">
        <v>1538</v>
      </c>
      <c r="J33" s="143">
        <f t="shared" si="0"/>
        <v>-0.42633345766505037</v>
      </c>
      <c r="K33" s="119">
        <v>2681</v>
      </c>
      <c r="L33" s="211">
        <f t="shared" si="1"/>
        <v>-0.2798818157399946</v>
      </c>
      <c r="M33" s="119">
        <v>3723</v>
      </c>
    </row>
    <row r="34" spans="1:13" s="4" customFormat="1" ht="11.45" customHeight="1">
      <c r="A34" s="35" t="s">
        <v>102</v>
      </c>
      <c r="B34" s="119">
        <v>6063</v>
      </c>
      <c r="C34" s="143">
        <f t="shared" si="4"/>
        <v>0.13966165413533838</v>
      </c>
      <c r="D34" s="119">
        <v>5320</v>
      </c>
      <c r="E34" s="119">
        <v>5592</v>
      </c>
      <c r="F34" s="143">
        <f t="shared" si="3"/>
        <v>-3.2860601867865769E-2</v>
      </c>
      <c r="G34" s="119">
        <v>5782</v>
      </c>
      <c r="H34" s="143">
        <f t="shared" si="3"/>
        <v>-0.10936537276648184</v>
      </c>
      <c r="I34" s="119">
        <v>6492</v>
      </c>
      <c r="J34" s="143">
        <f t="shared" si="0"/>
        <v>-0.14612652900170986</v>
      </c>
      <c r="K34" s="119">
        <v>7603</v>
      </c>
      <c r="L34" s="211">
        <f t="shared" si="1"/>
        <v>0.16969230769230759</v>
      </c>
      <c r="M34" s="119">
        <v>6500</v>
      </c>
    </row>
    <row r="35" spans="1:13" s="4" customFormat="1" ht="11.45" customHeight="1">
      <c r="A35" s="35" t="s">
        <v>103</v>
      </c>
      <c r="B35" s="120">
        <v>559</v>
      </c>
      <c r="C35" s="143">
        <f t="shared" si="4"/>
        <v>-0.38436123348017626</v>
      </c>
      <c r="D35" s="120">
        <v>908</v>
      </c>
      <c r="E35" s="120">
        <v>791</v>
      </c>
      <c r="F35" s="143">
        <f t="shared" si="3"/>
        <v>-0.21760633036597432</v>
      </c>
      <c r="G35" s="120">
        <v>1011</v>
      </c>
      <c r="H35" s="143">
        <f t="shared" si="3"/>
        <v>0.25434243176178661</v>
      </c>
      <c r="I35" s="120">
        <v>806</v>
      </c>
      <c r="J35" s="143">
        <f t="shared" si="0"/>
        <v>-0.23456790123456794</v>
      </c>
      <c r="K35" s="120">
        <v>1053</v>
      </c>
      <c r="L35" s="211">
        <f t="shared" si="1"/>
        <v>6.6921606118546251E-3</v>
      </c>
      <c r="M35" s="214">
        <v>1046</v>
      </c>
    </row>
    <row r="36" spans="1:13" s="4" customFormat="1" ht="11.25" customHeight="1">
      <c r="A36" s="35" t="s">
        <v>104</v>
      </c>
      <c r="B36" s="120">
        <v>1250</v>
      </c>
      <c r="C36" s="143">
        <f t="shared" si="4"/>
        <v>0.42369020501138954</v>
      </c>
      <c r="D36" s="120">
        <v>878</v>
      </c>
      <c r="E36" s="120">
        <v>904</v>
      </c>
      <c r="F36" s="143">
        <f t="shared" si="3"/>
        <v>0.14141414141414144</v>
      </c>
      <c r="G36" s="120">
        <v>792</v>
      </c>
      <c r="H36" s="143">
        <f t="shared" si="3"/>
        <v>-0.17241379310344829</v>
      </c>
      <c r="I36" s="120">
        <v>957</v>
      </c>
      <c r="J36" s="143">
        <f t="shared" si="0"/>
        <v>4.3620501635768916E-2</v>
      </c>
      <c r="K36" s="120">
        <v>917</v>
      </c>
      <c r="L36" s="211">
        <f t="shared" si="1"/>
        <v>0.201834862385321</v>
      </c>
      <c r="M36" s="214">
        <v>763</v>
      </c>
    </row>
    <row r="37" spans="1:13" s="178" customFormat="1" ht="11.25" customHeight="1">
      <c r="A37" s="38" t="s">
        <v>108</v>
      </c>
      <c r="B37" s="349">
        <f>SUM(B14:B36)</f>
        <v>22706</v>
      </c>
      <c r="C37" s="142">
        <f t="shared" si="4"/>
        <v>0.1298765923566878</v>
      </c>
      <c r="D37" s="349">
        <f>SUM(D14:D36)</f>
        <v>20096</v>
      </c>
      <c r="E37" s="349">
        <f>SUM(E14:E36)</f>
        <v>20405</v>
      </c>
      <c r="F37" s="142">
        <f t="shared" si="3"/>
        <v>-9.9466278505579986E-3</v>
      </c>
      <c r="G37" s="349">
        <f>SUM(G14:G36)</f>
        <v>20610</v>
      </c>
      <c r="H37" s="142">
        <f t="shared" si="3"/>
        <v>-3.4162800506115532E-2</v>
      </c>
      <c r="I37" s="349">
        <f>SUM(I14:I36)</f>
        <v>21339</v>
      </c>
      <c r="J37" s="350">
        <f t="shared" si="0"/>
        <v>-0.15385225425274596</v>
      </c>
      <c r="K37" s="349">
        <f>SUM(K14:K36)</f>
        <v>25219</v>
      </c>
      <c r="L37" s="351">
        <f t="shared" si="1"/>
        <v>-4.0336390273602474E-2</v>
      </c>
      <c r="M37" s="349">
        <f>SUM(M14:M36)</f>
        <v>26279</v>
      </c>
    </row>
    <row r="38" spans="1:13" s="178" customFormat="1" ht="11.25" customHeight="1">
      <c r="A38" s="347"/>
      <c r="B38" s="348"/>
      <c r="C38" s="195"/>
      <c r="D38" s="348"/>
      <c r="E38" s="348"/>
      <c r="F38" s="195"/>
      <c r="G38" s="348"/>
      <c r="H38" s="195"/>
      <c r="I38" s="348"/>
      <c r="J38" s="195"/>
      <c r="K38" s="348"/>
      <c r="L38" s="211"/>
      <c r="M38" s="348"/>
    </row>
    <row r="39" spans="1:13" s="178" customFormat="1" ht="11.25" customHeight="1">
      <c r="A39" s="38" t="s">
        <v>152</v>
      </c>
      <c r="B39" s="348"/>
      <c r="C39" s="195"/>
      <c r="D39" s="348"/>
      <c r="E39" s="348"/>
      <c r="F39" s="195"/>
      <c r="G39" s="348"/>
      <c r="H39" s="195"/>
      <c r="I39" s="348"/>
      <c r="J39" s="195"/>
      <c r="K39" s="348"/>
      <c r="L39" s="211"/>
      <c r="M39" s="348"/>
    </row>
    <row r="40" spans="1:13" s="4" customFormat="1" ht="11.45" customHeight="1">
      <c r="A40" s="36" t="s">
        <v>84</v>
      </c>
      <c r="B40" s="37">
        <f>B14</f>
        <v>6877</v>
      </c>
      <c r="C40" s="143">
        <f t="shared" ref="C40:C44" si="5">IFERROR(IF((+B40/D40)&lt;0,"n.m.",IF(B40&lt;0,(+B40/D40-1)*-1,(+B40/D40-1))),"")</f>
        <v>0.29583568871302046</v>
      </c>
      <c r="D40" s="37">
        <f>D14</f>
        <v>5307</v>
      </c>
      <c r="E40" s="37">
        <f>E14</f>
        <v>5385</v>
      </c>
      <c r="F40" s="143">
        <f t="shared" si="3"/>
        <v>1.2979683972911937E-2</v>
      </c>
      <c r="G40" s="37">
        <f>G14</f>
        <v>5316</v>
      </c>
      <c r="H40" s="143">
        <f t="shared" si="3"/>
        <v>-2.2075055187637971E-2</v>
      </c>
      <c r="I40" s="37">
        <f>I14</f>
        <v>5436</v>
      </c>
      <c r="J40" s="143">
        <f t="shared" si="0"/>
        <v>-0.21217391304347821</v>
      </c>
      <c r="K40" s="37">
        <f>K14</f>
        <v>6900</v>
      </c>
      <c r="L40" s="143">
        <f t="shared" si="1"/>
        <v>-0.166566010387728</v>
      </c>
      <c r="M40" s="37">
        <f>M14</f>
        <v>8279</v>
      </c>
    </row>
    <row r="41" spans="1:13" s="4" customFormat="1" ht="11.45" customHeight="1">
      <c r="A41" s="36" t="s">
        <v>85</v>
      </c>
      <c r="B41" s="37">
        <f>B15</f>
        <v>1959</v>
      </c>
      <c r="C41" s="143">
        <f t="shared" si="5"/>
        <v>2.297650130548301E-2</v>
      </c>
      <c r="D41" s="37">
        <f>D15</f>
        <v>1915</v>
      </c>
      <c r="E41" s="37">
        <f>E15</f>
        <v>1956</v>
      </c>
      <c r="F41" s="143">
        <f t="shared" si="3"/>
        <v>-7.2106261859582577E-2</v>
      </c>
      <c r="G41" s="37">
        <f>G15</f>
        <v>2108</v>
      </c>
      <c r="H41" s="143">
        <f t="shared" si="3"/>
        <v>-9.1770788453252927E-2</v>
      </c>
      <c r="I41" s="37">
        <f>I15</f>
        <v>2321</v>
      </c>
      <c r="J41" s="143">
        <f t="shared" si="0"/>
        <v>-6.1084142394821961E-2</v>
      </c>
      <c r="K41" s="37">
        <f>K15</f>
        <v>2472</v>
      </c>
      <c r="L41" s="143">
        <f t="shared" si="1"/>
        <v>-4.1117145073700567E-2</v>
      </c>
      <c r="M41" s="37">
        <f>M15</f>
        <v>2578</v>
      </c>
    </row>
    <row r="42" spans="1:13" s="2" customFormat="1" ht="11.45" customHeight="1">
      <c r="A42" s="36" t="s">
        <v>105</v>
      </c>
      <c r="B42" s="89">
        <f>B16+B17+B18+B19+B20+B21+B22+B23+B24+B25</f>
        <v>2749</v>
      </c>
      <c r="C42" s="143">
        <f t="shared" si="5"/>
        <v>-1.9614835948644771E-2</v>
      </c>
      <c r="D42" s="89">
        <f>D16+D17+D18+D19+D20+D21+D22+D23+D24+D25</f>
        <v>2804</v>
      </c>
      <c r="E42" s="89">
        <f>E16+E17+E18+E19+E20+E21+E22+E23+E24+E25</f>
        <v>2811</v>
      </c>
      <c r="F42" s="143">
        <f t="shared" si="3"/>
        <v>-9.1646105040535941E-3</v>
      </c>
      <c r="G42" s="89">
        <f>G16+G17+G18+G19+G20+G21+G22+G23+G24+G25</f>
        <v>2837</v>
      </c>
      <c r="H42" s="143">
        <f t="shared" si="3"/>
        <v>8.1734186211797066E-3</v>
      </c>
      <c r="I42" s="89">
        <f>I16+I17+I18+I19+I20+I21+I22+I23+I24+I25</f>
        <v>2814</v>
      </c>
      <c r="J42" s="143">
        <f t="shared" si="0"/>
        <v>9.687836383207804E-3</v>
      </c>
      <c r="K42" s="89">
        <f>K16+K17+K18+K19+K20+K21+K22+K23+K24+K25</f>
        <v>2787</v>
      </c>
      <c r="L42" s="143">
        <f t="shared" si="1"/>
        <v>-1.3800424628450103E-2</v>
      </c>
      <c r="M42" s="89">
        <f>M16+M17+M18+M19+M20+M21+M22+M23+M24+M25</f>
        <v>2826</v>
      </c>
    </row>
    <row r="43" spans="1:13" s="2" customFormat="1" ht="11.45" customHeight="1">
      <c r="A43" s="36" t="s">
        <v>106</v>
      </c>
      <c r="B43" s="89">
        <f>B26+B27+B28+B29+B30+B32+B31</f>
        <v>1492</v>
      </c>
      <c r="C43" s="143">
        <f t="shared" si="5"/>
        <v>0.20032180209171369</v>
      </c>
      <c r="D43" s="89">
        <f>D26+D27+D28+D29+D30+D32+D31</f>
        <v>1243</v>
      </c>
      <c r="E43" s="89">
        <f>E26+E27+E28+E29+E30+E32+E31</f>
        <v>1271</v>
      </c>
      <c r="F43" s="143">
        <f t="shared" si="3"/>
        <v>9.6635030198446881E-2</v>
      </c>
      <c r="G43" s="89">
        <f>G26+G27+G28+G29+G30+G32+G31</f>
        <v>1159</v>
      </c>
      <c r="H43" s="143">
        <f t="shared" si="3"/>
        <v>0.18871794871794867</v>
      </c>
      <c r="I43" s="89">
        <f>I26+I27+I28+I29+I30+I32+I31</f>
        <v>975</v>
      </c>
      <c r="J43" s="143">
        <f t="shared" si="0"/>
        <v>0.20967741935483875</v>
      </c>
      <c r="K43" s="89">
        <f>K26+K27+K28+K29+K30+K32+K31</f>
        <v>806</v>
      </c>
      <c r="L43" s="143">
        <f t="shared" si="1"/>
        <v>0.42907801418439706</v>
      </c>
      <c r="M43" s="89">
        <f>M26+M27+M28+M29+M30+M32+M31</f>
        <v>564</v>
      </c>
    </row>
    <row r="44" spans="1:13" s="4" customFormat="1" ht="11.45" customHeight="1">
      <c r="A44" s="36" t="s">
        <v>107</v>
      </c>
      <c r="B44" s="89">
        <f>B33+B34+B35+B36</f>
        <v>9629</v>
      </c>
      <c r="C44" s="143">
        <f t="shared" si="5"/>
        <v>9.0857596012235087E-2</v>
      </c>
      <c r="D44" s="89">
        <f>D33+D34+D35+D36</f>
        <v>8827</v>
      </c>
      <c r="E44" s="89">
        <f>E33+E34+E35+E36</f>
        <v>8982</v>
      </c>
      <c r="F44" s="143">
        <f t="shared" si="3"/>
        <v>-2.2633297062023994E-2</v>
      </c>
      <c r="G44" s="89">
        <f>G33+G34+G35+G36</f>
        <v>9190</v>
      </c>
      <c r="H44" s="143">
        <f t="shared" si="3"/>
        <v>-6.1574594097824953E-2</v>
      </c>
      <c r="I44" s="89">
        <f>I33+I34+I35+I36</f>
        <v>9793</v>
      </c>
      <c r="J44" s="143">
        <f t="shared" si="0"/>
        <v>-0.20083238126326097</v>
      </c>
      <c r="K44" s="89">
        <f>K33+K34+K35+K36</f>
        <v>12254</v>
      </c>
      <c r="L44" s="143">
        <f t="shared" si="1"/>
        <v>1.8450797872340496E-2</v>
      </c>
      <c r="M44" s="89">
        <f>M33+M34+M35+M36</f>
        <v>12032</v>
      </c>
    </row>
    <row r="45" spans="1:13" ht="11.45" customHeight="1">
      <c r="A45" s="32"/>
      <c r="B45" s="33"/>
      <c r="C45" s="143"/>
      <c r="D45" s="33"/>
      <c r="E45" s="33"/>
      <c r="F45" s="143"/>
      <c r="G45" s="33"/>
      <c r="H45" s="143"/>
      <c r="I45" s="33"/>
      <c r="J45" s="143"/>
      <c r="K45" s="33"/>
      <c r="L45" s="143"/>
      <c r="M45" s="33"/>
    </row>
    <row r="46" spans="1:13" s="31" customFormat="1" ht="11.45" customHeight="1">
      <c r="A46" s="38" t="s">
        <v>1</v>
      </c>
      <c r="B46" s="34"/>
      <c r="C46" s="143"/>
      <c r="D46" s="34"/>
      <c r="E46" s="34"/>
      <c r="F46" s="143"/>
      <c r="G46" s="34"/>
      <c r="H46" s="143"/>
      <c r="I46" s="34"/>
      <c r="J46" s="143"/>
      <c r="K46" s="34"/>
      <c r="L46" s="211"/>
      <c r="M46" s="212"/>
    </row>
    <row r="47" spans="1:13" s="2" customFormat="1" ht="11.45" customHeight="1">
      <c r="A47" s="35" t="s">
        <v>84</v>
      </c>
      <c r="B47" s="122">
        <v>491.89</v>
      </c>
      <c r="C47" s="143">
        <f t="shared" ref="C47:C70" si="6">IFERROR(IF((+B47/D47)&lt;0,"n.m.",IF(B47&lt;0,(+B47/D47-1)*-1,(+B47/D47-1))),"")</f>
        <v>0.22433791318199914</v>
      </c>
      <c r="D47" s="122">
        <v>401.76</v>
      </c>
      <c r="E47" s="122">
        <v>924.13</v>
      </c>
      <c r="F47" s="143">
        <f t="shared" ref="F47:L77" si="7">IFERROR(IF((+E47/G47)&lt;0,"n.m.",IF(E47&lt;0,(+E47/G47-1)*-1,(+E47/G47-1))),"")</f>
        <v>2.0585539321251511E-2</v>
      </c>
      <c r="G47" s="122">
        <v>905.49</v>
      </c>
      <c r="H47" s="143">
        <f t="shared" si="7"/>
        <v>2.3626764941950373E-2</v>
      </c>
      <c r="I47" s="122">
        <v>884.59</v>
      </c>
      <c r="J47" s="143">
        <f t="shared" si="7"/>
        <v>-0.26714717700178114</v>
      </c>
      <c r="K47" s="122">
        <v>1207.05</v>
      </c>
      <c r="L47" s="211">
        <f t="shared" si="7"/>
        <v>-0.17529823314794823</v>
      </c>
      <c r="M47" s="122">
        <v>1463.62</v>
      </c>
    </row>
    <row r="48" spans="1:13" s="2" customFormat="1" ht="11.45" customHeight="1">
      <c r="A48" s="35" t="s">
        <v>85</v>
      </c>
      <c r="B48" s="122">
        <v>200.37</v>
      </c>
      <c r="C48" s="143">
        <f t="shared" si="6"/>
        <v>0.17581127868082858</v>
      </c>
      <c r="D48" s="122">
        <v>170.41</v>
      </c>
      <c r="E48" s="122">
        <v>386.35</v>
      </c>
      <c r="F48" s="143">
        <f t="shared" si="7"/>
        <v>-0.11202279988048436</v>
      </c>
      <c r="G48" s="122">
        <v>435.09</v>
      </c>
      <c r="H48" s="143">
        <f t="shared" si="7"/>
        <v>2.1601822066730891E-2</v>
      </c>
      <c r="I48" s="122">
        <v>425.89</v>
      </c>
      <c r="J48" s="143">
        <f t="shared" si="7"/>
        <v>-4.9267791767122038E-2</v>
      </c>
      <c r="K48" s="122">
        <v>447.96</v>
      </c>
      <c r="L48" s="211">
        <f t="shared" si="7"/>
        <v>-0.11503585610146394</v>
      </c>
      <c r="M48" s="122">
        <v>506.19</v>
      </c>
    </row>
    <row r="49" spans="1:13" s="2" customFormat="1" ht="11.45" customHeight="1">
      <c r="A49" s="35" t="s">
        <v>86</v>
      </c>
      <c r="B49" s="122">
        <v>39.630000000000003</v>
      </c>
      <c r="C49" s="143">
        <f t="shared" si="6"/>
        <v>-6.6431095406360385E-2</v>
      </c>
      <c r="D49" s="122">
        <v>42.45</v>
      </c>
      <c r="E49" s="122">
        <v>90.37</v>
      </c>
      <c r="F49" s="143">
        <f t="shared" si="7"/>
        <v>-0.15542056074766353</v>
      </c>
      <c r="G49" s="122">
        <v>107</v>
      </c>
      <c r="H49" s="143">
        <f t="shared" si="7"/>
        <v>0.34608126808403572</v>
      </c>
      <c r="I49" s="122">
        <v>79.489999999999995</v>
      </c>
      <c r="J49" s="143">
        <f t="shared" si="7"/>
        <v>-0.33015926518918015</v>
      </c>
      <c r="K49" s="122">
        <v>118.67</v>
      </c>
      <c r="L49" s="211">
        <f t="shared" si="7"/>
        <v>0.60755892712002146</v>
      </c>
      <c r="M49" s="122">
        <v>73.820000000000007</v>
      </c>
    </row>
    <row r="50" spans="1:13" s="2" customFormat="1" ht="11.45" customHeight="1">
      <c r="A50" s="35" t="s">
        <v>87</v>
      </c>
      <c r="B50" s="122">
        <v>86.100000000000009</v>
      </c>
      <c r="C50" s="143">
        <f t="shared" si="6"/>
        <v>8.438287153652424E-2</v>
      </c>
      <c r="D50" s="122">
        <v>79.399999999999991</v>
      </c>
      <c r="E50" s="122">
        <v>184.67000000000002</v>
      </c>
      <c r="F50" s="143">
        <f t="shared" si="7"/>
        <v>0.15853199498117942</v>
      </c>
      <c r="G50" s="122">
        <v>159.4</v>
      </c>
      <c r="H50" s="143">
        <f t="shared" si="7"/>
        <v>0.21087815253722297</v>
      </c>
      <c r="I50" s="122">
        <v>131.63999999999999</v>
      </c>
      <c r="J50" s="143">
        <f t="shared" si="7"/>
        <v>-6.4392324093816677E-2</v>
      </c>
      <c r="K50" s="122">
        <v>140.69999999999999</v>
      </c>
      <c r="L50" s="211">
        <f t="shared" si="7"/>
        <v>-2.3730224812656187E-2</v>
      </c>
      <c r="M50" s="122">
        <v>144.12</v>
      </c>
    </row>
    <row r="51" spans="1:13" s="4" customFormat="1" ht="11.45" customHeight="1">
      <c r="A51" s="35" t="s">
        <v>88</v>
      </c>
      <c r="B51" s="122">
        <v>63.13</v>
      </c>
      <c r="C51" s="143">
        <f t="shared" si="6"/>
        <v>2.5004059100503406E-2</v>
      </c>
      <c r="D51" s="122">
        <v>61.59</v>
      </c>
      <c r="E51" s="122">
        <v>127.4</v>
      </c>
      <c r="F51" s="143">
        <f t="shared" si="7"/>
        <v>6.4327485380117011E-2</v>
      </c>
      <c r="G51" s="122">
        <v>119.7</v>
      </c>
      <c r="H51" s="143">
        <f t="shared" si="7"/>
        <v>-4.6594982078853042E-2</v>
      </c>
      <c r="I51" s="122">
        <v>125.55</v>
      </c>
      <c r="J51" s="143">
        <f t="shared" si="7"/>
        <v>-0.2039185847441507</v>
      </c>
      <c r="K51" s="122">
        <v>157.71</v>
      </c>
      <c r="L51" s="211">
        <f t="shared" si="7"/>
        <v>-3.156278784157196E-2</v>
      </c>
      <c r="M51" s="122">
        <v>162.85</v>
      </c>
    </row>
    <row r="52" spans="1:13" s="4" customFormat="1" ht="11.45" customHeight="1">
      <c r="A52" s="35" t="s">
        <v>125</v>
      </c>
      <c r="B52" s="122"/>
      <c r="C52" s="143" t="str">
        <f t="shared" si="6"/>
        <v/>
      </c>
      <c r="D52" s="122"/>
      <c r="E52" s="122">
        <v>-14.29</v>
      </c>
      <c r="F52" s="143" t="str">
        <f t="shared" si="7"/>
        <v>n.m.</v>
      </c>
      <c r="G52" s="122">
        <v>2.15</v>
      </c>
      <c r="H52" s="143">
        <f t="shared" si="7"/>
        <v>0.65384615384615374</v>
      </c>
      <c r="I52" s="122">
        <v>1.3</v>
      </c>
      <c r="J52" s="143">
        <f t="shared" si="7"/>
        <v>-0.57654723127035834</v>
      </c>
      <c r="K52" s="122">
        <v>3.07</v>
      </c>
      <c r="L52" s="211">
        <f t="shared" si="7"/>
        <v>-0.49754500818330616</v>
      </c>
      <c r="M52" s="122">
        <v>6.11</v>
      </c>
    </row>
    <row r="53" spans="1:13" s="4" customFormat="1" ht="11.45" customHeight="1">
      <c r="A53" s="35" t="s">
        <v>89</v>
      </c>
      <c r="B53" s="122">
        <v>25.09</v>
      </c>
      <c r="C53" s="143">
        <f t="shared" si="6"/>
        <v>0.18181818181818188</v>
      </c>
      <c r="D53" s="122">
        <v>21.23</v>
      </c>
      <c r="E53" s="122">
        <v>51.6</v>
      </c>
      <c r="F53" s="143">
        <f t="shared" si="7"/>
        <v>0.23415450849079167</v>
      </c>
      <c r="G53" s="122">
        <v>41.81</v>
      </c>
      <c r="H53" s="143">
        <f t="shared" si="7"/>
        <v>2.0253782332845471E-2</v>
      </c>
      <c r="I53" s="122">
        <v>40.98</v>
      </c>
      <c r="J53" s="143">
        <f t="shared" si="7"/>
        <v>-0.12379730596536254</v>
      </c>
      <c r="K53" s="122">
        <v>46.77</v>
      </c>
      <c r="L53" s="211">
        <f t="shared" si="7"/>
        <v>-0.10264773599386023</v>
      </c>
      <c r="M53" s="122">
        <v>52.12</v>
      </c>
    </row>
    <row r="54" spans="1:13" s="4" customFormat="1" ht="11.45" customHeight="1">
      <c r="A54" s="35" t="s">
        <v>90</v>
      </c>
      <c r="B54" s="122">
        <v>27.33</v>
      </c>
      <c r="C54" s="143">
        <f t="shared" si="6"/>
        <v>0.10024154589371981</v>
      </c>
      <c r="D54" s="122">
        <v>24.84</v>
      </c>
      <c r="E54" s="122">
        <v>56.27</v>
      </c>
      <c r="F54" s="143">
        <f t="shared" si="7"/>
        <v>0.41027568922305768</v>
      </c>
      <c r="G54" s="122">
        <v>39.9</v>
      </c>
      <c r="H54" s="143">
        <f t="shared" si="7"/>
        <v>0.11921458625525938</v>
      </c>
      <c r="I54" s="122">
        <v>35.65</v>
      </c>
      <c r="J54" s="143">
        <f t="shared" si="7"/>
        <v>0.21506475800954328</v>
      </c>
      <c r="K54" s="122">
        <v>29.34</v>
      </c>
      <c r="L54" s="211">
        <f t="shared" si="7"/>
        <v>7.5907590759075827E-2</v>
      </c>
      <c r="M54" s="122">
        <v>27.27</v>
      </c>
    </row>
    <row r="55" spans="1:13" s="4" customFormat="1" ht="11.45" customHeight="1">
      <c r="A55" s="35" t="s">
        <v>91</v>
      </c>
      <c r="B55" s="122">
        <v>10.17</v>
      </c>
      <c r="C55" s="143">
        <f t="shared" si="6"/>
        <v>0.34701986754966896</v>
      </c>
      <c r="D55" s="122">
        <v>7.55</v>
      </c>
      <c r="E55" s="122">
        <v>17.91</v>
      </c>
      <c r="F55" s="143">
        <f t="shared" si="7"/>
        <v>0.35887708649468886</v>
      </c>
      <c r="G55" s="122">
        <v>13.18</v>
      </c>
      <c r="H55" s="143">
        <f t="shared" si="7"/>
        <v>0.1480836236933798</v>
      </c>
      <c r="I55" s="122">
        <v>11.48</v>
      </c>
      <c r="J55" s="143">
        <f t="shared" si="7"/>
        <v>-0.38478027867095388</v>
      </c>
      <c r="K55" s="122">
        <v>18.66</v>
      </c>
      <c r="L55" s="211">
        <f t="shared" si="7"/>
        <v>0.32246633593196328</v>
      </c>
      <c r="M55" s="122">
        <v>14.11</v>
      </c>
    </row>
    <row r="56" spans="1:13" s="4" customFormat="1" ht="11.45" customHeight="1">
      <c r="A56" s="35" t="s">
        <v>92</v>
      </c>
      <c r="B56" s="122">
        <v>7.81</v>
      </c>
      <c r="C56" s="143">
        <f t="shared" si="6"/>
        <v>0.10310734463276838</v>
      </c>
      <c r="D56" s="122">
        <v>7.08</v>
      </c>
      <c r="E56" s="122">
        <v>15.11</v>
      </c>
      <c r="F56" s="143">
        <f t="shared" si="7"/>
        <v>0.52012072434607637</v>
      </c>
      <c r="G56" s="122">
        <v>9.94</v>
      </c>
      <c r="H56" s="143">
        <f t="shared" si="7"/>
        <v>8.0434782608695743E-2</v>
      </c>
      <c r="I56" s="122">
        <v>9.1999999999999993</v>
      </c>
      <c r="J56" s="143">
        <f t="shared" si="7"/>
        <v>0.51565074135090594</v>
      </c>
      <c r="K56" s="122">
        <v>6.07</v>
      </c>
      <c r="L56" s="211">
        <f t="shared" si="7"/>
        <v>-0.19389110225763606</v>
      </c>
      <c r="M56" s="122">
        <v>7.53</v>
      </c>
    </row>
    <row r="57" spans="1:13" s="4" customFormat="1" ht="11.45" customHeight="1">
      <c r="A57" s="35" t="s">
        <v>93</v>
      </c>
      <c r="B57" s="122">
        <v>1.26</v>
      </c>
      <c r="C57" s="143">
        <f t="shared" si="6"/>
        <v>0.17757009345794383</v>
      </c>
      <c r="D57" s="122">
        <v>1.07</v>
      </c>
      <c r="E57" s="122">
        <v>2.35</v>
      </c>
      <c r="F57" s="143">
        <f t="shared" si="7"/>
        <v>-0.22442244224422436</v>
      </c>
      <c r="G57" s="122">
        <v>3.03</v>
      </c>
      <c r="H57" s="143">
        <f t="shared" si="7"/>
        <v>2.5647058823529409</v>
      </c>
      <c r="I57" s="122">
        <v>0.85</v>
      </c>
      <c r="J57" s="143">
        <f t="shared" si="7"/>
        <v>-0.16666666666666674</v>
      </c>
      <c r="K57" s="122">
        <v>1.02</v>
      </c>
      <c r="L57" s="211">
        <f t="shared" si="7"/>
        <v>6.25E-2</v>
      </c>
      <c r="M57" s="122">
        <v>0.96</v>
      </c>
    </row>
    <row r="58" spans="1:13" s="4" customFormat="1" ht="11.45" customHeight="1">
      <c r="A58" s="35" t="s">
        <v>94</v>
      </c>
      <c r="B58" s="122">
        <v>5.58</v>
      </c>
      <c r="C58" s="143">
        <f t="shared" si="6"/>
        <v>0.2946635730858469</v>
      </c>
      <c r="D58" s="122">
        <v>4.3099999999999996</v>
      </c>
      <c r="E58" s="122">
        <v>9.49</v>
      </c>
      <c r="F58" s="143">
        <f t="shared" si="7"/>
        <v>0.63620689655172424</v>
      </c>
      <c r="G58" s="122">
        <v>5.8</v>
      </c>
      <c r="H58" s="143">
        <f t="shared" si="7"/>
        <v>-7.4960127591706671E-2</v>
      </c>
      <c r="I58" s="122">
        <v>6.2700000000000005</v>
      </c>
      <c r="J58" s="143">
        <f t="shared" si="7"/>
        <v>0.29012345679012341</v>
      </c>
      <c r="K58" s="122">
        <v>4.8600000000000003</v>
      </c>
      <c r="L58" s="211">
        <f t="shared" si="7"/>
        <v>0.11981566820276512</v>
      </c>
      <c r="M58" s="122">
        <v>4.34</v>
      </c>
    </row>
    <row r="59" spans="1:13" s="4" customFormat="1" ht="11.45" customHeight="1">
      <c r="A59" s="35" t="s">
        <v>95</v>
      </c>
      <c r="B59" s="122">
        <v>1.45</v>
      </c>
      <c r="C59" s="143">
        <f t="shared" si="6"/>
        <v>0.30630630630630606</v>
      </c>
      <c r="D59" s="122">
        <v>1.1100000000000001</v>
      </c>
      <c r="E59" s="122">
        <v>1.65</v>
      </c>
      <c r="F59" s="143">
        <f t="shared" si="7"/>
        <v>-0.26991150442477885</v>
      </c>
      <c r="G59" s="122">
        <v>2.2600000000000002</v>
      </c>
      <c r="H59" s="143">
        <f t="shared" si="7"/>
        <v>0.22162162162162158</v>
      </c>
      <c r="I59" s="122">
        <v>1.85</v>
      </c>
      <c r="J59" s="143">
        <f t="shared" si="7"/>
        <v>-0.18141592920353966</v>
      </c>
      <c r="K59" s="122">
        <v>2.2599999999999998</v>
      </c>
      <c r="L59" s="211">
        <f t="shared" si="7"/>
        <v>-0.33918128654970769</v>
      </c>
      <c r="M59" s="122">
        <v>3.42</v>
      </c>
    </row>
    <row r="60" spans="1:13" s="4" customFormat="1" ht="11.45" customHeight="1">
      <c r="A60" s="35" t="s">
        <v>96</v>
      </c>
      <c r="B60" s="90">
        <v>7.04</v>
      </c>
      <c r="C60" s="143">
        <f t="shared" si="6"/>
        <v>-0.71896207584830341</v>
      </c>
      <c r="D60" s="90">
        <v>25.05</v>
      </c>
      <c r="E60" s="90">
        <v>32.840000000000003</v>
      </c>
      <c r="F60" s="143">
        <f t="shared" si="7"/>
        <v>1.5496894409937889</v>
      </c>
      <c r="G60" s="90">
        <v>12.88</v>
      </c>
      <c r="H60" s="143">
        <f t="shared" si="7"/>
        <v>1.0196078431372602E-2</v>
      </c>
      <c r="I60" s="90">
        <v>12.75</v>
      </c>
      <c r="J60" s="143">
        <f t="shared" si="7"/>
        <v>-0.56514324693042295</v>
      </c>
      <c r="K60" s="90">
        <v>29.32</v>
      </c>
      <c r="L60" s="211">
        <f t="shared" si="7"/>
        <v>-0.16822695035460988</v>
      </c>
      <c r="M60" s="215">
        <v>35.25</v>
      </c>
    </row>
    <row r="61" spans="1:13" s="4" customFormat="1" ht="11.45" customHeight="1">
      <c r="A61" s="35" t="s">
        <v>97</v>
      </c>
      <c r="B61" s="122">
        <v>1.42</v>
      </c>
      <c r="C61" s="143">
        <f t="shared" si="6"/>
        <v>-0.81558441558441563</v>
      </c>
      <c r="D61" s="122">
        <v>7.7</v>
      </c>
      <c r="E61" s="122">
        <v>29.38</v>
      </c>
      <c r="F61" s="143">
        <f t="shared" si="7"/>
        <v>0.67502850627137967</v>
      </c>
      <c r="G61" s="122">
        <v>17.54</v>
      </c>
      <c r="H61" s="143">
        <f t="shared" si="7"/>
        <v>-0.26794657762938234</v>
      </c>
      <c r="I61" s="122">
        <v>23.96</v>
      </c>
      <c r="J61" s="143">
        <f t="shared" si="7"/>
        <v>5.8771542200618754E-2</v>
      </c>
      <c r="K61" s="122">
        <v>22.63</v>
      </c>
      <c r="L61" s="211">
        <f t="shared" si="7"/>
        <v>1.6686320754716979</v>
      </c>
      <c r="M61" s="122">
        <v>8.48</v>
      </c>
    </row>
    <row r="62" spans="1:13" s="2" customFormat="1" ht="11.45" customHeight="1">
      <c r="A62" s="35" t="s">
        <v>98</v>
      </c>
      <c r="B62" s="122">
        <v>21.99</v>
      </c>
      <c r="C62" s="143" t="str">
        <f t="shared" si="6"/>
        <v>n.m.</v>
      </c>
      <c r="D62" s="122">
        <v>-2.48</v>
      </c>
      <c r="E62" s="122">
        <v>10.959999999999999</v>
      </c>
      <c r="F62" s="143">
        <f t="shared" si="7"/>
        <v>-0.78979670118910628</v>
      </c>
      <c r="G62" s="122">
        <v>52.14</v>
      </c>
      <c r="H62" s="143">
        <f t="shared" si="7"/>
        <v>0.11196417146513116</v>
      </c>
      <c r="I62" s="122">
        <v>46.89</v>
      </c>
      <c r="J62" s="143" t="str">
        <f t="shared" si="7"/>
        <v>n.m.</v>
      </c>
      <c r="K62" s="122">
        <v>-11.17</v>
      </c>
      <c r="L62" s="211" t="str">
        <f t="shared" si="7"/>
        <v>n.m.</v>
      </c>
      <c r="M62" s="122">
        <v>63.09</v>
      </c>
    </row>
    <row r="63" spans="1:13" s="4" customFormat="1" ht="11.45" customHeight="1">
      <c r="A63" s="35" t="s">
        <v>99</v>
      </c>
      <c r="B63" s="122">
        <v>0</v>
      </c>
      <c r="C63" s="143">
        <f t="shared" si="6"/>
        <v>-1</v>
      </c>
      <c r="D63" s="122">
        <v>2.1300000000000003</v>
      </c>
      <c r="E63" s="122">
        <v>5</v>
      </c>
      <c r="F63" s="143">
        <f t="shared" si="7"/>
        <v>-0.7209821428571429</v>
      </c>
      <c r="G63" s="122">
        <v>17.920000000000002</v>
      </c>
      <c r="H63" s="143">
        <f t="shared" si="7"/>
        <v>3.3814180929095361</v>
      </c>
      <c r="I63" s="122">
        <v>4.09</v>
      </c>
      <c r="J63" s="143">
        <f t="shared" si="7"/>
        <v>0.48188405797101463</v>
      </c>
      <c r="K63" s="122">
        <v>2.76</v>
      </c>
      <c r="L63" s="211">
        <f t="shared" si="7"/>
        <v>-0.33812949640287771</v>
      </c>
      <c r="M63" s="122">
        <v>4.17</v>
      </c>
    </row>
    <row r="64" spans="1:13" s="178" customFormat="1" ht="11.45" customHeight="1">
      <c r="A64" s="35" t="s">
        <v>148</v>
      </c>
      <c r="B64" s="122">
        <v>307.33</v>
      </c>
      <c r="C64" s="143">
        <f t="shared" si="6"/>
        <v>0.279955020615551</v>
      </c>
      <c r="D64" s="122">
        <v>240.11</v>
      </c>
      <c r="E64" s="122">
        <v>530.54999999999995</v>
      </c>
      <c r="F64" s="143">
        <f t="shared" si="7"/>
        <v>0.45695455169572985</v>
      </c>
      <c r="G64" s="122">
        <v>364.15</v>
      </c>
      <c r="H64" s="143">
        <f t="shared" si="7"/>
        <v>0.63832276060646942</v>
      </c>
      <c r="I64" s="122">
        <v>222.27</v>
      </c>
      <c r="J64" s="143">
        <f t="shared" si="7"/>
        <v>0.7804389618711951</v>
      </c>
      <c r="K64" s="122">
        <v>124.84</v>
      </c>
      <c r="L64" s="36" t="str">
        <f t="shared" si="7"/>
        <v/>
      </c>
      <c r="M64" s="36"/>
    </row>
    <row r="65" spans="1:13" s="4" customFormat="1" ht="11.45" customHeight="1">
      <c r="A65" s="35" t="s">
        <v>100</v>
      </c>
      <c r="B65" s="122">
        <v>5.24</v>
      </c>
      <c r="C65" s="143">
        <f t="shared" si="6"/>
        <v>19.96</v>
      </c>
      <c r="D65" s="122">
        <v>0.25</v>
      </c>
      <c r="E65" s="122">
        <v>7.68</v>
      </c>
      <c r="F65" s="143">
        <f t="shared" si="7"/>
        <v>-0.17596566523605151</v>
      </c>
      <c r="G65" s="122">
        <v>9.32</v>
      </c>
      <c r="H65" s="143">
        <f t="shared" si="7"/>
        <v>0.58503401360544216</v>
      </c>
      <c r="I65" s="122">
        <v>5.88</v>
      </c>
      <c r="J65" s="143">
        <f t="shared" si="7"/>
        <v>-0.89127218934911245</v>
      </c>
      <c r="K65" s="122">
        <v>54.08</v>
      </c>
      <c r="L65" s="211">
        <f t="shared" si="7"/>
        <v>-0.53773826822805371</v>
      </c>
      <c r="M65" s="122">
        <v>116.99000000000001</v>
      </c>
    </row>
    <row r="66" spans="1:13" s="4" customFormat="1" ht="11.45" customHeight="1">
      <c r="A66" s="35" t="s">
        <v>101</v>
      </c>
      <c r="B66" s="122">
        <v>106.07</v>
      </c>
      <c r="C66" s="143">
        <f t="shared" si="6"/>
        <v>-9.3108755129958976E-2</v>
      </c>
      <c r="D66" s="122">
        <v>116.96</v>
      </c>
      <c r="E66" s="122">
        <v>250.16</v>
      </c>
      <c r="F66" s="143">
        <f t="shared" si="7"/>
        <v>0.26266908944074285</v>
      </c>
      <c r="G66" s="122">
        <v>198.12</v>
      </c>
      <c r="H66" s="143">
        <f t="shared" si="7"/>
        <v>0.76106666666666678</v>
      </c>
      <c r="I66" s="122">
        <v>112.5</v>
      </c>
      <c r="J66" s="143">
        <f t="shared" si="7"/>
        <v>-0.2060131272496295</v>
      </c>
      <c r="K66" s="122">
        <v>141.69</v>
      </c>
      <c r="L66" s="211">
        <f t="shared" si="7"/>
        <v>-0.28399615948254076</v>
      </c>
      <c r="M66" s="122">
        <v>197.89</v>
      </c>
    </row>
    <row r="67" spans="1:13" s="4" customFormat="1" ht="11.45" customHeight="1">
      <c r="A67" s="35" t="s">
        <v>102</v>
      </c>
      <c r="B67" s="122">
        <v>257.83999999999997</v>
      </c>
      <c r="C67" s="143">
        <f t="shared" si="6"/>
        <v>5.6072086831865597E-2</v>
      </c>
      <c r="D67" s="122">
        <v>244.15</v>
      </c>
      <c r="E67" s="122">
        <v>556.16</v>
      </c>
      <c r="F67" s="143">
        <f t="shared" si="7"/>
        <v>0.16069788797061513</v>
      </c>
      <c r="G67" s="122">
        <v>479.16</v>
      </c>
      <c r="H67" s="143">
        <f t="shared" si="7"/>
        <v>1.8990706675456659E-2</v>
      </c>
      <c r="I67" s="122">
        <v>470.23</v>
      </c>
      <c r="J67" s="143">
        <f t="shared" si="7"/>
        <v>-0.30647611462619639</v>
      </c>
      <c r="K67" s="122">
        <v>678.03</v>
      </c>
      <c r="L67" s="211">
        <f t="shared" si="7"/>
        <v>4.029028645074173E-2</v>
      </c>
      <c r="M67" s="122">
        <v>651.77</v>
      </c>
    </row>
    <row r="68" spans="1:13" s="4" customFormat="1" ht="11.45" customHeight="1">
      <c r="A68" s="35" t="s">
        <v>103</v>
      </c>
      <c r="B68" s="123">
        <v>6.48</v>
      </c>
      <c r="C68" s="143">
        <f t="shared" si="6"/>
        <v>-0.55677154582763333</v>
      </c>
      <c r="D68" s="123">
        <v>14.62</v>
      </c>
      <c r="E68" s="123">
        <v>37.54</v>
      </c>
      <c r="F68" s="143">
        <f t="shared" si="7"/>
        <v>0.32932011331444766</v>
      </c>
      <c r="G68" s="123">
        <v>28.24</v>
      </c>
      <c r="H68" s="143">
        <f t="shared" si="7"/>
        <v>-0.3522935779816514</v>
      </c>
      <c r="I68" s="123">
        <v>43.6</v>
      </c>
      <c r="J68" s="143">
        <f t="shared" si="7"/>
        <v>-0.30083386786401534</v>
      </c>
      <c r="K68" s="123">
        <v>62.36</v>
      </c>
      <c r="L68" s="211">
        <f t="shared" si="7"/>
        <v>0.25751159507965315</v>
      </c>
      <c r="M68" s="216">
        <v>49.59</v>
      </c>
    </row>
    <row r="69" spans="1:13" s="4" customFormat="1" ht="11.45" customHeight="1">
      <c r="A69" s="35" t="s">
        <v>104</v>
      </c>
      <c r="B69" s="123">
        <v>57.76</v>
      </c>
      <c r="C69" s="143">
        <f t="shared" si="6"/>
        <v>7.2808320950965788E-2</v>
      </c>
      <c r="D69" s="123">
        <v>53.84</v>
      </c>
      <c r="E69" s="123">
        <v>131.84</v>
      </c>
      <c r="F69" s="143">
        <f t="shared" si="7"/>
        <v>-3.9347129116875545E-2</v>
      </c>
      <c r="G69" s="123">
        <v>137.24</v>
      </c>
      <c r="H69" s="143">
        <f t="shared" si="7"/>
        <v>0.19391039582427139</v>
      </c>
      <c r="I69" s="123">
        <v>114.95</v>
      </c>
      <c r="J69" s="143">
        <f t="shared" si="7"/>
        <v>-0.28994996602631418</v>
      </c>
      <c r="K69" s="123">
        <v>161.89000000000001</v>
      </c>
      <c r="L69" s="211">
        <f t="shared" si="7"/>
        <v>0.10422208580587955</v>
      </c>
      <c r="M69" s="216">
        <v>146.61000000000001</v>
      </c>
    </row>
    <row r="70" spans="1:13" s="178" customFormat="1" ht="11.45" customHeight="1">
      <c r="A70" s="38" t="s">
        <v>111</v>
      </c>
      <c r="B70" s="355">
        <f>SUM(B47:B69)</f>
        <v>1730.9799999999998</v>
      </c>
      <c r="C70" s="142">
        <f t="shared" si="6"/>
        <v>0.13497210073895327</v>
      </c>
      <c r="D70" s="355">
        <f>SUM(D47:D69)</f>
        <v>1525.1299999999999</v>
      </c>
      <c r="E70" s="355">
        <f>SUM(E47:E69)</f>
        <v>3445.1199999999994</v>
      </c>
      <c r="F70" s="142">
        <f t="shared" si="7"/>
        <v>8.9724367855357867E-2</v>
      </c>
      <c r="G70" s="355">
        <f>SUM(G47:G69)</f>
        <v>3161.46</v>
      </c>
      <c r="H70" s="142">
        <f t="shared" si="7"/>
        <v>0.12433051432148101</v>
      </c>
      <c r="I70" s="355">
        <f>SUM(I47:I69)</f>
        <v>2811.86</v>
      </c>
      <c r="J70" s="350">
        <f t="shared" si="7"/>
        <v>-0.18510275113966712</v>
      </c>
      <c r="K70" s="355">
        <f>SUM(K47:K69)</f>
        <v>3450.5700000000015</v>
      </c>
      <c r="L70" s="351">
        <f t="shared" si="7"/>
        <v>-7.7461700933080024E-2</v>
      </c>
      <c r="M70" s="355">
        <f>SUM(M47:M69)</f>
        <v>3740.3000000000006</v>
      </c>
    </row>
    <row r="71" spans="1:13" s="178" customFormat="1" ht="11.45" customHeight="1">
      <c r="A71" s="347"/>
      <c r="B71" s="354"/>
      <c r="C71" s="195"/>
      <c r="D71" s="354"/>
      <c r="E71" s="354"/>
      <c r="F71" s="195"/>
      <c r="G71" s="354"/>
      <c r="H71" s="195"/>
      <c r="I71" s="354"/>
      <c r="J71" s="195"/>
      <c r="K71" s="354"/>
      <c r="L71" s="211"/>
      <c r="M71" s="354"/>
    </row>
    <row r="72" spans="1:13" s="178" customFormat="1" ht="11.45" customHeight="1">
      <c r="A72" s="38" t="s">
        <v>153</v>
      </c>
      <c r="B72" s="354"/>
      <c r="C72" s="195"/>
      <c r="D72" s="354"/>
      <c r="E72" s="354"/>
      <c r="F72" s="195"/>
      <c r="G72" s="354"/>
      <c r="H72" s="195"/>
      <c r="I72" s="354"/>
      <c r="J72" s="195"/>
      <c r="K72" s="354"/>
      <c r="L72" s="211"/>
      <c r="M72" s="354"/>
    </row>
    <row r="73" spans="1:13" s="4" customFormat="1" ht="11.45" customHeight="1">
      <c r="A73" s="36" t="s">
        <v>84</v>
      </c>
      <c r="B73" s="91">
        <f>B47</f>
        <v>491.89</v>
      </c>
      <c r="C73" s="143">
        <f t="shared" ref="C73:C77" si="8">IFERROR(IF((+B73/D73)&lt;0,"n.m.",IF(B73&lt;0,(+B73/D73-1)*-1,(+B73/D73-1))),"")</f>
        <v>0.22433791318199914</v>
      </c>
      <c r="D73" s="91">
        <f>D47</f>
        <v>401.76</v>
      </c>
      <c r="E73" s="91">
        <f>E47</f>
        <v>924.13</v>
      </c>
      <c r="F73" s="143">
        <f t="shared" si="7"/>
        <v>2.0585539321251511E-2</v>
      </c>
      <c r="G73" s="91">
        <f>G47</f>
        <v>905.49</v>
      </c>
      <c r="H73" s="143">
        <f t="shared" si="7"/>
        <v>2.3626764941950373E-2</v>
      </c>
      <c r="I73" s="91">
        <f>I47</f>
        <v>884.59</v>
      </c>
      <c r="J73" s="143">
        <f t="shared" si="7"/>
        <v>-0.26714717700178114</v>
      </c>
      <c r="K73" s="91">
        <f>K47</f>
        <v>1207.05</v>
      </c>
      <c r="L73" s="143">
        <f t="shared" si="7"/>
        <v>-0.17529823314794823</v>
      </c>
      <c r="M73" s="91">
        <f>M47</f>
        <v>1463.62</v>
      </c>
    </row>
    <row r="74" spans="1:13" s="4" customFormat="1" ht="11.45" customHeight="1">
      <c r="A74" s="36" t="s">
        <v>85</v>
      </c>
      <c r="B74" s="91">
        <f>B48</f>
        <v>200.37</v>
      </c>
      <c r="C74" s="143">
        <f t="shared" si="8"/>
        <v>0.17581127868082858</v>
      </c>
      <c r="D74" s="91">
        <f>D48</f>
        <v>170.41</v>
      </c>
      <c r="E74" s="91">
        <f>E48</f>
        <v>386.35</v>
      </c>
      <c r="F74" s="143">
        <f t="shared" si="7"/>
        <v>-0.11202279988048436</v>
      </c>
      <c r="G74" s="91">
        <f>G48</f>
        <v>435.09</v>
      </c>
      <c r="H74" s="143">
        <f t="shared" si="7"/>
        <v>2.1601822066730891E-2</v>
      </c>
      <c r="I74" s="91">
        <f>I48</f>
        <v>425.89</v>
      </c>
      <c r="J74" s="143">
        <f t="shared" si="7"/>
        <v>-4.9267791767122038E-2</v>
      </c>
      <c r="K74" s="91">
        <f>K48</f>
        <v>447.96</v>
      </c>
      <c r="L74" s="143">
        <f t="shared" si="7"/>
        <v>-0.11503585610146394</v>
      </c>
      <c r="M74" s="91">
        <f>M48</f>
        <v>506.19</v>
      </c>
    </row>
    <row r="75" spans="1:13" s="2" customFormat="1" ht="11.45" customHeight="1">
      <c r="A75" s="36" t="s">
        <v>105</v>
      </c>
      <c r="B75" s="90">
        <f>B49+B50+B51+B52+B53+B54+B55+B56+B57+B58</f>
        <v>266.09999999999997</v>
      </c>
      <c r="C75" s="143">
        <f t="shared" si="8"/>
        <v>6.6447579352356234E-2</v>
      </c>
      <c r="D75" s="90">
        <f>D49+D50+D51+D52+D53+D54+D55+D56+D57+D58</f>
        <v>249.52</v>
      </c>
      <c r="E75" s="90">
        <f>E49+E50+E51+E52+E53+E54+E55+E56+E57+E58</f>
        <v>540.88000000000011</v>
      </c>
      <c r="F75" s="143">
        <f t="shared" si="7"/>
        <v>7.764340220358279E-2</v>
      </c>
      <c r="G75" s="90">
        <f>G49+G50+G51+G52+G53+G54+G55+G56+G57+G58</f>
        <v>501.90999999999991</v>
      </c>
      <c r="H75" s="143">
        <f t="shared" si="7"/>
        <v>0.13449063086277402</v>
      </c>
      <c r="I75" s="90">
        <f>I49+I50+I51+I52+I53+I54+I55+I56+I57+I58</f>
        <v>442.41</v>
      </c>
      <c r="J75" s="143">
        <f t="shared" si="7"/>
        <v>-0.16030519862584691</v>
      </c>
      <c r="K75" s="90">
        <f>K49+K50+K51+K52+K53+K54+K55+K56+K57+K58</f>
        <v>526.87</v>
      </c>
      <c r="L75" s="143">
        <f t="shared" si="7"/>
        <v>6.8203475052207141E-2</v>
      </c>
      <c r="M75" s="90">
        <f>M49+M50+M51+M52+M53+M54+M55+M56+M57+M58</f>
        <v>493.2299999999999</v>
      </c>
    </row>
    <row r="76" spans="1:13" s="2" customFormat="1" ht="11.45" customHeight="1">
      <c r="A76" s="36" t="s">
        <v>106</v>
      </c>
      <c r="B76" s="90">
        <f>B59+B60+B61+B62+B63+B65+B64</f>
        <v>344.46999999999997</v>
      </c>
      <c r="C76" s="143">
        <f t="shared" si="8"/>
        <v>0.25778654105962673</v>
      </c>
      <c r="D76" s="90">
        <f>D59+D60+D61+D62+D63+D65+D64</f>
        <v>273.87</v>
      </c>
      <c r="E76" s="90">
        <f>E59+E60+E61+E62+E63+E65+E64</f>
        <v>618.05999999999995</v>
      </c>
      <c r="F76" s="143">
        <f t="shared" si="7"/>
        <v>0.29787278721572408</v>
      </c>
      <c r="G76" s="90">
        <f>G59+G60+G61+G62+G63+G65+G64</f>
        <v>476.21</v>
      </c>
      <c r="H76" s="143">
        <f t="shared" si="7"/>
        <v>0.4989769901476282</v>
      </c>
      <c r="I76" s="90">
        <f>I59+I60+I61+I62+I63+I65+I64</f>
        <v>317.69</v>
      </c>
      <c r="J76" s="143">
        <f t="shared" si="7"/>
        <v>0.4137148451406194</v>
      </c>
      <c r="K76" s="90">
        <f>K59+K60+K61+K62+K63+K65+K64</f>
        <v>224.72</v>
      </c>
      <c r="L76" s="143">
        <f t="shared" si="7"/>
        <v>-2.8867761452031293E-2</v>
      </c>
      <c r="M76" s="90">
        <f>M59+M60+M61+M62+M63+M65+M64</f>
        <v>231.40000000000003</v>
      </c>
    </row>
    <row r="77" spans="1:13" s="4" customFormat="1" ht="11.45" customHeight="1">
      <c r="A77" s="36" t="s">
        <v>107</v>
      </c>
      <c r="B77" s="90">
        <f>B66+B67+B68+B69</f>
        <v>428.15</v>
      </c>
      <c r="C77" s="143">
        <f t="shared" si="8"/>
        <v>-3.3056312126080734E-3</v>
      </c>
      <c r="D77" s="90">
        <f>D66+D67+D68+D69</f>
        <v>429.57000000000005</v>
      </c>
      <c r="E77" s="90">
        <f>E66+E67+E68+E69</f>
        <v>975.69999999999993</v>
      </c>
      <c r="F77" s="143">
        <f t="shared" si="7"/>
        <v>0.15774360434761969</v>
      </c>
      <c r="G77" s="90">
        <f>G66+G67+G68+G69</f>
        <v>842.76</v>
      </c>
      <c r="H77" s="143">
        <f t="shared" si="7"/>
        <v>0.13689833800992868</v>
      </c>
      <c r="I77" s="90">
        <f>I66+I67+I68+I69</f>
        <v>741.28000000000009</v>
      </c>
      <c r="J77" s="143">
        <f t="shared" si="7"/>
        <v>-0.2899412818376006</v>
      </c>
      <c r="K77" s="90">
        <f>K66+K67+K68+K69</f>
        <v>1043.97</v>
      </c>
      <c r="L77" s="143">
        <f t="shared" si="7"/>
        <v>-1.8071252366474999E-3</v>
      </c>
      <c r="M77" s="90">
        <f>M66+M67+M68+M69</f>
        <v>1045.8600000000001</v>
      </c>
    </row>
    <row r="78" spans="1:13" ht="11.45" customHeight="1">
      <c r="A78" s="35"/>
      <c r="B78" s="36"/>
      <c r="C78" s="143"/>
      <c r="D78" s="36"/>
      <c r="E78" s="36"/>
      <c r="F78" s="143"/>
      <c r="G78" s="36"/>
      <c r="H78" s="143"/>
      <c r="I78" s="36"/>
      <c r="J78" s="143"/>
      <c r="K78" s="36"/>
      <c r="L78" s="143"/>
      <c r="M78" s="36"/>
    </row>
    <row r="79" spans="1:13" ht="11.45" customHeight="1">
      <c r="A79" s="39" t="s">
        <v>2</v>
      </c>
      <c r="B79" s="122"/>
      <c r="C79" s="143"/>
      <c r="D79" s="122"/>
      <c r="E79" s="122"/>
      <c r="F79" s="143"/>
      <c r="G79" s="122"/>
      <c r="H79" s="143"/>
      <c r="I79" s="122"/>
      <c r="J79" s="143"/>
      <c r="K79" s="122"/>
      <c r="L79" s="211"/>
      <c r="M79" s="217"/>
    </row>
    <row r="80" spans="1:13" s="2" customFormat="1" ht="11.45" customHeight="1">
      <c r="A80" s="35" t="s">
        <v>84</v>
      </c>
      <c r="B80" s="122">
        <v>1210.1300000000001</v>
      </c>
      <c r="C80" s="143">
        <f t="shared" ref="C80:C103" si="9">IFERROR(IF((+B80/D80)&lt;0,"n.m.",IF(B80&lt;0,(+B80/D80-1)*-1,(+B80/D80-1))),"")</f>
        <v>0.36271297140862369</v>
      </c>
      <c r="D80" s="122">
        <v>888.03</v>
      </c>
      <c r="E80" s="122">
        <v>1115.9000000000001</v>
      </c>
      <c r="F80" s="143">
        <f t="shared" ref="F80:L110" si="10">IFERROR(IF((+E80/G80)&lt;0,"n.m.",IF(E80&lt;0,(+E80/G80-1)*-1,(+E80/G80-1))),"")</f>
        <v>4.9320607456862176E-2</v>
      </c>
      <c r="G80" s="122">
        <v>1063.45</v>
      </c>
      <c r="H80" s="143">
        <f t="shared" si="10"/>
        <v>0.24712684116708883</v>
      </c>
      <c r="I80" s="122">
        <v>852.72</v>
      </c>
      <c r="J80" s="143">
        <f t="shared" si="10"/>
        <v>1.6209739939390122E-3</v>
      </c>
      <c r="K80" s="122">
        <v>851.34</v>
      </c>
      <c r="L80" s="211">
        <f t="shared" si="10"/>
        <v>-0.17490623273664718</v>
      </c>
      <c r="M80" s="122">
        <v>1031.81</v>
      </c>
    </row>
    <row r="81" spans="1:13" s="2" customFormat="1" ht="11.45" customHeight="1">
      <c r="A81" s="35" t="s">
        <v>85</v>
      </c>
      <c r="B81" s="122">
        <v>331.94</v>
      </c>
      <c r="C81" s="143">
        <f t="shared" si="9"/>
        <v>-9.4840750436300247E-2</v>
      </c>
      <c r="D81" s="122">
        <v>366.72</v>
      </c>
      <c r="E81" s="122">
        <v>383.72</v>
      </c>
      <c r="F81" s="143">
        <f t="shared" si="10"/>
        <v>0.12898670118865496</v>
      </c>
      <c r="G81" s="122">
        <v>339.88</v>
      </c>
      <c r="H81" s="143">
        <f t="shared" si="10"/>
        <v>0.37787327198281107</v>
      </c>
      <c r="I81" s="122">
        <v>246.67</v>
      </c>
      <c r="J81" s="143">
        <f t="shared" si="10"/>
        <v>-0.17570593149540525</v>
      </c>
      <c r="K81" s="122">
        <v>299.25</v>
      </c>
      <c r="L81" s="211">
        <f t="shared" si="10"/>
        <v>-0.24883277272955473</v>
      </c>
      <c r="M81" s="122">
        <v>398.38</v>
      </c>
    </row>
    <row r="82" spans="1:13" s="2" customFormat="1" ht="11.45" customHeight="1">
      <c r="A82" s="35" t="s">
        <v>86</v>
      </c>
      <c r="B82" s="122">
        <v>52.92</v>
      </c>
      <c r="C82" s="143">
        <f t="shared" si="9"/>
        <v>0.69181585677749369</v>
      </c>
      <c r="D82" s="122">
        <v>31.28</v>
      </c>
      <c r="E82" s="122">
        <v>33.06</v>
      </c>
      <c r="F82" s="143">
        <f t="shared" si="10"/>
        <v>-4.9180327868852514E-2</v>
      </c>
      <c r="G82" s="122">
        <v>34.770000000000003</v>
      </c>
      <c r="H82" s="143">
        <f t="shared" si="10"/>
        <v>-0.41778298727394503</v>
      </c>
      <c r="I82" s="122">
        <v>59.72</v>
      </c>
      <c r="J82" s="143">
        <f t="shared" si="10"/>
        <v>0.38980684198277871</v>
      </c>
      <c r="K82" s="122">
        <v>42.97</v>
      </c>
      <c r="L82" s="211">
        <f t="shared" si="10"/>
        <v>1.4852515905147481</v>
      </c>
      <c r="M82" s="122">
        <v>17.290000000000003</v>
      </c>
    </row>
    <row r="83" spans="1:13" s="2" customFormat="1" ht="11.45" customHeight="1">
      <c r="A83" s="35" t="s">
        <v>87</v>
      </c>
      <c r="B83" s="122">
        <v>20.98</v>
      </c>
      <c r="C83" s="143">
        <f t="shared" si="9"/>
        <v>-0.24369142033165103</v>
      </c>
      <c r="D83" s="122">
        <v>27.74</v>
      </c>
      <c r="E83" s="122">
        <v>14.02</v>
      </c>
      <c r="F83" s="143">
        <f t="shared" si="10"/>
        <v>-0.30901922129127646</v>
      </c>
      <c r="G83" s="122">
        <v>20.29</v>
      </c>
      <c r="H83" s="143">
        <f t="shared" si="10"/>
        <v>0.52556390977443601</v>
      </c>
      <c r="I83" s="122">
        <v>13.3</v>
      </c>
      <c r="J83" s="143">
        <f t="shared" si="10"/>
        <v>-0.17133956386292837</v>
      </c>
      <c r="K83" s="122">
        <v>16.05</v>
      </c>
      <c r="L83" s="211">
        <f t="shared" si="10"/>
        <v>-6.2266500622654153E-4</v>
      </c>
      <c r="M83" s="122">
        <v>16.059999999999999</v>
      </c>
    </row>
    <row r="84" spans="1:13" s="4" customFormat="1" ht="11.45" customHeight="1">
      <c r="A84" s="35" t="s">
        <v>88</v>
      </c>
      <c r="B84" s="122">
        <v>14.94</v>
      </c>
      <c r="C84" s="143">
        <f t="shared" si="9"/>
        <v>-0.31811958010041075</v>
      </c>
      <c r="D84" s="122">
        <v>21.91</v>
      </c>
      <c r="E84" s="122">
        <v>11.32</v>
      </c>
      <c r="F84" s="143">
        <f t="shared" si="10"/>
        <v>0.10763209393346385</v>
      </c>
      <c r="G84" s="122">
        <v>10.220000000000001</v>
      </c>
      <c r="H84" s="143">
        <f t="shared" si="10"/>
        <v>-5.632502308402576E-2</v>
      </c>
      <c r="I84" s="122">
        <v>10.83</v>
      </c>
      <c r="J84" s="143">
        <f t="shared" si="10"/>
        <v>-0.65355086372360849</v>
      </c>
      <c r="K84" s="122">
        <v>31.26</v>
      </c>
      <c r="L84" s="211">
        <f t="shared" si="10"/>
        <v>-9.154315605928498E-2</v>
      </c>
      <c r="M84" s="122">
        <v>34.409999999999997</v>
      </c>
    </row>
    <row r="85" spans="1:13" s="4" customFormat="1" ht="11.45" customHeight="1">
      <c r="A85" s="35" t="s">
        <v>125</v>
      </c>
      <c r="B85" s="122"/>
      <c r="C85" s="143" t="str">
        <f t="shared" si="9"/>
        <v/>
      </c>
      <c r="D85" s="122"/>
      <c r="E85" s="122">
        <v>0.6</v>
      </c>
      <c r="F85" s="143">
        <f t="shared" si="10"/>
        <v>0.49999999999999978</v>
      </c>
      <c r="G85" s="122">
        <v>0.4</v>
      </c>
      <c r="H85" s="143">
        <f t="shared" si="10"/>
        <v>0</v>
      </c>
      <c r="I85" s="122">
        <v>0.4</v>
      </c>
      <c r="J85" s="143">
        <f t="shared" si="10"/>
        <v>-0.23076923076923073</v>
      </c>
      <c r="K85" s="122">
        <v>0.52</v>
      </c>
      <c r="L85" s="211" t="str">
        <f t="shared" si="10"/>
        <v/>
      </c>
      <c r="M85" s="122">
        <v>0</v>
      </c>
    </row>
    <row r="86" spans="1:13" s="4" customFormat="1" ht="11.45" customHeight="1">
      <c r="A86" s="35" t="s">
        <v>89</v>
      </c>
      <c r="B86" s="122">
        <v>16.809999999999999</v>
      </c>
      <c r="C86" s="143">
        <f t="shared" si="9"/>
        <v>0.41976351351351338</v>
      </c>
      <c r="D86" s="122">
        <v>11.84</v>
      </c>
      <c r="E86" s="122">
        <v>17.510000000000002</v>
      </c>
      <c r="F86" s="143">
        <f t="shared" si="10"/>
        <v>0.69015444015444039</v>
      </c>
      <c r="G86" s="122">
        <v>10.36</v>
      </c>
      <c r="H86" s="143">
        <f t="shared" si="10"/>
        <v>-0.11225364181662389</v>
      </c>
      <c r="I86" s="122">
        <v>11.67</v>
      </c>
      <c r="J86" s="143">
        <f t="shared" si="10"/>
        <v>0.32163080407701017</v>
      </c>
      <c r="K86" s="122">
        <v>8.83</v>
      </c>
      <c r="L86" s="211">
        <f t="shared" si="10"/>
        <v>-0.30907668231611884</v>
      </c>
      <c r="M86" s="122">
        <v>12.78</v>
      </c>
    </row>
    <row r="87" spans="1:13" s="4" customFormat="1" ht="11.45" customHeight="1">
      <c r="A87" s="35" t="s">
        <v>90</v>
      </c>
      <c r="B87" s="122">
        <v>9.66</v>
      </c>
      <c r="C87" s="143">
        <f t="shared" si="9"/>
        <v>-0.31923890063424942</v>
      </c>
      <c r="D87" s="122">
        <v>14.19</v>
      </c>
      <c r="E87" s="122">
        <v>11.3</v>
      </c>
      <c r="F87" s="143">
        <f t="shared" si="10"/>
        <v>2.8965517241379315</v>
      </c>
      <c r="G87" s="122">
        <v>2.9</v>
      </c>
      <c r="H87" s="143">
        <f t="shared" si="10"/>
        <v>-0.39457202505219213</v>
      </c>
      <c r="I87" s="122">
        <v>4.79</v>
      </c>
      <c r="J87" s="143">
        <f t="shared" si="10"/>
        <v>-0.28293413173652693</v>
      </c>
      <c r="K87" s="122">
        <v>6.68</v>
      </c>
      <c r="L87" s="211">
        <f t="shared" si="10"/>
        <v>0.44902386117136639</v>
      </c>
      <c r="M87" s="122">
        <v>4.6100000000000003</v>
      </c>
    </row>
    <row r="88" spans="1:13" s="4" customFormat="1" ht="11.45" customHeight="1">
      <c r="A88" s="35" t="s">
        <v>91</v>
      </c>
      <c r="B88" s="122">
        <v>1.27</v>
      </c>
      <c r="C88" s="143">
        <f t="shared" si="9"/>
        <v>3.2520325203251987E-2</v>
      </c>
      <c r="D88" s="122">
        <v>1.23</v>
      </c>
      <c r="E88" s="122">
        <v>0.25</v>
      </c>
      <c r="F88" s="143">
        <f t="shared" si="10"/>
        <v>0.47058823529411753</v>
      </c>
      <c r="G88" s="122">
        <v>0.17</v>
      </c>
      <c r="H88" s="143">
        <f t="shared" si="10"/>
        <v>-0.89102564102564097</v>
      </c>
      <c r="I88" s="122">
        <v>1.56</v>
      </c>
      <c r="J88" s="143">
        <f t="shared" si="10"/>
        <v>-0.41791044776119401</v>
      </c>
      <c r="K88" s="122">
        <v>2.68</v>
      </c>
      <c r="L88" s="211">
        <f t="shared" si="10"/>
        <v>-0.49718574108818014</v>
      </c>
      <c r="M88" s="122">
        <v>5.33</v>
      </c>
    </row>
    <row r="89" spans="1:13" s="4" customFormat="1" ht="11.45" customHeight="1">
      <c r="A89" s="35" t="s">
        <v>92</v>
      </c>
      <c r="B89" s="122">
        <v>0.31</v>
      </c>
      <c r="C89" s="143">
        <f t="shared" si="9"/>
        <v>-0.86808510638297876</v>
      </c>
      <c r="D89" s="122">
        <v>2.35</v>
      </c>
      <c r="E89" s="122">
        <v>0</v>
      </c>
      <c r="F89" s="143">
        <f t="shared" si="10"/>
        <v>-1</v>
      </c>
      <c r="G89" s="122">
        <v>3.68</v>
      </c>
      <c r="H89" s="143">
        <f t="shared" si="10"/>
        <v>-0.6912751677852349</v>
      </c>
      <c r="I89" s="122">
        <v>11.92</v>
      </c>
      <c r="J89" s="143">
        <f t="shared" si="10"/>
        <v>237.39999999999998</v>
      </c>
      <c r="K89" s="122">
        <v>0.05</v>
      </c>
      <c r="L89" s="211">
        <f t="shared" si="10"/>
        <v>0</v>
      </c>
      <c r="M89" s="122">
        <v>0.05</v>
      </c>
    </row>
    <row r="90" spans="1:13" s="4" customFormat="1" ht="11.45" customHeight="1">
      <c r="A90" s="35" t="s">
        <v>93</v>
      </c>
      <c r="B90" s="122">
        <v>0</v>
      </c>
      <c r="C90" s="143" t="str">
        <f t="shared" si="9"/>
        <v/>
      </c>
      <c r="D90" s="122">
        <v>0</v>
      </c>
      <c r="E90" s="122">
        <v>0</v>
      </c>
      <c r="F90" s="143" t="str">
        <f t="shared" si="10"/>
        <v/>
      </c>
      <c r="G90" s="122">
        <v>0</v>
      </c>
      <c r="H90" s="143" t="str">
        <f t="shared" si="10"/>
        <v/>
      </c>
      <c r="I90" s="122">
        <v>0</v>
      </c>
      <c r="J90" s="143" t="str">
        <f t="shared" si="10"/>
        <v/>
      </c>
      <c r="K90" s="122">
        <v>0</v>
      </c>
      <c r="L90" s="211" t="str">
        <f t="shared" si="10"/>
        <v/>
      </c>
      <c r="M90" s="122">
        <v>0</v>
      </c>
    </row>
    <row r="91" spans="1:13" s="4" customFormat="1" ht="11.45" customHeight="1">
      <c r="A91" s="35" t="s">
        <v>94</v>
      </c>
      <c r="B91" s="122">
        <v>0.64</v>
      </c>
      <c r="C91" s="143">
        <f t="shared" si="9"/>
        <v>-0.98849748382458658</v>
      </c>
      <c r="D91" s="122">
        <v>55.64</v>
      </c>
      <c r="E91" s="122">
        <v>0.67</v>
      </c>
      <c r="F91" s="143">
        <f t="shared" si="10"/>
        <v>-0.98797127468581691</v>
      </c>
      <c r="G91" s="122">
        <v>55.7</v>
      </c>
      <c r="H91" s="143">
        <f t="shared" si="10"/>
        <v>-1.2586420847367386E-2</v>
      </c>
      <c r="I91" s="122">
        <v>56.41</v>
      </c>
      <c r="J91" s="143" t="str">
        <f t="shared" si="10"/>
        <v/>
      </c>
      <c r="K91" s="122">
        <v>0</v>
      </c>
      <c r="L91" s="211" t="str">
        <f t="shared" si="10"/>
        <v/>
      </c>
      <c r="M91" s="122">
        <v>0</v>
      </c>
    </row>
    <row r="92" spans="1:13" s="4" customFormat="1" ht="11.45" customHeight="1">
      <c r="A92" s="35" t="s">
        <v>95</v>
      </c>
      <c r="B92" s="122">
        <v>3.24</v>
      </c>
      <c r="C92" s="143">
        <f t="shared" si="9"/>
        <v>1.4179104477611939</v>
      </c>
      <c r="D92" s="122">
        <v>1.34</v>
      </c>
      <c r="E92" s="122">
        <v>2.94</v>
      </c>
      <c r="F92" s="143">
        <f t="shared" si="10"/>
        <v>4.0689655172413799</v>
      </c>
      <c r="G92" s="122">
        <v>0.57999999999999996</v>
      </c>
      <c r="H92" s="143">
        <f t="shared" si="10"/>
        <v>-6.4516129032258118E-2</v>
      </c>
      <c r="I92" s="122">
        <v>0.62</v>
      </c>
      <c r="J92" s="143">
        <f t="shared" si="10"/>
        <v>-0.61250000000000004</v>
      </c>
      <c r="K92" s="122">
        <v>1.6</v>
      </c>
      <c r="L92" s="211">
        <f t="shared" si="10"/>
        <v>0.22137404580152675</v>
      </c>
      <c r="M92" s="122">
        <v>1.31</v>
      </c>
    </row>
    <row r="93" spans="1:13" s="4" customFormat="1" ht="11.45" customHeight="1">
      <c r="A93" s="35" t="s">
        <v>96</v>
      </c>
      <c r="B93" s="122">
        <v>18.41</v>
      </c>
      <c r="C93" s="143">
        <f t="shared" si="9"/>
        <v>-1.4453961456102782E-2</v>
      </c>
      <c r="D93" s="122">
        <v>18.68</v>
      </c>
      <c r="E93" s="122">
        <v>11.12</v>
      </c>
      <c r="F93" s="143">
        <f t="shared" si="10"/>
        <v>-0.46150121065375305</v>
      </c>
      <c r="G93" s="122">
        <v>20.65</v>
      </c>
      <c r="H93" s="143">
        <f t="shared" si="10"/>
        <v>0.49854862119013066</v>
      </c>
      <c r="I93" s="122">
        <v>13.78</v>
      </c>
      <c r="J93" s="143">
        <f t="shared" si="10"/>
        <v>-2.0611229566453559E-2</v>
      </c>
      <c r="K93" s="122">
        <v>14.07</v>
      </c>
      <c r="L93" s="211">
        <f t="shared" si="10"/>
        <v>2.0193133047210301</v>
      </c>
      <c r="M93" s="215">
        <v>4.66</v>
      </c>
    </row>
    <row r="94" spans="1:13" s="4" customFormat="1" ht="11.45" customHeight="1">
      <c r="A94" s="35" t="s">
        <v>97</v>
      </c>
      <c r="B94" s="122">
        <v>1.5</v>
      </c>
      <c r="C94" s="143">
        <f t="shared" si="9"/>
        <v>-0.85673352435530092</v>
      </c>
      <c r="D94" s="122">
        <v>10.47</v>
      </c>
      <c r="E94" s="122">
        <v>4.92</v>
      </c>
      <c r="F94" s="143">
        <f t="shared" si="10"/>
        <v>-0.73144104803493448</v>
      </c>
      <c r="G94" s="122">
        <v>18.32</v>
      </c>
      <c r="H94" s="143">
        <f t="shared" si="10"/>
        <v>-6.7684478371501156E-2</v>
      </c>
      <c r="I94" s="122">
        <v>19.649999999999999</v>
      </c>
      <c r="J94" s="143">
        <f t="shared" si="10"/>
        <v>-0.45971954907891122</v>
      </c>
      <c r="K94" s="122">
        <v>36.369999999999997</v>
      </c>
      <c r="L94" s="211">
        <f t="shared" si="10"/>
        <v>-0.33278297560080716</v>
      </c>
      <c r="M94" s="122">
        <v>54.51</v>
      </c>
    </row>
    <row r="95" spans="1:13" s="2" customFormat="1" ht="11.45" customHeight="1">
      <c r="A95" s="35" t="s">
        <v>98</v>
      </c>
      <c r="B95" s="122">
        <v>374.42</v>
      </c>
      <c r="C95" s="143">
        <f t="shared" si="9"/>
        <v>1.1209992635812611</v>
      </c>
      <c r="D95" s="122">
        <v>176.53</v>
      </c>
      <c r="E95" s="122">
        <v>364.97</v>
      </c>
      <c r="F95" s="143">
        <f t="shared" si="10"/>
        <v>6.0443929743292806</v>
      </c>
      <c r="G95" s="122">
        <v>51.81</v>
      </c>
      <c r="H95" s="143">
        <f t="shared" si="10"/>
        <v>-0.19261337073398788</v>
      </c>
      <c r="I95" s="122">
        <v>64.17</v>
      </c>
      <c r="J95" s="143">
        <f t="shared" si="10"/>
        <v>-0.41003953295945572</v>
      </c>
      <c r="K95" s="122">
        <v>108.77</v>
      </c>
      <c r="L95" s="211">
        <f t="shared" si="10"/>
        <v>1.8064395357543894E-2</v>
      </c>
      <c r="M95" s="122">
        <v>106.84</v>
      </c>
    </row>
    <row r="96" spans="1:13" s="4" customFormat="1" ht="11.45" customHeight="1">
      <c r="A96" s="35" t="s">
        <v>99</v>
      </c>
      <c r="B96" s="122">
        <v>0</v>
      </c>
      <c r="C96" s="143">
        <f t="shared" si="9"/>
        <v>-1</v>
      </c>
      <c r="D96" s="122">
        <v>0.99</v>
      </c>
      <c r="E96" s="122">
        <v>0</v>
      </c>
      <c r="F96" s="143">
        <f t="shared" si="10"/>
        <v>-1</v>
      </c>
      <c r="G96" s="122">
        <v>1.7</v>
      </c>
      <c r="H96" s="143">
        <f t="shared" si="10"/>
        <v>-0.91703269887750127</v>
      </c>
      <c r="I96" s="122">
        <v>20.49</v>
      </c>
      <c r="J96" s="143">
        <f t="shared" si="10"/>
        <v>67.3</v>
      </c>
      <c r="K96" s="122">
        <v>0.3</v>
      </c>
      <c r="L96" s="211">
        <f t="shared" si="10"/>
        <v>-0.8936170212765957</v>
      </c>
      <c r="M96" s="122">
        <v>2.82</v>
      </c>
    </row>
    <row r="97" spans="1:13" s="178" customFormat="1" ht="11.45" customHeight="1">
      <c r="A97" s="35" t="s">
        <v>148</v>
      </c>
      <c r="B97" s="122">
        <v>1960.37</v>
      </c>
      <c r="C97" s="143">
        <f t="shared" si="9"/>
        <v>-5.2054622295722552E-2</v>
      </c>
      <c r="D97" s="122">
        <v>2068.02</v>
      </c>
      <c r="E97" s="122">
        <v>2197.48</v>
      </c>
      <c r="F97" s="143">
        <f t="shared" si="10"/>
        <v>1.6391926143827229E-2</v>
      </c>
      <c r="G97" s="122">
        <v>2162.04</v>
      </c>
      <c r="H97" s="143">
        <f t="shared" si="10"/>
        <v>5.4036661466458691E-2</v>
      </c>
      <c r="I97" s="122">
        <v>2051.1999999999998</v>
      </c>
      <c r="J97" s="143">
        <f t="shared" si="10"/>
        <v>1.3317570025463805</v>
      </c>
      <c r="K97" s="122">
        <v>879.68</v>
      </c>
      <c r="L97" s="211" t="str">
        <f t="shared" si="10"/>
        <v/>
      </c>
      <c r="M97" s="211"/>
    </row>
    <row r="98" spans="1:13" s="4" customFormat="1" ht="11.45" customHeight="1">
      <c r="A98" s="35" t="s">
        <v>100</v>
      </c>
      <c r="B98" s="122">
        <v>10.32</v>
      </c>
      <c r="C98" s="143">
        <f t="shared" si="9"/>
        <v>0.51988217967599404</v>
      </c>
      <c r="D98" s="122">
        <v>6.79</v>
      </c>
      <c r="E98" s="122">
        <v>2.23</v>
      </c>
      <c r="F98" s="143">
        <f t="shared" si="10"/>
        <v>-0.23890784982935154</v>
      </c>
      <c r="G98" s="122">
        <v>2.93</v>
      </c>
      <c r="H98" s="143">
        <f t="shared" si="10"/>
        <v>-0.2939759036144578</v>
      </c>
      <c r="I98" s="122">
        <v>4.1500000000000004</v>
      </c>
      <c r="J98" s="143">
        <f t="shared" si="10"/>
        <v>6.9587628865979578E-2</v>
      </c>
      <c r="K98" s="122">
        <v>3.88</v>
      </c>
      <c r="L98" s="211">
        <f t="shared" si="10"/>
        <v>-0.98680989937449004</v>
      </c>
      <c r="M98" s="122">
        <v>294.16000000000003</v>
      </c>
    </row>
    <row r="99" spans="1:13" s="4" customFormat="1" ht="11.45" customHeight="1">
      <c r="A99" s="35" t="s">
        <v>101</v>
      </c>
      <c r="B99" s="122">
        <v>301.48</v>
      </c>
      <c r="C99" s="143">
        <f t="shared" si="9"/>
        <v>4.9319550311510252E-2</v>
      </c>
      <c r="D99" s="122">
        <v>287.31</v>
      </c>
      <c r="E99" s="122">
        <v>241.83</v>
      </c>
      <c r="F99" s="143">
        <f t="shared" si="10"/>
        <v>-0.31876954280402259</v>
      </c>
      <c r="G99" s="122">
        <v>354.99</v>
      </c>
      <c r="H99" s="143">
        <f t="shared" si="10"/>
        <v>-6.2757418946034371E-2</v>
      </c>
      <c r="I99" s="122">
        <v>378.76</v>
      </c>
      <c r="J99" s="143">
        <f t="shared" si="10"/>
        <v>0.37236856407840846</v>
      </c>
      <c r="K99" s="122">
        <v>275.99</v>
      </c>
      <c r="L99" s="211">
        <f t="shared" si="10"/>
        <v>0.61133815973843997</v>
      </c>
      <c r="M99" s="122">
        <v>171.28</v>
      </c>
    </row>
    <row r="100" spans="1:13" s="4" customFormat="1" ht="11.45" customHeight="1">
      <c r="A100" s="35" t="s">
        <v>102</v>
      </c>
      <c r="B100" s="122">
        <v>781.62</v>
      </c>
      <c r="C100" s="143">
        <f t="shared" si="9"/>
        <v>-0.23125645438898446</v>
      </c>
      <c r="D100" s="122">
        <v>1016.75</v>
      </c>
      <c r="E100" s="122">
        <v>883.14</v>
      </c>
      <c r="F100" s="143">
        <f t="shared" si="10"/>
        <v>8.4632106407280361E-2</v>
      </c>
      <c r="G100" s="122">
        <v>814.23</v>
      </c>
      <c r="H100" s="143">
        <f t="shared" si="10"/>
        <v>0.36215809284818068</v>
      </c>
      <c r="I100" s="122">
        <v>597.75</v>
      </c>
      <c r="J100" s="143">
        <f t="shared" si="10"/>
        <v>-0.43386844722261675</v>
      </c>
      <c r="K100" s="122">
        <v>1055.8499999999999</v>
      </c>
      <c r="L100" s="211">
        <f t="shared" si="10"/>
        <v>-5.6341552788924942E-2</v>
      </c>
      <c r="M100" s="122">
        <v>1118.8900000000001</v>
      </c>
    </row>
    <row r="101" spans="1:13" s="4" customFormat="1" ht="11.45" customHeight="1">
      <c r="A101" s="35" t="s">
        <v>103</v>
      </c>
      <c r="B101" s="122">
        <v>15.1</v>
      </c>
      <c r="C101" s="143">
        <f t="shared" si="9"/>
        <v>-0.44950783813343054</v>
      </c>
      <c r="D101" s="122">
        <v>27.43</v>
      </c>
      <c r="E101" s="122">
        <v>16.68</v>
      </c>
      <c r="F101" s="143">
        <f t="shared" si="10"/>
        <v>-0.56300759758973018</v>
      </c>
      <c r="G101" s="122">
        <v>38.17</v>
      </c>
      <c r="H101" s="143">
        <f t="shared" si="10"/>
        <v>-0.41893743339929967</v>
      </c>
      <c r="I101" s="122">
        <v>65.69</v>
      </c>
      <c r="J101" s="143">
        <f t="shared" si="10"/>
        <v>-5.2229115567739237E-2</v>
      </c>
      <c r="K101" s="122">
        <v>69.31</v>
      </c>
      <c r="L101" s="211">
        <f t="shared" si="10"/>
        <v>-0.44230769230769229</v>
      </c>
      <c r="M101" s="216">
        <v>124.28</v>
      </c>
    </row>
    <row r="102" spans="1:13" s="4" customFormat="1" ht="11.45" customHeight="1">
      <c r="A102" s="35" t="s">
        <v>104</v>
      </c>
      <c r="B102" s="122">
        <v>241.25</v>
      </c>
      <c r="C102" s="143">
        <f t="shared" si="9"/>
        <v>-0.16629229014756197</v>
      </c>
      <c r="D102" s="122">
        <v>289.37</v>
      </c>
      <c r="E102" s="122">
        <v>243.15</v>
      </c>
      <c r="F102" s="143">
        <f t="shared" si="10"/>
        <v>-6.8319411449153211E-2</v>
      </c>
      <c r="G102" s="122">
        <v>260.98</v>
      </c>
      <c r="H102" s="143">
        <f t="shared" si="10"/>
        <v>-5.7867947005523224E-2</v>
      </c>
      <c r="I102" s="122">
        <v>277.01</v>
      </c>
      <c r="J102" s="143">
        <f t="shared" si="10"/>
        <v>-0.31656468962794826</v>
      </c>
      <c r="K102" s="122">
        <v>405.32</v>
      </c>
      <c r="L102" s="211">
        <f t="shared" si="10"/>
        <v>5.8442575860448098E-2</v>
      </c>
      <c r="M102" s="216">
        <v>382.94</v>
      </c>
    </row>
    <row r="103" spans="1:13" s="178" customFormat="1" ht="11.45" customHeight="1">
      <c r="A103" s="30" t="s">
        <v>112</v>
      </c>
      <c r="B103" s="360">
        <f>SUM(B80:B102)</f>
        <v>5367.31</v>
      </c>
      <c r="C103" s="142">
        <f t="shared" si="9"/>
        <v>8.0193666766206206E-3</v>
      </c>
      <c r="D103" s="360">
        <f>SUM(D80:D102)</f>
        <v>5324.61</v>
      </c>
      <c r="E103" s="360">
        <f>SUM(E80:E102)</f>
        <v>5556.8099999999995</v>
      </c>
      <c r="F103" s="142">
        <f t="shared" si="10"/>
        <v>5.477941316042223E-2</v>
      </c>
      <c r="G103" s="360">
        <f>SUM(G80:G102)</f>
        <v>5268.2199999999993</v>
      </c>
      <c r="H103" s="142">
        <f t="shared" si="10"/>
        <v>0.10601142914726447</v>
      </c>
      <c r="I103" s="360">
        <f>SUM(I80:I102)</f>
        <v>4763.26</v>
      </c>
      <c r="J103" s="350">
        <f t="shared" si="10"/>
        <v>0.1587269538310343</v>
      </c>
      <c r="K103" s="360">
        <f>SUM(K80:K102)</f>
        <v>4110.7699999999995</v>
      </c>
      <c r="L103" s="351">
        <f t="shared" si="10"/>
        <v>8.6812376236314881E-2</v>
      </c>
      <c r="M103" s="360">
        <f>SUM(M80:M102)</f>
        <v>3782.41</v>
      </c>
    </row>
    <row r="104" spans="1:13" s="178" customFormat="1" ht="11.45" customHeight="1">
      <c r="A104" s="347"/>
      <c r="B104" s="122"/>
      <c r="C104" s="195"/>
      <c r="D104" s="122"/>
      <c r="E104" s="122"/>
      <c r="F104" s="195"/>
      <c r="G104" s="122"/>
      <c r="H104" s="195"/>
      <c r="I104" s="122"/>
      <c r="J104" s="195" t="str">
        <f t="shared" si="10"/>
        <v/>
      </c>
      <c r="K104" s="122"/>
      <c r="L104" s="211" t="str">
        <f t="shared" si="10"/>
        <v/>
      </c>
      <c r="M104" s="211"/>
    </row>
    <row r="105" spans="1:13" s="178" customFormat="1" ht="11.45" customHeight="1">
      <c r="A105" s="30" t="s">
        <v>154</v>
      </c>
      <c r="B105" s="122"/>
      <c r="C105" s="195"/>
      <c r="D105" s="122"/>
      <c r="E105" s="122"/>
      <c r="F105" s="195"/>
      <c r="G105" s="122"/>
      <c r="H105" s="195"/>
      <c r="I105" s="122"/>
      <c r="J105" s="195" t="str">
        <f t="shared" si="10"/>
        <v/>
      </c>
      <c r="K105" s="122"/>
      <c r="L105" s="211" t="str">
        <f t="shared" si="10"/>
        <v/>
      </c>
      <c r="M105" s="211"/>
    </row>
    <row r="106" spans="1:13" s="4" customFormat="1" ht="11.45" customHeight="1">
      <c r="A106" s="36" t="s">
        <v>84</v>
      </c>
      <c r="B106" s="122">
        <f>B80</f>
        <v>1210.1300000000001</v>
      </c>
      <c r="C106" s="143">
        <f t="shared" ref="C106:C110" si="11">IFERROR(IF((+B106/D106)&lt;0,"n.m.",IF(B106&lt;0,(+B106/D106-1)*-1,(+B106/D106-1))),"")</f>
        <v>0.36271297140862369</v>
      </c>
      <c r="D106" s="122">
        <f>D80</f>
        <v>888.03</v>
      </c>
      <c r="E106" s="122">
        <f>E80</f>
        <v>1115.9000000000001</v>
      </c>
      <c r="F106" s="143">
        <f t="shared" si="10"/>
        <v>4.9320607456862176E-2</v>
      </c>
      <c r="G106" s="122">
        <f>G80</f>
        <v>1063.45</v>
      </c>
      <c r="H106" s="143">
        <f t="shared" si="10"/>
        <v>0.24712684116708883</v>
      </c>
      <c r="I106" s="122">
        <f>I80</f>
        <v>852.72</v>
      </c>
      <c r="J106" s="143">
        <f t="shared" si="10"/>
        <v>1.6209739939390122E-3</v>
      </c>
      <c r="K106" s="122">
        <f>K80</f>
        <v>851.34</v>
      </c>
      <c r="L106" s="143">
        <f t="shared" si="10"/>
        <v>-0.17490623273664718</v>
      </c>
      <c r="M106" s="122">
        <f>M80</f>
        <v>1031.81</v>
      </c>
    </row>
    <row r="107" spans="1:13" s="4" customFormat="1" ht="11.45" customHeight="1">
      <c r="A107" s="36" t="s">
        <v>85</v>
      </c>
      <c r="B107" s="122">
        <f>B81</f>
        <v>331.94</v>
      </c>
      <c r="C107" s="143">
        <f t="shared" si="11"/>
        <v>-9.4840750436300247E-2</v>
      </c>
      <c r="D107" s="122">
        <f>D81</f>
        <v>366.72</v>
      </c>
      <c r="E107" s="122">
        <f>E81</f>
        <v>383.72</v>
      </c>
      <c r="F107" s="143">
        <f t="shared" si="10"/>
        <v>0.12898670118865496</v>
      </c>
      <c r="G107" s="122">
        <f>G81</f>
        <v>339.88</v>
      </c>
      <c r="H107" s="143">
        <f t="shared" si="10"/>
        <v>0.37787327198281107</v>
      </c>
      <c r="I107" s="122">
        <f>I81</f>
        <v>246.67</v>
      </c>
      <c r="J107" s="143">
        <f t="shared" si="10"/>
        <v>-0.17570593149540525</v>
      </c>
      <c r="K107" s="122">
        <f>K81</f>
        <v>299.25</v>
      </c>
      <c r="L107" s="143">
        <f t="shared" si="10"/>
        <v>-0.24883277272955473</v>
      </c>
      <c r="M107" s="122">
        <f>M81</f>
        <v>398.38</v>
      </c>
    </row>
    <row r="108" spans="1:13" s="2" customFormat="1" ht="11.45" customHeight="1">
      <c r="A108" s="36" t="s">
        <v>105</v>
      </c>
      <c r="B108" s="122">
        <f>B82+B83+B84+B85+B86+B87+B88+B89+B90+B91</f>
        <v>117.53</v>
      </c>
      <c r="C108" s="143">
        <f t="shared" si="11"/>
        <v>-0.29275484414490316</v>
      </c>
      <c r="D108" s="122">
        <f>D82+D83+D84+D85+D86+D87+D88+D89+D90+D91</f>
        <v>166.18</v>
      </c>
      <c r="E108" s="122">
        <f>E82+E83+E84+E85+E86+E87+E88+E89+E90+E91</f>
        <v>88.73</v>
      </c>
      <c r="F108" s="143">
        <f t="shared" si="10"/>
        <v>-0.35930392086071195</v>
      </c>
      <c r="G108" s="122">
        <f>G82+G83+G84+G85+G86+G87+G88+G89+G90+G91</f>
        <v>138.49</v>
      </c>
      <c r="H108" s="143">
        <f t="shared" si="10"/>
        <v>-0.18821805392731539</v>
      </c>
      <c r="I108" s="122">
        <f>I82+I83+I84+I85+I86+I87+I88+I89+I90+I91</f>
        <v>170.60000000000002</v>
      </c>
      <c r="J108" s="143">
        <f t="shared" si="10"/>
        <v>0.56456346294937654</v>
      </c>
      <c r="K108" s="122">
        <f>K82+K83+K84+K85+K86+K87+K88+K89+K90+K91</f>
        <v>109.04</v>
      </c>
      <c r="L108" s="143">
        <f t="shared" si="10"/>
        <v>0.20446260907986336</v>
      </c>
      <c r="M108" s="122">
        <f>M82+M83+M84+M85+M86+M87+M88+M89+M90+M91</f>
        <v>90.529999999999987</v>
      </c>
    </row>
    <row r="109" spans="1:13" s="2" customFormat="1" ht="11.45" customHeight="1">
      <c r="A109" s="36" t="s">
        <v>106</v>
      </c>
      <c r="B109" s="90">
        <f>B92+B93+B94+B95+B96+B98+B97</f>
        <v>2368.2599999999998</v>
      </c>
      <c r="C109" s="143">
        <f t="shared" si="11"/>
        <v>3.7427392435671392E-2</v>
      </c>
      <c r="D109" s="90">
        <f>D92+D93+D94+D95+D96+D98+D97</f>
        <v>2282.8200000000002</v>
      </c>
      <c r="E109" s="90">
        <f>E92+E93+E94+E95+E96+E98+E97</f>
        <v>2583.66</v>
      </c>
      <c r="F109" s="143">
        <f t="shared" si="10"/>
        <v>0.1442097757780012</v>
      </c>
      <c r="G109" s="90">
        <f>G92+G93+G94+G95+G96+G98+G97</f>
        <v>2258.0299999999997</v>
      </c>
      <c r="H109" s="143">
        <f t="shared" si="10"/>
        <v>3.8623589045380546E-2</v>
      </c>
      <c r="I109" s="90">
        <f>I92+I93+I94+I95+I96+I98+I97</f>
        <v>2174.06</v>
      </c>
      <c r="J109" s="143">
        <f t="shared" si="10"/>
        <v>1.0810973800338859</v>
      </c>
      <c r="K109" s="90">
        <f>K92+K93+K94+K95+K96+K98+K97</f>
        <v>1044.67</v>
      </c>
      <c r="L109" s="143">
        <f t="shared" si="10"/>
        <v>1.2499892311005816</v>
      </c>
      <c r="M109" s="90">
        <f>M92+M93+M94+M95+M96+M98+M97</f>
        <v>464.3</v>
      </c>
    </row>
    <row r="110" spans="1:13" s="4" customFormat="1" ht="11.45" customHeight="1">
      <c r="A110" s="36" t="s">
        <v>107</v>
      </c>
      <c r="B110" s="66">
        <f>B99+B100+B101+B102</f>
        <v>1339.4499999999998</v>
      </c>
      <c r="C110" s="143">
        <f t="shared" si="11"/>
        <v>-0.17361770911738228</v>
      </c>
      <c r="D110" s="66">
        <f>D99+D100+D101+D102</f>
        <v>1620.8600000000001</v>
      </c>
      <c r="E110" s="66">
        <f>E99+E100+E101+E102</f>
        <v>1384.8000000000002</v>
      </c>
      <c r="F110" s="143">
        <f t="shared" si="10"/>
        <v>-5.6913448245333176E-2</v>
      </c>
      <c r="G110" s="66">
        <f>G99+G100+G101+G102</f>
        <v>1468.3700000000001</v>
      </c>
      <c r="H110" s="143">
        <f t="shared" si="10"/>
        <v>0.11306766928692169</v>
      </c>
      <c r="I110" s="66">
        <f>I99+I100+I101+I102</f>
        <v>1319.21</v>
      </c>
      <c r="J110" s="143">
        <f t="shared" si="10"/>
        <v>-0.26973046881487084</v>
      </c>
      <c r="K110" s="66">
        <f>K99+K100+K101+K102</f>
        <v>1806.4699999999998</v>
      </c>
      <c r="L110" s="143">
        <f t="shared" si="10"/>
        <v>5.0517695102341165E-3</v>
      </c>
      <c r="M110" s="66">
        <f>M99+M100+M101+M102</f>
        <v>1797.39</v>
      </c>
    </row>
    <row r="111" spans="1:13" s="178" customFormat="1" ht="11.45" customHeight="1">
      <c r="A111" s="357"/>
      <c r="B111" s="356"/>
      <c r="C111" s="358"/>
      <c r="D111" s="356"/>
      <c r="E111" s="356"/>
      <c r="F111" s="358"/>
      <c r="G111" s="356"/>
      <c r="H111" s="358"/>
      <c r="I111" s="356"/>
      <c r="J111" s="358"/>
      <c r="K111" s="356"/>
      <c r="L111" s="358"/>
      <c r="M111" s="356"/>
    </row>
    <row r="112" spans="1:13" ht="11.45" customHeight="1">
      <c r="A112" s="405" t="s">
        <v>147</v>
      </c>
      <c r="B112" s="405"/>
      <c r="C112" s="405"/>
      <c r="D112" s="405"/>
      <c r="E112" s="405"/>
      <c r="F112" s="405"/>
      <c r="G112" s="405"/>
      <c r="H112" s="405"/>
      <c r="I112" s="405"/>
      <c r="J112" s="405"/>
      <c r="K112" s="405"/>
      <c r="L112" s="405"/>
      <c r="M112" s="405"/>
    </row>
    <row r="113" spans="1:13" ht="11.45" customHeight="1">
      <c r="A113" s="359"/>
      <c r="B113" s="340"/>
      <c r="C113" s="340"/>
      <c r="D113" s="340"/>
      <c r="E113" s="340"/>
      <c r="F113" s="340"/>
      <c r="G113" s="340"/>
      <c r="H113" s="340"/>
      <c r="I113" s="340"/>
      <c r="J113" s="340"/>
      <c r="K113" s="340"/>
      <c r="L113" s="359"/>
      <c r="M113" s="359"/>
    </row>
    <row r="114" spans="1:13" ht="11.45" customHeight="1"/>
    <row r="115" spans="1:13" ht="11.45" customHeight="1"/>
    <row r="116" spans="1:13" ht="11.45" customHeight="1"/>
  </sheetData>
  <mergeCells count="1">
    <mergeCell ref="A112:M11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5" max="16383" man="1"/>
    <brk id="7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17"/>
  <sheetViews>
    <sheetView view="pageBreakPreview" zoomScale="110" zoomScaleNormal="100" zoomScaleSheetLayoutView="110" workbookViewId="0">
      <pane xSplit="1" ySplit="1" topLeftCell="B2" activePane="bottomRight" state="frozen"/>
      <selection activeCell="B72" sqref="B72"/>
      <selection pane="topRight" activeCell="B72" sqref="B72"/>
      <selection pane="bottomLeft" activeCell="B72" sqref="B72"/>
      <selection pane="bottomRight" activeCell="B8" sqref="B8"/>
    </sheetView>
  </sheetViews>
  <sheetFormatPr baseColWidth="10" defaultColWidth="20.5703125" defaultRowHeight="12" customHeight="1"/>
  <cols>
    <col min="1" max="1" width="20.7109375" style="29" customWidth="1"/>
    <col min="2" max="11" width="11.7109375" style="40" customWidth="1"/>
    <col min="12" max="13" width="11.7109375" style="29" customWidth="1"/>
    <col min="14" max="16384" width="20.5703125" style="29"/>
  </cols>
  <sheetData>
    <row r="1" spans="1:21" s="28" customFormat="1" ht="24" customHeight="1">
      <c r="A1" s="41" t="s">
        <v>120</v>
      </c>
      <c r="B1" s="69" t="s">
        <v>161</v>
      </c>
      <c r="C1" s="69" t="s">
        <v>160</v>
      </c>
      <c r="D1" s="69" t="s">
        <v>159</v>
      </c>
      <c r="E1" s="69">
        <v>2022</v>
      </c>
      <c r="F1" s="69" t="s">
        <v>156</v>
      </c>
      <c r="G1" s="69">
        <v>2021</v>
      </c>
      <c r="H1" s="69" t="s">
        <v>149</v>
      </c>
      <c r="I1" s="69">
        <v>2020</v>
      </c>
      <c r="J1" s="69" t="s">
        <v>143</v>
      </c>
      <c r="K1" s="69">
        <v>2019</v>
      </c>
      <c r="L1" s="198" t="s">
        <v>145</v>
      </c>
      <c r="M1" s="198">
        <v>2018</v>
      </c>
    </row>
    <row r="2" spans="1:21" s="31" customFormat="1" ht="11.45" customHeight="1">
      <c r="A2" s="55" t="s">
        <v>1</v>
      </c>
      <c r="B2" s="126">
        <f>B72</f>
        <v>112.93000000000004</v>
      </c>
      <c r="C2" s="144">
        <f>IFERROR(IF((+B2/D2)&lt;0,"n.m.",IF(B2&lt;0,(+B2/D2-1)*-1,(+B2/D2-1))),"")</f>
        <v>0.98540787623066128</v>
      </c>
      <c r="D2" s="126">
        <f>D72</f>
        <v>56.88000000000001</v>
      </c>
      <c r="E2" s="126">
        <f>E72</f>
        <v>138.11999999999995</v>
      </c>
      <c r="F2" s="144">
        <f>IFERROR(IF((+E2/G2)&lt;0,"n.m.",IF(E2&lt;0,(+E2/G2-1)*-1,(+E2/G2-1))),"")</f>
        <v>2.5999108601990395E-2</v>
      </c>
      <c r="G2" s="126">
        <f>G72</f>
        <v>134.62</v>
      </c>
      <c r="H2" s="144">
        <f>IFERROR(IF((+G2/I2)&lt;0,"n.m.",IF(G2&lt;0,(+G2/I2-1)*-1,(+G2/I2-1))),"")</f>
        <v>-3.4982078853046716E-2</v>
      </c>
      <c r="I2" s="126">
        <f>I72</f>
        <v>139.50000000000003</v>
      </c>
      <c r="J2" s="144">
        <f t="shared" ref="J2:J46" si="0">IFERROR(IF((+I2/K2)&lt;0,"n.m.",IF(I2&lt;0,(+I2/K2-1)*-1,(+I2/K2-1))),"")</f>
        <v>-3.5803151783245224E-2</v>
      </c>
      <c r="K2" s="126">
        <f>K72</f>
        <v>144.67999999999995</v>
      </c>
      <c r="L2" s="144">
        <f t="shared" ref="L2:L46" si="1">IFERROR(IF((+K2/M2)&lt;0,"n.m.",IF(K2&lt;0,(+K2/M2-1)*-1,(+K2/M2-1))),"")</f>
        <v>0.24896408839778927</v>
      </c>
      <c r="M2" s="126">
        <f>M72</f>
        <v>115.84000000000003</v>
      </c>
    </row>
    <row r="3" spans="1:21" s="31" customFormat="1" ht="11.45" customHeight="1">
      <c r="A3" s="55" t="s">
        <v>2</v>
      </c>
      <c r="B3" s="126">
        <f>B105</f>
        <v>80.440000000000012</v>
      </c>
      <c r="C3" s="133">
        <f>IFERROR(IF((+B3/D3)&lt;0,"n.m.",IF(B3&lt;0,(+B3/D3-1)*-1,(+B3/D3-1))),"")</f>
        <v>11.490683229813667</v>
      </c>
      <c r="D3" s="126">
        <f>D105</f>
        <v>6.4399999999999995</v>
      </c>
      <c r="E3" s="126">
        <f>E105</f>
        <v>19.420000000000002</v>
      </c>
      <c r="F3" s="133">
        <f>IFERROR(IF((+E3/G3)&lt;0,"n.m.",IF(E3&lt;0,(+E3/G3-1)*-1,(+E3/G3-1))),"")</f>
        <v>1.5790172642762292</v>
      </c>
      <c r="G3" s="126">
        <f>G105</f>
        <v>7.5299999999999985</v>
      </c>
      <c r="H3" s="133">
        <f>IFERROR(IF((+G3/I3)&lt;0,"n.m.",IF(G3&lt;0,(+G3/I3-1)*-1,(+G3/I3-1))),"")</f>
        <v>0.16925465838509313</v>
      </c>
      <c r="I3" s="126">
        <f>I105</f>
        <v>6.4399999999999995</v>
      </c>
      <c r="J3" s="133">
        <f t="shared" si="0"/>
        <v>0.75</v>
      </c>
      <c r="K3" s="126">
        <f>K105</f>
        <v>3.6799999999999997</v>
      </c>
      <c r="L3" s="133">
        <f t="shared" si="1"/>
        <v>0.71162790697674416</v>
      </c>
      <c r="M3" s="126">
        <f>M105</f>
        <v>2.15</v>
      </c>
    </row>
    <row r="4" spans="1:21" s="31" customFormat="1" ht="11.45" customHeight="1">
      <c r="A4" s="55" t="s">
        <v>3</v>
      </c>
      <c r="B4" s="126">
        <v>31.22</v>
      </c>
      <c r="C4" s="144">
        <f>IFERROR(IF((+B4/D4)&lt;0,"n.m.",IF(B4&lt;0,(+B4/D4-1)*-1,(+B4/D4-1))),"")</f>
        <v>2.7664374472192064</v>
      </c>
      <c r="D4" s="126">
        <v>8.2889999999999997</v>
      </c>
      <c r="E4" s="126">
        <v>17.639999999999873</v>
      </c>
      <c r="F4" s="144">
        <f>IFERROR(IF((+E4/G4)&lt;0,"n.m.",IF(E4&lt;0,(+E4/G4-1)*-1,(+E4/G4-1))),"")</f>
        <v>4.7008547008539514E-2</v>
      </c>
      <c r="G4" s="126">
        <v>16.847999999999999</v>
      </c>
      <c r="H4" s="144">
        <f>IFERROR(IF((+G4/I4)&lt;0,"n.m.",IF(G4&lt;0,(+G4/I4-1)*-1,(+G4/I4-1))),"")</f>
        <v>0.13607552258935152</v>
      </c>
      <c r="I4" s="126">
        <v>14.829999999999927</v>
      </c>
      <c r="J4" s="144">
        <f t="shared" si="0"/>
        <v>-0.1093093093093136</v>
      </c>
      <c r="K4" s="126">
        <v>16.649999999999999</v>
      </c>
      <c r="L4" s="144">
        <f t="shared" si="1"/>
        <v>-0.15836829601172742</v>
      </c>
      <c r="M4" s="209">
        <v>19.783000000000001</v>
      </c>
    </row>
    <row r="5" spans="1:21" s="31" customFormat="1" ht="11.45" customHeight="1">
      <c r="A5" s="55" t="s">
        <v>121</v>
      </c>
      <c r="B5" s="126">
        <v>-3.024</v>
      </c>
      <c r="C5" s="144" t="str">
        <f>IFERROR(IF((+B5/D5)&lt;0,"n.m.",IF(B5&lt;0,(+B5/D5-1)*-1,(+B5/D5-1))),"")</f>
        <v>n.m.</v>
      </c>
      <c r="D5" s="126">
        <v>0.377</v>
      </c>
      <c r="E5" s="126">
        <v>1</v>
      </c>
      <c r="F5" s="144">
        <f>IFERROR(IF((+E5/G5)&lt;0,"n.m.",IF(E5&lt;0,(+E5/G5-1)*-1,(+E5/G5-1))),"")</f>
        <v>0.4492753623188408</v>
      </c>
      <c r="G5" s="126">
        <v>0.69</v>
      </c>
      <c r="H5" s="144">
        <f>IFERROR(IF((+G5/I5)&lt;0,"n.m.",IF(G5&lt;0,(+G5/I5-1)*-1,(+G5/I5-1))),"")</f>
        <v>-0.23333333333333339</v>
      </c>
      <c r="I5" s="126">
        <v>0.9</v>
      </c>
      <c r="J5" s="144">
        <f t="shared" si="0"/>
        <v>3.4482758620689724E-2</v>
      </c>
      <c r="K5" s="126">
        <v>0.87</v>
      </c>
      <c r="L5" s="144">
        <f t="shared" si="1"/>
        <v>1.1627906976744207E-2</v>
      </c>
      <c r="M5" s="209">
        <v>0.86</v>
      </c>
    </row>
    <row r="6" spans="1:21" s="31" customFormat="1" ht="11.45" customHeight="1">
      <c r="A6" s="55" t="s">
        <v>122</v>
      </c>
      <c r="B6" s="126">
        <v>23.515999999999998</v>
      </c>
      <c r="C6" s="144">
        <f>IFERROR(IF((+B6/D6)&lt;0,"n.m.",IF(B6&lt;0,(+B6/D6-1)*-1,(+B6/D6-1))),"")</f>
        <v>2.5533393774554241</v>
      </c>
      <c r="D6" s="126">
        <v>6.6180000000000003</v>
      </c>
      <c r="E6" s="126">
        <v>11.67</v>
      </c>
      <c r="F6" s="144" t="str">
        <f>IFERROR(IF((+E6/G6)&lt;0,"n.m.",IF(E6&lt;0,(+E6/G6-1)*-1,(+E6/G6-1))),"")</f>
        <v>n.m.</v>
      </c>
      <c r="G6" s="126">
        <v>-11.881</v>
      </c>
      <c r="H6" s="144">
        <f>IFERROR(IF((+G6/I6)&lt;0,"n.m.",IF(G6&lt;0,(+G6/I6-1)*-1,(+G6/I6-1))),"")</f>
        <v>0.39690355329949234</v>
      </c>
      <c r="I6" s="126">
        <v>-19.7</v>
      </c>
      <c r="J6" s="144">
        <f t="shared" si="0"/>
        <v>0.19493257049448298</v>
      </c>
      <c r="K6" s="126">
        <v>-24.47</v>
      </c>
      <c r="L6" s="144">
        <f t="shared" si="1"/>
        <v>7.9140480939299374E-2</v>
      </c>
      <c r="M6" s="209">
        <v>-26.573</v>
      </c>
    </row>
    <row r="7" spans="1:21" ht="11.45" customHeight="1">
      <c r="A7" s="56" t="s">
        <v>115</v>
      </c>
      <c r="B7" s="124">
        <f>B5/B4</f>
        <v>-9.6860986547085207E-2</v>
      </c>
      <c r="C7" s="144"/>
      <c r="D7" s="124">
        <f>D5/D4</f>
        <v>4.5481964048739297E-2</v>
      </c>
      <c r="E7" s="124">
        <f>E5/E4</f>
        <v>5.668934240362853E-2</v>
      </c>
      <c r="F7" s="144"/>
      <c r="G7" s="124">
        <f>G5/G4</f>
        <v>4.0954415954415957E-2</v>
      </c>
      <c r="H7" s="144"/>
      <c r="I7" s="124">
        <f>I5/I4</f>
        <v>6.0687795010114932E-2</v>
      </c>
      <c r="J7" s="144"/>
      <c r="K7" s="124">
        <f>K5/K4</f>
        <v>5.225225225225226E-2</v>
      </c>
      <c r="L7" s="210"/>
      <c r="M7" s="207">
        <f>M5/M4</f>
        <v>4.3471667593388261E-2</v>
      </c>
    </row>
    <row r="8" spans="1:21" s="57" customFormat="1" ht="11.25">
      <c r="A8" s="406" t="s">
        <v>124</v>
      </c>
      <c r="B8" s="125">
        <v>-8.0869999999999997</v>
      </c>
      <c r="C8" s="309">
        <f>IFERROR(IF((+B8/D8)&lt;0,"n.m.",IF(B8&lt;0,(+B8/D8-1)*-1,(+B8/D8-1))),"")</f>
        <v>0.43237172738120311</v>
      </c>
      <c r="D8" s="125">
        <v>-14.247</v>
      </c>
      <c r="E8" s="125">
        <v>-32.839999999999897</v>
      </c>
      <c r="F8" s="309">
        <f>IFERROR(IF((+E8/G8)&lt;0,"n.m.",IF(E8&lt;0,(+E8/G8-1)*-1,(+E8/G8-1))),"")</f>
        <v>-1.2480832420591383</v>
      </c>
      <c r="G8" s="125">
        <v>-14.608000000000001</v>
      </c>
      <c r="H8" s="309">
        <f>IFERROR(IF((+G8/I8)&lt;0,"n.m.",IF(G8&lt;0,(+G8/I8-1)*-1,(+G8/I8-1))),"")</f>
        <v>-1.0661951909476661</v>
      </c>
      <c r="I8" s="125">
        <v>-7.07</v>
      </c>
      <c r="J8" s="309">
        <f t="shared" si="0"/>
        <v>0.51004851004851004</v>
      </c>
      <c r="K8" s="125">
        <f>-12.94-1.49</f>
        <v>-14.43</v>
      </c>
      <c r="L8" s="208" t="str">
        <f t="shared" si="1"/>
        <v>n.m.</v>
      </c>
      <c r="M8" s="208">
        <v>55.24</v>
      </c>
    </row>
    <row r="9" spans="1:21" ht="60" customHeight="1">
      <c r="A9" s="407"/>
      <c r="B9" s="127"/>
      <c r="C9" s="132"/>
      <c r="D9" s="127"/>
      <c r="E9" s="127"/>
      <c r="F9" s="132"/>
      <c r="G9" s="127"/>
      <c r="H9" s="132"/>
      <c r="I9" s="127"/>
      <c r="J9" s="132"/>
      <c r="K9" s="127"/>
      <c r="L9" s="127"/>
      <c r="M9" s="127"/>
    </row>
    <row r="10" spans="1:21" s="353" customFormat="1" ht="11.45" customHeight="1">
      <c r="A10" s="310"/>
      <c r="B10" s="206"/>
      <c r="C10" s="132"/>
      <c r="D10" s="206"/>
      <c r="E10" s="206"/>
      <c r="F10" s="132"/>
      <c r="G10" s="206"/>
      <c r="H10" s="132"/>
      <c r="I10" s="206"/>
      <c r="J10" s="132"/>
      <c r="K10" s="206"/>
      <c r="L10" s="206"/>
      <c r="M10" s="206"/>
    </row>
    <row r="11" spans="1:21" s="353" customFormat="1" ht="11.45" customHeight="1">
      <c r="A11" s="385" t="s">
        <v>116</v>
      </c>
      <c r="B11" s="387">
        <f>B2/Group!B2</f>
        <v>1.367419738406659E-2</v>
      </c>
      <c r="C11" s="388"/>
      <c r="D11" s="387">
        <f>D2/Group!D2</f>
        <v>7.4963230061204167E-3</v>
      </c>
      <c r="E11" s="387">
        <f>E2/Group!E2</f>
        <v>7.7877834644359545E-3</v>
      </c>
      <c r="F11" s="388"/>
      <c r="G11" s="387">
        <f>G2/Group!G2</f>
        <v>8.3464980916267192E-3</v>
      </c>
      <c r="H11" s="388"/>
      <c r="I11" s="387">
        <f>I2/Group!I2</f>
        <v>9.0311077964679628E-3</v>
      </c>
      <c r="J11" s="388"/>
      <c r="K11" s="387">
        <f>K2/Group!K2</f>
        <v>8.7062378858548881E-3</v>
      </c>
      <c r="L11" s="387"/>
      <c r="M11" s="387">
        <f>M2/Group!M2</f>
        <v>7.0967868415377708E-3</v>
      </c>
    </row>
    <row r="12" spans="1:21" s="353" customFormat="1" ht="11.45" customHeight="1">
      <c r="A12" s="385" t="s">
        <v>117</v>
      </c>
      <c r="B12" s="387">
        <f>B3/Group!B3</f>
        <v>3.3075005098583588E-3</v>
      </c>
      <c r="C12" s="388"/>
      <c r="D12" s="387">
        <f>D3/Group!D3</f>
        <v>2.6867298075984385E-4</v>
      </c>
      <c r="E12" s="387">
        <f>E3/Group!E3</f>
        <v>8.1806861666366179E-4</v>
      </c>
      <c r="F12" s="388"/>
      <c r="G12" s="387">
        <f>G3/Group!G3</f>
        <v>3.3465402418130863E-4</v>
      </c>
      <c r="H12" s="388"/>
      <c r="I12" s="387">
        <f>I3/Group!I3</f>
        <v>3.5059028734249286E-4</v>
      </c>
      <c r="J12" s="388"/>
      <c r="K12" s="387">
        <f>K3/Group!K3</f>
        <v>2.1135480728806506E-4</v>
      </c>
      <c r="L12" s="387"/>
      <c r="M12" s="387">
        <f>M3/Group!M3</f>
        <v>1.272211179955159E-4</v>
      </c>
    </row>
    <row r="13" spans="1:21" ht="11.45" customHeight="1">
      <c r="A13" s="386" t="s">
        <v>118</v>
      </c>
      <c r="B13" s="389">
        <f>B39/Group!B147</f>
        <v>0.10013103731254384</v>
      </c>
      <c r="C13" s="388"/>
      <c r="D13" s="389">
        <f>D39/Group!D147</f>
        <v>9.6054133601067265E-2</v>
      </c>
      <c r="E13" s="389">
        <f>E39/Group!E147</f>
        <v>9.5158665581773799E-2</v>
      </c>
      <c r="F13" s="388"/>
      <c r="G13" s="389">
        <f>G39/Group!G147</f>
        <v>9.3484226829334563E-2</v>
      </c>
      <c r="H13" s="388"/>
      <c r="I13" s="389">
        <f>I39/Group!I147</f>
        <v>8.9965025558245898E-2</v>
      </c>
      <c r="J13" s="388"/>
      <c r="K13" s="389">
        <f>K39/Group!K147</f>
        <v>8.40364539320584E-2</v>
      </c>
      <c r="L13" s="389"/>
      <c r="M13" s="389">
        <f>M39/Group!M147</f>
        <v>8.2560296846011128E-2</v>
      </c>
    </row>
    <row r="14" spans="1:21" s="353" customFormat="1" ht="11.45" customHeight="1">
      <c r="A14" s="366"/>
      <c r="B14" s="206"/>
      <c r="C14" s="132"/>
      <c r="D14" s="206"/>
      <c r="E14" s="206"/>
      <c r="F14" s="132"/>
      <c r="G14" s="206"/>
      <c r="H14" s="132"/>
      <c r="I14" s="206"/>
      <c r="J14" s="132"/>
      <c r="K14" s="206"/>
      <c r="L14" s="365"/>
      <c r="M14" s="206"/>
    </row>
    <row r="15" spans="1:21" s="31" customFormat="1" ht="11.45" customHeight="1">
      <c r="A15" s="55" t="s">
        <v>83</v>
      </c>
      <c r="B15" s="59"/>
      <c r="C15" s="132"/>
      <c r="D15" s="59"/>
      <c r="E15" s="59"/>
      <c r="F15" s="132"/>
      <c r="G15" s="59"/>
      <c r="H15" s="132"/>
      <c r="I15" s="59"/>
      <c r="J15" s="132"/>
      <c r="K15" s="59"/>
      <c r="L15" s="132"/>
      <c r="M15" s="199"/>
    </row>
    <row r="16" spans="1:21" s="2" customFormat="1" ht="11.45" customHeight="1">
      <c r="A16" s="60" t="s">
        <v>84</v>
      </c>
      <c r="B16" s="128">
        <v>3084</v>
      </c>
      <c r="C16" s="145">
        <f>IFERROR(IF((+B16/D16)&lt;0,"n.m.",IF(B16&lt;0,(+B16/D16-1)*-1,(+B16/D16-1))),"")</f>
        <v>5.4358974358974299E-2</v>
      </c>
      <c r="D16" s="128">
        <v>2925</v>
      </c>
      <c r="E16" s="128">
        <v>2958</v>
      </c>
      <c r="F16" s="145">
        <f>IFERROR(IF((+E16/G16)&lt;0,"n.m.",IF(E16&lt;0,(+E16/G16-1)*-1,(+E16/G16-1))),"")</f>
        <v>4.081632653061229E-2</v>
      </c>
      <c r="G16" s="128">
        <v>2842</v>
      </c>
      <c r="H16" s="145">
        <f t="shared" ref="F16:H46" si="2">IFERROR(IF((+G16/I16)&lt;0,"n.m.",IF(G16&lt;0,(+G16/I16-1)*-1,(+G16/I16-1))),"")</f>
        <v>4.0644452581471979E-2</v>
      </c>
      <c r="I16" s="128">
        <v>2731</v>
      </c>
      <c r="J16" s="145">
        <f t="shared" si="0"/>
        <v>4.3960244648318048E-2</v>
      </c>
      <c r="K16" s="128">
        <v>2616</v>
      </c>
      <c r="L16" s="200">
        <f t="shared" si="1"/>
        <v>2.1475985942990938E-2</v>
      </c>
      <c r="M16" s="128">
        <v>2561</v>
      </c>
      <c r="N16" s="3"/>
      <c r="O16" s="3"/>
      <c r="P16" s="3"/>
      <c r="Q16" s="3"/>
      <c r="R16" s="3"/>
      <c r="S16" s="3"/>
      <c r="T16" s="3"/>
      <c r="U16" s="3"/>
    </row>
    <row r="17" spans="1:21" s="2" customFormat="1" ht="11.45" customHeight="1">
      <c r="A17" s="60" t="s">
        <v>85</v>
      </c>
      <c r="B17" s="128">
        <v>1430</v>
      </c>
      <c r="C17" s="145">
        <f t="shared" ref="C17:C24" si="3">IFERROR(IF((+B17/D17)&lt;0,"n.m.",IF(B17&lt;0,(+B17/D17-1)*-1,(+B17/D17-1))),"")</f>
        <v>3.5481535119478602E-2</v>
      </c>
      <c r="D17" s="128">
        <v>1381</v>
      </c>
      <c r="E17" s="128">
        <v>1392</v>
      </c>
      <c r="F17" s="145">
        <f t="shared" si="2"/>
        <v>4.4261065266316679E-2</v>
      </c>
      <c r="G17" s="128">
        <v>1333</v>
      </c>
      <c r="H17" s="145">
        <f t="shared" si="2"/>
        <v>4.7955974842767368E-2</v>
      </c>
      <c r="I17" s="128">
        <v>1272</v>
      </c>
      <c r="J17" s="145">
        <f t="shared" si="0"/>
        <v>2.4154589371980784E-2</v>
      </c>
      <c r="K17" s="128">
        <v>1242</v>
      </c>
      <c r="L17" s="200">
        <f t="shared" si="1"/>
        <v>2.2222222222222143E-2</v>
      </c>
      <c r="M17" s="128">
        <v>1215</v>
      </c>
      <c r="N17" s="3"/>
      <c r="O17" s="3"/>
      <c r="P17" s="3"/>
      <c r="Q17" s="3"/>
      <c r="R17" s="3"/>
      <c r="S17" s="3"/>
      <c r="T17" s="3"/>
      <c r="U17" s="3"/>
    </row>
    <row r="18" spans="1:21" s="2" customFormat="1" ht="11.45" customHeight="1">
      <c r="A18" s="60" t="s">
        <v>86</v>
      </c>
      <c r="B18" s="128">
        <v>675</v>
      </c>
      <c r="C18" s="145">
        <f t="shared" si="3"/>
        <v>0</v>
      </c>
      <c r="D18" s="128">
        <v>675</v>
      </c>
      <c r="E18" s="128">
        <v>664</v>
      </c>
      <c r="F18" s="145">
        <f t="shared" si="2"/>
        <v>-8.2872928176795591E-2</v>
      </c>
      <c r="G18" s="128">
        <v>724</v>
      </c>
      <c r="H18" s="145">
        <f t="shared" si="2"/>
        <v>-2.8187919463087296E-2</v>
      </c>
      <c r="I18" s="128">
        <v>745</v>
      </c>
      <c r="J18" s="145">
        <f t="shared" si="0"/>
        <v>4.4880785413744739E-2</v>
      </c>
      <c r="K18" s="128">
        <v>713</v>
      </c>
      <c r="L18" s="200">
        <f t="shared" si="1"/>
        <v>0.11059190031152655</v>
      </c>
      <c r="M18" s="128">
        <v>642</v>
      </c>
      <c r="N18" s="3"/>
      <c r="O18" s="3"/>
      <c r="P18" s="3"/>
      <c r="Q18" s="3"/>
      <c r="R18" s="3"/>
      <c r="S18" s="3"/>
      <c r="T18" s="3"/>
      <c r="U18" s="3"/>
    </row>
    <row r="19" spans="1:21" s="2" customFormat="1" ht="11.45" customHeight="1">
      <c r="A19" s="60" t="s">
        <v>87</v>
      </c>
      <c r="B19" s="128">
        <v>437</v>
      </c>
      <c r="C19" s="145">
        <f t="shared" si="3"/>
        <v>1.6279069767441756E-2</v>
      </c>
      <c r="D19" s="128">
        <v>430</v>
      </c>
      <c r="E19" s="128">
        <v>428</v>
      </c>
      <c r="F19" s="145">
        <f t="shared" si="2"/>
        <v>-4.6511627906976605E-3</v>
      </c>
      <c r="G19" s="128">
        <v>430</v>
      </c>
      <c r="H19" s="145">
        <f t="shared" si="2"/>
        <v>4.1162227602905554E-2</v>
      </c>
      <c r="I19" s="128">
        <v>413</v>
      </c>
      <c r="J19" s="145">
        <f t="shared" si="0"/>
        <v>3.5087719298245723E-2</v>
      </c>
      <c r="K19" s="128">
        <v>399</v>
      </c>
      <c r="L19" s="200">
        <f t="shared" si="1"/>
        <v>3.90625E-2</v>
      </c>
      <c r="M19" s="128">
        <v>384</v>
      </c>
      <c r="N19" s="3"/>
      <c r="O19" s="3"/>
      <c r="P19" s="3"/>
      <c r="Q19" s="3"/>
      <c r="R19" s="3"/>
      <c r="S19" s="3"/>
      <c r="T19" s="3"/>
      <c r="U19" s="3"/>
    </row>
    <row r="20" spans="1:21" s="4" customFormat="1" ht="11.45" customHeight="1">
      <c r="A20" s="60" t="s">
        <v>88</v>
      </c>
      <c r="B20" s="128">
        <v>373</v>
      </c>
      <c r="C20" s="145">
        <f t="shared" si="3"/>
        <v>-2.3560209424083767E-2</v>
      </c>
      <c r="D20" s="128">
        <v>382</v>
      </c>
      <c r="E20" s="128">
        <v>383</v>
      </c>
      <c r="F20" s="145">
        <f t="shared" si="2"/>
        <v>3.7940379403794022E-2</v>
      </c>
      <c r="G20" s="128">
        <v>369</v>
      </c>
      <c r="H20" s="145">
        <f t="shared" si="2"/>
        <v>8.1967213114753079E-3</v>
      </c>
      <c r="I20" s="128">
        <v>366</v>
      </c>
      <c r="J20" s="145">
        <f t="shared" si="0"/>
        <v>1.3850415512465464E-2</v>
      </c>
      <c r="K20" s="128">
        <v>361</v>
      </c>
      <c r="L20" s="200">
        <f t="shared" si="1"/>
        <v>0.1645161290322581</v>
      </c>
      <c r="M20" s="128">
        <v>310</v>
      </c>
      <c r="N20" s="5"/>
      <c r="O20" s="5"/>
      <c r="P20" s="5"/>
      <c r="Q20" s="5"/>
      <c r="R20" s="5"/>
      <c r="S20" s="5"/>
      <c r="T20" s="5"/>
      <c r="U20" s="5"/>
    </row>
    <row r="21" spans="1:21" s="4" customFormat="1" ht="11.45" customHeight="1">
      <c r="A21" s="60" t="s">
        <v>125</v>
      </c>
      <c r="B21" s="128"/>
      <c r="C21" s="145"/>
      <c r="D21" s="128"/>
      <c r="E21" s="128">
        <v>102</v>
      </c>
      <c r="F21" s="145">
        <f t="shared" si="2"/>
        <v>5.1546391752577359E-2</v>
      </c>
      <c r="G21" s="128">
        <v>97</v>
      </c>
      <c r="H21" s="145">
        <f t="shared" si="2"/>
        <v>3.1914893617021267E-2</v>
      </c>
      <c r="I21" s="128">
        <v>94</v>
      </c>
      <c r="J21" s="145">
        <f t="shared" si="0"/>
        <v>-5.0505050505050497E-2</v>
      </c>
      <c r="K21" s="128">
        <v>99</v>
      </c>
      <c r="L21" s="200">
        <f t="shared" si="1"/>
        <v>-6.6037735849056589E-2</v>
      </c>
      <c r="M21" s="128">
        <v>106</v>
      </c>
      <c r="N21" s="5"/>
      <c r="O21" s="5"/>
      <c r="P21" s="5"/>
      <c r="Q21" s="5"/>
      <c r="R21" s="5"/>
      <c r="S21" s="5"/>
      <c r="T21" s="5"/>
      <c r="U21" s="5"/>
    </row>
    <row r="22" spans="1:21" s="4" customFormat="1" ht="11.45" customHeight="1">
      <c r="A22" s="60" t="s">
        <v>89</v>
      </c>
      <c r="B22" s="128">
        <v>207</v>
      </c>
      <c r="C22" s="145">
        <f t="shared" si="3"/>
        <v>-3.7209302325581395E-2</v>
      </c>
      <c r="D22" s="128">
        <v>215</v>
      </c>
      <c r="E22" s="128">
        <v>206</v>
      </c>
      <c r="F22" s="145">
        <f t="shared" si="2"/>
        <v>-2.8301886792452824E-2</v>
      </c>
      <c r="G22" s="128">
        <v>212</v>
      </c>
      <c r="H22" s="145">
        <f t="shared" si="2"/>
        <v>9.52380952380949E-3</v>
      </c>
      <c r="I22" s="128">
        <v>210</v>
      </c>
      <c r="J22" s="145">
        <f t="shared" si="0"/>
        <v>-2.777777777777779E-2</v>
      </c>
      <c r="K22" s="128">
        <v>216</v>
      </c>
      <c r="L22" s="200">
        <f t="shared" si="1"/>
        <v>-4.6082949308755561E-3</v>
      </c>
      <c r="M22" s="128">
        <v>217</v>
      </c>
      <c r="N22" s="5"/>
      <c r="O22" s="5"/>
      <c r="P22" s="5"/>
      <c r="Q22" s="5"/>
      <c r="R22" s="5"/>
      <c r="S22" s="5"/>
      <c r="T22" s="5"/>
      <c r="U22" s="5"/>
    </row>
    <row r="23" spans="1:21" s="4" customFormat="1" ht="11.45" customHeight="1">
      <c r="A23" s="60" t="s">
        <v>90</v>
      </c>
      <c r="B23" s="128">
        <v>214</v>
      </c>
      <c r="C23" s="145">
        <f t="shared" si="3"/>
        <v>9.7435897435897534E-2</v>
      </c>
      <c r="D23" s="128">
        <v>195</v>
      </c>
      <c r="E23" s="128">
        <v>196</v>
      </c>
      <c r="F23" s="145">
        <f t="shared" si="2"/>
        <v>0</v>
      </c>
      <c r="G23" s="128">
        <v>196</v>
      </c>
      <c r="H23" s="145">
        <f t="shared" si="2"/>
        <v>-5.0761421319797106E-3</v>
      </c>
      <c r="I23" s="128">
        <v>197</v>
      </c>
      <c r="J23" s="145">
        <f t="shared" si="0"/>
        <v>7.0652173913043459E-2</v>
      </c>
      <c r="K23" s="128">
        <v>184</v>
      </c>
      <c r="L23" s="200">
        <f t="shared" si="1"/>
        <v>-1.0752688172043001E-2</v>
      </c>
      <c r="M23" s="128">
        <v>186</v>
      </c>
      <c r="N23" s="5"/>
      <c r="O23" s="5"/>
      <c r="P23" s="5"/>
      <c r="Q23" s="5"/>
      <c r="R23" s="5"/>
      <c r="S23" s="5"/>
      <c r="T23" s="5"/>
      <c r="U23" s="5"/>
    </row>
    <row r="24" spans="1:21" s="4" customFormat="1" ht="11.45" customHeight="1">
      <c r="A24" s="60" t="s">
        <v>91</v>
      </c>
      <c r="B24" s="128">
        <v>187</v>
      </c>
      <c r="C24" s="145">
        <f t="shared" si="3"/>
        <v>6.25E-2</v>
      </c>
      <c r="D24" s="128">
        <v>176</v>
      </c>
      <c r="E24" s="128">
        <v>179</v>
      </c>
      <c r="F24" s="145">
        <f t="shared" si="2"/>
        <v>3.4682080924855585E-2</v>
      </c>
      <c r="G24" s="128">
        <v>173</v>
      </c>
      <c r="H24" s="145">
        <f t="shared" si="2"/>
        <v>0.10191082802547768</v>
      </c>
      <c r="I24" s="128">
        <v>157</v>
      </c>
      <c r="J24" s="145">
        <f t="shared" si="0"/>
        <v>0.14598540145985406</v>
      </c>
      <c r="K24" s="128">
        <v>137</v>
      </c>
      <c r="L24" s="200">
        <f t="shared" si="1"/>
        <v>0.14166666666666661</v>
      </c>
      <c r="M24" s="128">
        <v>120</v>
      </c>
      <c r="N24" s="5"/>
      <c r="O24" s="5"/>
      <c r="P24" s="5"/>
      <c r="Q24" s="5"/>
      <c r="R24" s="5"/>
      <c r="S24" s="5"/>
      <c r="T24" s="5"/>
      <c r="U24" s="5"/>
    </row>
    <row r="25" spans="1:21" s="4" customFormat="1" ht="11.45" customHeight="1">
      <c r="A25" s="60" t="s">
        <v>92</v>
      </c>
      <c r="B25" s="128">
        <v>20</v>
      </c>
      <c r="C25" s="145">
        <f>IFERROR(IF((+B25/D25)&lt;0,"n.m.",IF(B25&lt;0,(+B25/D25-1)*-1,(+B25/D25-1))),"")</f>
        <v>0</v>
      </c>
      <c r="D25" s="128">
        <v>20</v>
      </c>
      <c r="E25" s="128">
        <v>19</v>
      </c>
      <c r="F25" s="145">
        <f>IFERROR(IF((+E25/G25)&lt;0,"n.m.",IF(E25&lt;0,(+E25/G25-1)*-1,(+E25/G25-1))),"")</f>
        <v>-5.0000000000000044E-2</v>
      </c>
      <c r="G25" s="128">
        <v>20</v>
      </c>
      <c r="H25" s="145">
        <f t="shared" si="2"/>
        <v>5.2631578947368363E-2</v>
      </c>
      <c r="I25" s="128">
        <v>19</v>
      </c>
      <c r="J25" s="145">
        <f t="shared" si="0"/>
        <v>5.555555555555558E-2</v>
      </c>
      <c r="K25" s="128">
        <v>18</v>
      </c>
      <c r="L25" s="200">
        <f t="shared" si="1"/>
        <v>0.19999999999999996</v>
      </c>
      <c r="M25" s="128">
        <v>15</v>
      </c>
      <c r="N25" s="5"/>
      <c r="O25" s="5"/>
      <c r="P25" s="5"/>
      <c r="Q25" s="5"/>
      <c r="R25" s="5"/>
      <c r="S25" s="5"/>
      <c r="T25" s="5"/>
      <c r="U25" s="5"/>
    </row>
    <row r="26" spans="1:21" s="4" customFormat="1" ht="11.45" customHeight="1">
      <c r="A26" s="60" t="s">
        <v>93</v>
      </c>
      <c r="B26" s="128">
        <v>208</v>
      </c>
      <c r="C26" s="145">
        <f t="shared" ref="C26:C38" si="4">IFERROR(IF((+B26/D26)&lt;0,"n.m.",IF(B26&lt;0,(+B26/D26-1)*-1,(+B26/D26-1))),"")</f>
        <v>0.11827956989247301</v>
      </c>
      <c r="D26" s="128">
        <v>186</v>
      </c>
      <c r="E26" s="128">
        <v>186</v>
      </c>
      <c r="F26" s="145">
        <f t="shared" si="2"/>
        <v>5.4054054054053502E-3</v>
      </c>
      <c r="G26" s="128">
        <v>185</v>
      </c>
      <c r="H26" s="145">
        <f t="shared" si="2"/>
        <v>5.4347826086955653E-3</v>
      </c>
      <c r="I26" s="128">
        <v>184</v>
      </c>
      <c r="J26" s="145">
        <f t="shared" si="0"/>
        <v>0.12883435582822078</v>
      </c>
      <c r="K26" s="128">
        <v>163</v>
      </c>
      <c r="L26" s="200">
        <f t="shared" si="1"/>
        <v>6.5359477124182996E-2</v>
      </c>
      <c r="M26" s="128">
        <v>153</v>
      </c>
      <c r="N26" s="5"/>
      <c r="O26" s="5"/>
      <c r="P26" s="5"/>
      <c r="Q26" s="5"/>
      <c r="R26" s="5"/>
      <c r="S26" s="5"/>
      <c r="T26" s="5"/>
      <c r="U26" s="5"/>
    </row>
    <row r="27" spans="1:21" s="4" customFormat="1" ht="11.45" customHeight="1">
      <c r="A27" s="60" t="s">
        <v>94</v>
      </c>
      <c r="B27" s="128">
        <v>76</v>
      </c>
      <c r="C27" s="145">
        <f t="shared" si="4"/>
        <v>2.7027027027026973E-2</v>
      </c>
      <c r="D27" s="128">
        <v>74</v>
      </c>
      <c r="E27" s="128">
        <v>74</v>
      </c>
      <c r="F27" s="145">
        <f t="shared" si="2"/>
        <v>2.7777777777777679E-2</v>
      </c>
      <c r="G27" s="128">
        <v>72</v>
      </c>
      <c r="H27" s="145">
        <f t="shared" si="2"/>
        <v>0.125</v>
      </c>
      <c r="I27" s="128">
        <v>64</v>
      </c>
      <c r="J27" s="145">
        <f t="shared" si="0"/>
        <v>3.2258064516129004E-2</v>
      </c>
      <c r="K27" s="128">
        <v>62</v>
      </c>
      <c r="L27" s="200">
        <f t="shared" si="1"/>
        <v>3.3333333333333437E-2</v>
      </c>
      <c r="M27" s="128">
        <v>60</v>
      </c>
      <c r="N27" s="5"/>
      <c r="O27" s="5"/>
      <c r="P27" s="5"/>
      <c r="Q27" s="5"/>
      <c r="R27" s="5"/>
      <c r="S27" s="5"/>
      <c r="T27" s="5"/>
      <c r="U27" s="5"/>
    </row>
    <row r="28" spans="1:21" s="4" customFormat="1" ht="11.45" customHeight="1">
      <c r="A28" s="60" t="s">
        <v>95</v>
      </c>
      <c r="B28" s="128">
        <v>81</v>
      </c>
      <c r="C28" s="145">
        <f t="shared" si="4"/>
        <v>-6.8965517241379337E-2</v>
      </c>
      <c r="D28" s="128">
        <v>87</v>
      </c>
      <c r="E28" s="128">
        <v>87</v>
      </c>
      <c r="F28" s="145">
        <f t="shared" si="2"/>
        <v>-1.1363636363636354E-2</v>
      </c>
      <c r="G28" s="128">
        <v>88</v>
      </c>
      <c r="H28" s="145">
        <f t="shared" si="2"/>
        <v>-0.10204081632653061</v>
      </c>
      <c r="I28" s="128">
        <v>98</v>
      </c>
      <c r="J28" s="145">
        <f t="shared" si="0"/>
        <v>-6.6666666666666652E-2</v>
      </c>
      <c r="K28" s="128">
        <v>105</v>
      </c>
      <c r="L28" s="200">
        <f t="shared" si="1"/>
        <v>-9.4827586206896575E-2</v>
      </c>
      <c r="M28" s="128">
        <v>116</v>
      </c>
      <c r="N28" s="5"/>
      <c r="O28" s="5"/>
      <c r="P28" s="5"/>
      <c r="Q28" s="5"/>
      <c r="R28" s="5"/>
      <c r="S28" s="5"/>
      <c r="T28" s="5"/>
      <c r="U28" s="5"/>
    </row>
    <row r="29" spans="1:21" s="4" customFormat="1" ht="11.45" customHeight="1">
      <c r="A29" s="60" t="s">
        <v>96</v>
      </c>
      <c r="B29" s="92">
        <v>44</v>
      </c>
      <c r="C29" s="145">
        <f t="shared" si="4"/>
        <v>0</v>
      </c>
      <c r="D29" s="92">
        <v>44</v>
      </c>
      <c r="E29" s="92">
        <v>44</v>
      </c>
      <c r="F29" s="145">
        <f t="shared" si="2"/>
        <v>-8.333333333333337E-2</v>
      </c>
      <c r="G29" s="92">
        <v>48</v>
      </c>
      <c r="H29" s="145">
        <f t="shared" si="2"/>
        <v>-7.6923076923076872E-2</v>
      </c>
      <c r="I29" s="92">
        <v>52</v>
      </c>
      <c r="J29" s="145">
        <f t="shared" si="0"/>
        <v>-7.1428571428571397E-2</v>
      </c>
      <c r="K29" s="92">
        <v>56</v>
      </c>
      <c r="L29" s="200">
        <f t="shared" si="1"/>
        <v>0</v>
      </c>
      <c r="M29" s="201">
        <v>56</v>
      </c>
      <c r="N29" s="5"/>
      <c r="O29" s="5"/>
      <c r="P29" s="5"/>
      <c r="Q29" s="5"/>
      <c r="R29" s="5"/>
      <c r="S29" s="5"/>
      <c r="T29" s="5"/>
      <c r="U29" s="5"/>
    </row>
    <row r="30" spans="1:21" s="4" customFormat="1" ht="11.45" customHeight="1">
      <c r="A30" s="60" t="s">
        <v>97</v>
      </c>
      <c r="B30" s="128">
        <v>7</v>
      </c>
      <c r="C30" s="145">
        <f t="shared" si="4"/>
        <v>0</v>
      </c>
      <c r="D30" s="128">
        <v>7</v>
      </c>
      <c r="E30" s="128">
        <v>7</v>
      </c>
      <c r="F30" s="145">
        <f t="shared" si="2"/>
        <v>-0.125</v>
      </c>
      <c r="G30" s="128">
        <v>8</v>
      </c>
      <c r="H30" s="145">
        <f t="shared" si="2"/>
        <v>-0.4285714285714286</v>
      </c>
      <c r="I30" s="128">
        <v>14</v>
      </c>
      <c r="J30" s="145">
        <f t="shared" si="0"/>
        <v>-0.51724137931034475</v>
      </c>
      <c r="K30" s="128">
        <v>29</v>
      </c>
      <c r="L30" s="200">
        <f t="shared" si="1"/>
        <v>-0.1470588235294118</v>
      </c>
      <c r="M30" s="128">
        <v>34</v>
      </c>
      <c r="N30" s="5"/>
      <c r="O30" s="5"/>
      <c r="P30" s="5"/>
      <c r="Q30" s="5"/>
      <c r="R30" s="5"/>
      <c r="S30" s="5"/>
      <c r="T30" s="5"/>
      <c r="U30" s="5"/>
    </row>
    <row r="31" spans="1:21" s="2" customFormat="1" ht="11.45" customHeight="1">
      <c r="A31" s="60" t="s">
        <v>98</v>
      </c>
      <c r="B31" s="128">
        <v>24</v>
      </c>
      <c r="C31" s="145">
        <f t="shared" si="4"/>
        <v>0.14285714285714279</v>
      </c>
      <c r="D31" s="128">
        <v>21</v>
      </c>
      <c r="E31" s="128">
        <v>21</v>
      </c>
      <c r="F31" s="145">
        <f t="shared" si="2"/>
        <v>0</v>
      </c>
      <c r="G31" s="128">
        <v>21</v>
      </c>
      <c r="H31" s="145">
        <f t="shared" si="2"/>
        <v>-4.5454545454545414E-2</v>
      </c>
      <c r="I31" s="128">
        <v>22</v>
      </c>
      <c r="J31" s="145">
        <f t="shared" si="0"/>
        <v>-4.3478260869565188E-2</v>
      </c>
      <c r="K31" s="128">
        <v>23</v>
      </c>
      <c r="L31" s="200">
        <f t="shared" si="1"/>
        <v>0.27777777777777768</v>
      </c>
      <c r="M31" s="128">
        <v>18</v>
      </c>
      <c r="N31" s="3"/>
      <c r="O31" s="3"/>
      <c r="P31" s="3"/>
      <c r="Q31" s="3"/>
      <c r="R31" s="3"/>
      <c r="S31" s="3"/>
      <c r="T31" s="3"/>
      <c r="U31" s="3"/>
    </row>
    <row r="32" spans="1:21" s="4" customFormat="1" ht="11.45" customHeight="1">
      <c r="A32" s="60" t="s">
        <v>99</v>
      </c>
      <c r="B32" s="128">
        <v>9</v>
      </c>
      <c r="C32" s="145">
        <f t="shared" si="4"/>
        <v>-0.18181818181818177</v>
      </c>
      <c r="D32" s="128">
        <v>11</v>
      </c>
      <c r="E32" s="128">
        <v>10</v>
      </c>
      <c r="F32" s="145">
        <f t="shared" si="2"/>
        <v>-0.375</v>
      </c>
      <c r="G32" s="128">
        <v>16</v>
      </c>
      <c r="H32" s="145">
        <f t="shared" si="2"/>
        <v>0</v>
      </c>
      <c r="I32" s="128">
        <v>16</v>
      </c>
      <c r="J32" s="145">
        <f t="shared" si="0"/>
        <v>0</v>
      </c>
      <c r="K32" s="128">
        <v>16</v>
      </c>
      <c r="L32" s="200">
        <f t="shared" si="1"/>
        <v>0.60000000000000009</v>
      </c>
      <c r="M32" s="128">
        <v>10</v>
      </c>
      <c r="N32" s="5"/>
      <c r="O32" s="5"/>
      <c r="P32" s="5"/>
      <c r="Q32" s="5"/>
      <c r="R32" s="5"/>
      <c r="S32" s="5"/>
      <c r="T32" s="5"/>
      <c r="U32" s="5"/>
    </row>
    <row r="33" spans="1:21" s="178" customFormat="1" ht="11.45" customHeight="1">
      <c r="A33" s="60" t="s">
        <v>148</v>
      </c>
      <c r="B33" s="128">
        <v>46</v>
      </c>
      <c r="C33" s="145">
        <f t="shared" si="4"/>
        <v>1.1904761904761907</v>
      </c>
      <c r="D33" s="128">
        <v>21</v>
      </c>
      <c r="E33" s="128">
        <v>31</v>
      </c>
      <c r="F33" s="145">
        <f t="shared" si="2"/>
        <v>0.72222222222222232</v>
      </c>
      <c r="G33" s="128">
        <v>18</v>
      </c>
      <c r="H33" s="145">
        <f t="shared" si="2"/>
        <v>0.8</v>
      </c>
      <c r="I33" s="128">
        <v>10</v>
      </c>
      <c r="J33" s="145">
        <f t="shared" si="0"/>
        <v>4</v>
      </c>
      <c r="K33" s="128">
        <v>2</v>
      </c>
      <c r="L33" s="200" t="str">
        <f t="shared" si="1"/>
        <v/>
      </c>
      <c r="M33" s="200"/>
      <c r="N33" s="193"/>
      <c r="O33" s="193"/>
      <c r="P33" s="193"/>
      <c r="Q33" s="193"/>
      <c r="R33" s="193"/>
      <c r="S33" s="193"/>
      <c r="T33" s="193"/>
      <c r="U33" s="193"/>
    </row>
    <row r="34" spans="1:21" s="4" customFormat="1" ht="11.45" customHeight="1">
      <c r="A34" s="60" t="s">
        <v>100</v>
      </c>
      <c r="B34" s="128">
        <v>426</v>
      </c>
      <c r="C34" s="145">
        <f t="shared" si="4"/>
        <v>2.435483870967742</v>
      </c>
      <c r="D34" s="128">
        <v>124</v>
      </c>
      <c r="E34" s="128">
        <v>20</v>
      </c>
      <c r="F34" s="145">
        <f t="shared" si="2"/>
        <v>5.2631578947368363E-2</v>
      </c>
      <c r="G34" s="128">
        <v>19</v>
      </c>
      <c r="H34" s="145">
        <f t="shared" si="2"/>
        <v>5.555555555555558E-2</v>
      </c>
      <c r="I34" s="128">
        <v>18</v>
      </c>
      <c r="J34" s="145">
        <f t="shared" si="0"/>
        <v>-0.18181818181818177</v>
      </c>
      <c r="K34" s="128">
        <v>22</v>
      </c>
      <c r="L34" s="200">
        <f t="shared" si="1"/>
        <v>-0.15384615384615385</v>
      </c>
      <c r="M34" s="128">
        <v>26</v>
      </c>
      <c r="N34" s="5"/>
      <c r="O34" s="5"/>
      <c r="P34" s="5"/>
      <c r="Q34" s="5"/>
      <c r="R34" s="5"/>
      <c r="S34" s="5"/>
      <c r="T34" s="5"/>
      <c r="U34" s="5"/>
    </row>
    <row r="35" spans="1:21" s="4" customFormat="1" ht="11.45" customHeight="1">
      <c r="A35" s="60" t="s">
        <v>101</v>
      </c>
      <c r="B35" s="128">
        <v>7</v>
      </c>
      <c r="C35" s="145">
        <f t="shared" si="4"/>
        <v>0</v>
      </c>
      <c r="D35" s="128">
        <v>7</v>
      </c>
      <c r="E35" s="128">
        <v>7</v>
      </c>
      <c r="F35" s="145">
        <f t="shared" si="2"/>
        <v>0</v>
      </c>
      <c r="G35" s="128">
        <v>7</v>
      </c>
      <c r="H35" s="145">
        <f t="shared" si="2"/>
        <v>1.3333333333333335</v>
      </c>
      <c r="I35" s="128">
        <v>3</v>
      </c>
      <c r="J35" s="145" t="str">
        <f t="shared" si="0"/>
        <v/>
      </c>
      <c r="K35" s="128">
        <v>0</v>
      </c>
      <c r="L35" s="200" t="str">
        <f t="shared" si="1"/>
        <v/>
      </c>
      <c r="M35" s="128">
        <v>0</v>
      </c>
      <c r="N35" s="5"/>
      <c r="O35" s="5"/>
      <c r="P35" s="5"/>
      <c r="Q35" s="5"/>
      <c r="R35" s="5"/>
      <c r="S35" s="5"/>
      <c r="T35" s="5"/>
      <c r="U35" s="5"/>
    </row>
    <row r="36" spans="1:21" s="4" customFormat="1" ht="11.45" customHeight="1">
      <c r="A36" s="60" t="s">
        <v>102</v>
      </c>
      <c r="B36" s="128">
        <v>10</v>
      </c>
      <c r="C36" s="145">
        <f t="shared" si="4"/>
        <v>2.3333333333333335</v>
      </c>
      <c r="D36" s="128">
        <v>3</v>
      </c>
      <c r="E36" s="128">
        <v>3</v>
      </c>
      <c r="F36" s="145">
        <f t="shared" si="2"/>
        <v>0</v>
      </c>
      <c r="G36" s="128">
        <v>3</v>
      </c>
      <c r="H36" s="145">
        <f t="shared" si="2"/>
        <v>0</v>
      </c>
      <c r="I36" s="128">
        <v>3</v>
      </c>
      <c r="J36" s="145">
        <f t="shared" si="0"/>
        <v>2</v>
      </c>
      <c r="K36" s="128">
        <v>1</v>
      </c>
      <c r="L36" s="200">
        <f t="shared" si="1"/>
        <v>0</v>
      </c>
      <c r="M36" s="128">
        <v>1</v>
      </c>
      <c r="N36" s="5"/>
      <c r="O36" s="5"/>
      <c r="P36" s="5"/>
      <c r="Q36" s="5"/>
      <c r="R36" s="5"/>
      <c r="S36" s="5"/>
      <c r="T36" s="5"/>
      <c r="U36" s="5"/>
    </row>
    <row r="37" spans="1:21" s="4" customFormat="1" ht="11.45" customHeight="1">
      <c r="A37" s="60" t="s">
        <v>103</v>
      </c>
      <c r="B37" s="129">
        <v>0</v>
      </c>
      <c r="C37" s="145" t="str">
        <f t="shared" si="4"/>
        <v/>
      </c>
      <c r="D37" s="129">
        <v>0</v>
      </c>
      <c r="E37" s="129">
        <v>0</v>
      </c>
      <c r="F37" s="145" t="str">
        <f t="shared" si="2"/>
        <v/>
      </c>
      <c r="G37" s="129">
        <v>0</v>
      </c>
      <c r="H37" s="145" t="str">
        <f t="shared" si="2"/>
        <v/>
      </c>
      <c r="I37" s="129">
        <v>0</v>
      </c>
      <c r="J37" s="145" t="str">
        <f t="shared" si="0"/>
        <v/>
      </c>
      <c r="K37" s="129">
        <v>0</v>
      </c>
      <c r="L37" s="200" t="str">
        <f t="shared" si="1"/>
        <v/>
      </c>
      <c r="M37" s="202">
        <v>0</v>
      </c>
      <c r="N37" s="5"/>
      <c r="O37" s="5"/>
      <c r="P37" s="5"/>
      <c r="Q37" s="5"/>
      <c r="R37" s="5"/>
      <c r="S37" s="5"/>
      <c r="T37" s="5"/>
      <c r="U37" s="5"/>
    </row>
    <row r="38" spans="1:21" s="4" customFormat="1" ht="11.45" customHeight="1">
      <c r="A38" s="60" t="s">
        <v>104</v>
      </c>
      <c r="B38" s="129">
        <v>0</v>
      </c>
      <c r="C38" s="145" t="str">
        <f t="shared" si="4"/>
        <v/>
      </c>
      <c r="D38" s="129">
        <v>0</v>
      </c>
      <c r="E38" s="129">
        <v>0</v>
      </c>
      <c r="F38" s="145" t="str">
        <f t="shared" si="2"/>
        <v/>
      </c>
      <c r="G38" s="129">
        <v>0</v>
      </c>
      <c r="H38" s="145" t="str">
        <f t="shared" si="2"/>
        <v/>
      </c>
      <c r="I38" s="129">
        <v>0</v>
      </c>
      <c r="J38" s="145" t="str">
        <f t="shared" si="0"/>
        <v/>
      </c>
      <c r="K38" s="129">
        <v>0</v>
      </c>
      <c r="L38" s="200" t="str">
        <f t="shared" si="1"/>
        <v/>
      </c>
      <c r="M38" s="202">
        <v>0</v>
      </c>
      <c r="N38" s="5"/>
      <c r="O38" s="5"/>
      <c r="P38" s="5"/>
      <c r="Q38" s="5"/>
      <c r="R38" s="5"/>
      <c r="S38" s="5"/>
      <c r="T38" s="5"/>
      <c r="U38" s="5"/>
    </row>
    <row r="39" spans="1:21" s="178" customFormat="1" ht="11.45" customHeight="1">
      <c r="A39" s="62" t="s">
        <v>108</v>
      </c>
      <c r="B39" s="363">
        <f>SUM(B16:B38)</f>
        <v>7565</v>
      </c>
      <c r="C39" s="144">
        <f>IFERROR(IF((+B39/D39)&lt;0,"n.m.",IF(B39&lt;0,(+B39/D39-1)*-1,(+B39/D39-1))),"")</f>
        <v>8.3190148911798323E-2</v>
      </c>
      <c r="D39" s="363">
        <f>SUM(D16:D38)</f>
        <v>6984</v>
      </c>
      <c r="E39" s="363">
        <f>SUM(E16:E38)</f>
        <v>7017</v>
      </c>
      <c r="F39" s="144">
        <f>IFERROR(IF((+E39/G39)&lt;0,"n.m.",IF(E39&lt;0,(+E39/G39-1)*-1,(+E39/G39-1))),"")</f>
        <v>1.9764569103327911E-2</v>
      </c>
      <c r="G39" s="363">
        <f>SUM(G16:G38)</f>
        <v>6881</v>
      </c>
      <c r="H39" s="144">
        <f t="shared" si="2"/>
        <v>2.8857655502392277E-2</v>
      </c>
      <c r="I39" s="363">
        <f>SUM(I16:I38)</f>
        <v>6688</v>
      </c>
      <c r="J39" s="364">
        <f t="shared" si="0"/>
        <v>3.4653465346534684E-2</v>
      </c>
      <c r="K39" s="363">
        <f>SUM(K16:K38)</f>
        <v>6464</v>
      </c>
      <c r="L39" s="210">
        <f t="shared" si="1"/>
        <v>3.7560192616372445E-2</v>
      </c>
      <c r="M39" s="363">
        <f>SUM(M16:M38)</f>
        <v>6230</v>
      </c>
      <c r="N39" s="193"/>
      <c r="O39" s="193"/>
      <c r="P39" s="193"/>
      <c r="Q39" s="193"/>
      <c r="R39" s="193"/>
      <c r="S39" s="193"/>
      <c r="T39" s="193"/>
      <c r="U39" s="193"/>
    </row>
    <row r="40" spans="1:21" s="178" customFormat="1" ht="11.45" customHeight="1">
      <c r="A40" s="361"/>
      <c r="B40" s="362"/>
      <c r="C40" s="192"/>
      <c r="D40" s="362"/>
      <c r="E40" s="362"/>
      <c r="F40" s="192"/>
      <c r="G40" s="362"/>
      <c r="H40" s="192"/>
      <c r="I40" s="362"/>
      <c r="J40" s="192"/>
      <c r="K40" s="362"/>
      <c r="L40" s="200"/>
      <c r="M40" s="362"/>
      <c r="N40" s="193"/>
      <c r="O40" s="193"/>
      <c r="P40" s="193"/>
      <c r="Q40" s="193"/>
      <c r="R40" s="193"/>
      <c r="S40" s="193"/>
      <c r="T40" s="193"/>
      <c r="U40" s="193"/>
    </row>
    <row r="41" spans="1:21" s="178" customFormat="1" ht="11.45" customHeight="1">
      <c r="A41" s="62" t="s">
        <v>152</v>
      </c>
      <c r="B41" s="362"/>
      <c r="C41" s="192"/>
      <c r="D41" s="362"/>
      <c r="E41" s="362"/>
      <c r="F41" s="192"/>
      <c r="G41" s="362"/>
      <c r="H41" s="192"/>
      <c r="I41" s="362"/>
      <c r="J41" s="192"/>
      <c r="K41" s="362"/>
      <c r="L41" s="200"/>
      <c r="M41" s="362"/>
      <c r="N41" s="193"/>
      <c r="O41" s="193"/>
      <c r="P41" s="193"/>
      <c r="Q41" s="193"/>
      <c r="R41" s="193"/>
      <c r="S41" s="193"/>
      <c r="T41" s="193"/>
      <c r="U41" s="193"/>
    </row>
    <row r="42" spans="1:21" s="4" customFormat="1" ht="11.45" customHeight="1">
      <c r="A42" s="61" t="s">
        <v>84</v>
      </c>
      <c r="B42" s="93">
        <f>B16</f>
        <v>3084</v>
      </c>
      <c r="C42" s="145">
        <f t="shared" ref="C42:C46" si="5">IFERROR(IF((+B42/D42)&lt;0,"n.m.",IF(B42&lt;0,(+B42/D42-1)*-1,(+B42/D42-1))),"")</f>
        <v>5.4358974358974299E-2</v>
      </c>
      <c r="D42" s="93">
        <f>D16</f>
        <v>2925</v>
      </c>
      <c r="E42" s="93">
        <f>E16</f>
        <v>2958</v>
      </c>
      <c r="F42" s="145">
        <f t="shared" si="2"/>
        <v>4.081632653061229E-2</v>
      </c>
      <c r="G42" s="93">
        <f>G16</f>
        <v>2842</v>
      </c>
      <c r="H42" s="145">
        <f t="shared" si="2"/>
        <v>4.0644452581471979E-2</v>
      </c>
      <c r="I42" s="93">
        <f>I16</f>
        <v>2731</v>
      </c>
      <c r="J42" s="145">
        <f t="shared" si="0"/>
        <v>4.3960244648318048E-2</v>
      </c>
      <c r="K42" s="93">
        <f>K16</f>
        <v>2616</v>
      </c>
      <c r="L42" s="145">
        <f t="shared" si="1"/>
        <v>2.1475985942990938E-2</v>
      </c>
      <c r="M42" s="93">
        <f>M16</f>
        <v>2561</v>
      </c>
      <c r="N42" s="5"/>
      <c r="O42" s="5"/>
      <c r="P42" s="5"/>
      <c r="Q42" s="5"/>
      <c r="R42" s="5"/>
      <c r="S42" s="5"/>
      <c r="T42" s="5"/>
      <c r="U42" s="5"/>
    </row>
    <row r="43" spans="1:21" s="4" customFormat="1" ht="11.45" customHeight="1">
      <c r="A43" s="61" t="s">
        <v>85</v>
      </c>
      <c r="B43" s="93">
        <f>B17</f>
        <v>1430</v>
      </c>
      <c r="C43" s="145">
        <f t="shared" si="5"/>
        <v>3.5481535119478602E-2</v>
      </c>
      <c r="D43" s="93">
        <f>D17</f>
        <v>1381</v>
      </c>
      <c r="E43" s="93">
        <f>E17</f>
        <v>1392</v>
      </c>
      <c r="F43" s="145">
        <f t="shared" si="2"/>
        <v>4.4261065266316679E-2</v>
      </c>
      <c r="G43" s="93">
        <f>G17</f>
        <v>1333</v>
      </c>
      <c r="H43" s="145">
        <f t="shared" si="2"/>
        <v>4.7955974842767368E-2</v>
      </c>
      <c r="I43" s="93">
        <f>I17</f>
        <v>1272</v>
      </c>
      <c r="J43" s="145">
        <f t="shared" si="0"/>
        <v>2.4154589371980784E-2</v>
      </c>
      <c r="K43" s="93">
        <f>K17</f>
        <v>1242</v>
      </c>
      <c r="L43" s="145">
        <f t="shared" si="1"/>
        <v>2.2222222222222143E-2</v>
      </c>
      <c r="M43" s="93">
        <f>M17</f>
        <v>1215</v>
      </c>
      <c r="N43" s="5"/>
      <c r="O43" s="5"/>
      <c r="P43" s="5"/>
      <c r="Q43" s="5"/>
      <c r="R43" s="5"/>
      <c r="S43" s="5"/>
      <c r="T43" s="5"/>
      <c r="U43" s="5"/>
    </row>
    <row r="44" spans="1:21" s="2" customFormat="1" ht="11.45" customHeight="1">
      <c r="A44" s="61" t="s">
        <v>105</v>
      </c>
      <c r="B44" s="92">
        <f>B18+B19+B20+B21+B22+B23+B24+B25+B26+B27</f>
        <v>2397</v>
      </c>
      <c r="C44" s="145">
        <f t="shared" si="5"/>
        <v>1.8699532511687211E-2</v>
      </c>
      <c r="D44" s="92">
        <f>D18+D19+D20+D21+D22+D23+D24+D25+D26+D27</f>
        <v>2353</v>
      </c>
      <c r="E44" s="92">
        <f>E18+E19+E20+E21+E22+E23+E24+E25+E26+E27</f>
        <v>2437</v>
      </c>
      <c r="F44" s="145">
        <f t="shared" si="2"/>
        <v>-1.6545601291363954E-2</v>
      </c>
      <c r="G44" s="92">
        <f>G18+G19+G20+G21+G22+G23+G24+G25+G26+G27</f>
        <v>2478</v>
      </c>
      <c r="H44" s="145">
        <f t="shared" si="2"/>
        <v>1.1841567986933477E-2</v>
      </c>
      <c r="I44" s="92">
        <f>I18+I19+I20+I21+I22+I23+I24+I25+I26+I27</f>
        <v>2449</v>
      </c>
      <c r="J44" s="145">
        <f t="shared" si="0"/>
        <v>4.1241496598639404E-2</v>
      </c>
      <c r="K44" s="92">
        <f>K18+K19+K20+K21+K22+K23+K24+K25+K26+K27</f>
        <v>2352</v>
      </c>
      <c r="L44" s="145">
        <f t="shared" si="1"/>
        <v>7.2503419972640204E-2</v>
      </c>
      <c r="M44" s="92">
        <f>M18+M19+M20+M21+M22+M23+M24+M25+M26+M27</f>
        <v>2193</v>
      </c>
      <c r="N44" s="3"/>
      <c r="O44" s="3"/>
      <c r="P44" s="3"/>
      <c r="Q44" s="3"/>
      <c r="R44" s="3"/>
      <c r="S44" s="3"/>
      <c r="T44" s="3"/>
      <c r="U44" s="3"/>
    </row>
    <row r="45" spans="1:21" s="2" customFormat="1" ht="11.45" customHeight="1">
      <c r="A45" s="61" t="s">
        <v>106</v>
      </c>
      <c r="B45" s="92">
        <f>B28+B29+B30+B31+B32+B34+B33</f>
        <v>637</v>
      </c>
      <c r="C45" s="145">
        <f t="shared" si="5"/>
        <v>1.0222222222222221</v>
      </c>
      <c r="D45" s="92">
        <f>D28+D29+D30+D31+D32+D34+D33</f>
        <v>315</v>
      </c>
      <c r="E45" s="92">
        <f>E28+E29+E30+E31+E32+E34+E33</f>
        <v>220</v>
      </c>
      <c r="F45" s="145">
        <f t="shared" si="2"/>
        <v>9.1743119266054496E-3</v>
      </c>
      <c r="G45" s="92">
        <f>G28+G29+G30+G31+G32+G34+G33</f>
        <v>218</v>
      </c>
      <c r="H45" s="145">
        <f t="shared" si="2"/>
        <v>-5.2173913043478293E-2</v>
      </c>
      <c r="I45" s="92">
        <f>I28+I29+I30+I31+I32+I34+I33</f>
        <v>230</v>
      </c>
      <c r="J45" s="145">
        <f t="shared" si="0"/>
        <v>-9.0909090909090939E-2</v>
      </c>
      <c r="K45" s="92">
        <f>K28+K29+K30+K31+K32+K34+K33</f>
        <v>253</v>
      </c>
      <c r="L45" s="145">
        <f t="shared" si="1"/>
        <v>-2.6923076923076938E-2</v>
      </c>
      <c r="M45" s="92">
        <f>M28+M29+M30+M31+M32+M34+M33</f>
        <v>260</v>
      </c>
      <c r="N45" s="3"/>
      <c r="O45" s="3"/>
      <c r="P45" s="3"/>
      <c r="Q45" s="3"/>
      <c r="R45" s="3"/>
      <c r="S45" s="3"/>
      <c r="T45" s="3"/>
      <c r="U45" s="3"/>
    </row>
    <row r="46" spans="1:21" s="4" customFormat="1" ht="11.45" customHeight="1">
      <c r="A46" s="61" t="s">
        <v>107</v>
      </c>
      <c r="B46" s="92">
        <f>B35+B36+B37+B38</f>
        <v>17</v>
      </c>
      <c r="C46" s="145">
        <f t="shared" si="5"/>
        <v>0.7</v>
      </c>
      <c r="D46" s="92">
        <f>D35+D36+D37+D38</f>
        <v>10</v>
      </c>
      <c r="E46" s="92">
        <f>E35+E36+E37+E38</f>
        <v>10</v>
      </c>
      <c r="F46" s="145">
        <f t="shared" si="2"/>
        <v>0</v>
      </c>
      <c r="G46" s="92">
        <f>G35+G36+G37+G38</f>
        <v>10</v>
      </c>
      <c r="H46" s="145">
        <f t="shared" si="2"/>
        <v>0.66666666666666674</v>
      </c>
      <c r="I46" s="92">
        <f>I35+I36+I37+I38</f>
        <v>6</v>
      </c>
      <c r="J46" s="145">
        <f t="shared" si="0"/>
        <v>5</v>
      </c>
      <c r="K46" s="92">
        <f>K35+K36+K37+K38</f>
        <v>1</v>
      </c>
      <c r="L46" s="145">
        <f t="shared" si="1"/>
        <v>0</v>
      </c>
      <c r="M46" s="92">
        <f>M35+M36+M37+M38</f>
        <v>1</v>
      </c>
      <c r="N46" s="5"/>
      <c r="O46" s="5"/>
      <c r="P46" s="5"/>
      <c r="Q46" s="5"/>
      <c r="R46" s="5"/>
      <c r="S46" s="5"/>
      <c r="T46" s="5"/>
      <c r="U46" s="5"/>
    </row>
    <row r="47" spans="1:21" ht="11.45" customHeight="1">
      <c r="A47" s="56"/>
      <c r="B47" s="58"/>
      <c r="C47" s="145"/>
      <c r="D47" s="58"/>
      <c r="E47" s="58"/>
      <c r="F47" s="145"/>
      <c r="G47" s="58"/>
      <c r="H47" s="145"/>
      <c r="I47" s="58"/>
      <c r="J47" s="145"/>
      <c r="K47" s="58"/>
      <c r="L47" s="145"/>
      <c r="M47" s="58"/>
    </row>
    <row r="48" spans="1:21" s="31" customFormat="1" ht="11.45" customHeight="1">
      <c r="A48" s="62" t="s">
        <v>1</v>
      </c>
      <c r="B48" s="59"/>
      <c r="C48" s="145"/>
      <c r="D48" s="59"/>
      <c r="E48" s="59"/>
      <c r="F48" s="145"/>
      <c r="G48" s="59"/>
      <c r="H48" s="145"/>
      <c r="I48" s="59"/>
      <c r="J48" s="145"/>
      <c r="K48" s="59"/>
      <c r="L48" s="200"/>
      <c r="M48" s="199"/>
    </row>
    <row r="49" spans="1:21" s="2" customFormat="1" ht="11.45" customHeight="1">
      <c r="A49" s="60" t="s">
        <v>84</v>
      </c>
      <c r="B49" s="130">
        <v>25.09</v>
      </c>
      <c r="C49" s="145">
        <f t="shared" ref="C49:C72" si="6">IFERROR(IF((+B49/D49)&lt;0,"n.m.",IF(B49&lt;0,(+B49/D49-1)*-1,(+B49/D49-1))),"")</f>
        <v>0.58797468354430382</v>
      </c>
      <c r="D49" s="130">
        <v>15.8</v>
      </c>
      <c r="E49" s="130">
        <v>32.729999999999997</v>
      </c>
      <c r="F49" s="145">
        <f t="shared" ref="F49:L79" si="7">IFERROR(IF((+E49/G49)&lt;0,"n.m.",IF(E49&lt;0,(+E49/G49-1)*-1,(+E49/G49-1))),"")</f>
        <v>-0.25950226244343899</v>
      </c>
      <c r="G49" s="130">
        <v>44.2</v>
      </c>
      <c r="H49" s="145">
        <f t="shared" si="7"/>
        <v>-6.9669543254051725E-2</v>
      </c>
      <c r="I49" s="130">
        <v>47.51</v>
      </c>
      <c r="J49" s="145">
        <f t="shared" si="7"/>
        <v>-0.19433610310327287</v>
      </c>
      <c r="K49" s="130">
        <v>58.97</v>
      </c>
      <c r="L49" s="200">
        <f t="shared" si="7"/>
        <v>0.25095460330929154</v>
      </c>
      <c r="M49" s="130">
        <v>47.14</v>
      </c>
      <c r="N49" s="3"/>
      <c r="O49" s="3"/>
      <c r="P49" s="3"/>
      <c r="Q49" s="3"/>
      <c r="R49" s="3"/>
      <c r="S49" s="3"/>
      <c r="T49" s="3"/>
      <c r="U49" s="3"/>
    </row>
    <row r="50" spans="1:21" s="2" customFormat="1" ht="11.45" customHeight="1">
      <c r="A50" s="60" t="s">
        <v>85</v>
      </c>
      <c r="B50" s="130">
        <v>24.26</v>
      </c>
      <c r="C50" s="145">
        <f t="shared" si="6"/>
        <v>1.5244536940686788</v>
      </c>
      <c r="D50" s="130">
        <v>9.61</v>
      </c>
      <c r="E50" s="130">
        <v>25.27</v>
      </c>
      <c r="F50" s="145">
        <f t="shared" si="7"/>
        <v>-0.13842482100238662</v>
      </c>
      <c r="G50" s="130">
        <v>29.33</v>
      </c>
      <c r="H50" s="145">
        <f t="shared" si="7"/>
        <v>0.14615084017194202</v>
      </c>
      <c r="I50" s="130">
        <v>25.59</v>
      </c>
      <c r="J50" s="145">
        <f t="shared" si="7"/>
        <v>-5.046382189239329E-2</v>
      </c>
      <c r="K50" s="130">
        <v>26.95</v>
      </c>
      <c r="L50" s="200">
        <f t="shared" si="7"/>
        <v>-0.15649452269170583</v>
      </c>
      <c r="M50" s="130">
        <v>31.95</v>
      </c>
      <c r="N50" s="3"/>
      <c r="O50" s="3"/>
      <c r="P50" s="3"/>
      <c r="Q50" s="3"/>
      <c r="R50" s="3"/>
      <c r="S50" s="3"/>
      <c r="T50" s="3"/>
      <c r="U50" s="3"/>
    </row>
    <row r="51" spans="1:21" s="2" customFormat="1" ht="11.45" customHeight="1">
      <c r="A51" s="60" t="s">
        <v>86</v>
      </c>
      <c r="B51" s="130">
        <v>7.07</v>
      </c>
      <c r="C51" s="145">
        <f t="shared" si="6"/>
        <v>0.63279445727482675</v>
      </c>
      <c r="D51" s="130">
        <v>4.33</v>
      </c>
      <c r="E51" s="130">
        <v>13.82</v>
      </c>
      <c r="F51" s="145">
        <f t="shared" si="7"/>
        <v>1.1832543443917851</v>
      </c>
      <c r="G51" s="130">
        <v>6.33</v>
      </c>
      <c r="H51" s="145">
        <f t="shared" si="7"/>
        <v>3.6006546644844484E-2</v>
      </c>
      <c r="I51" s="130">
        <v>6.11</v>
      </c>
      <c r="J51" s="145">
        <f t="shared" si="7"/>
        <v>-0.27348394768133177</v>
      </c>
      <c r="K51" s="130">
        <v>8.41</v>
      </c>
      <c r="L51" s="200">
        <f t="shared" si="7"/>
        <v>0.29185867895545314</v>
      </c>
      <c r="M51" s="130">
        <v>6.51</v>
      </c>
      <c r="N51" s="3"/>
      <c r="O51" s="3"/>
      <c r="P51" s="3"/>
      <c r="Q51" s="3"/>
      <c r="R51" s="3"/>
      <c r="S51" s="3"/>
      <c r="T51" s="3"/>
      <c r="U51" s="3"/>
    </row>
    <row r="52" spans="1:21" s="2" customFormat="1" ht="11.45" customHeight="1">
      <c r="A52" s="60" t="s">
        <v>87</v>
      </c>
      <c r="B52" s="130">
        <v>6.06</v>
      </c>
      <c r="C52" s="145">
        <f t="shared" si="6"/>
        <v>0.27578947368421036</v>
      </c>
      <c r="D52" s="130">
        <v>4.75</v>
      </c>
      <c r="E52" s="130">
        <v>12.57</v>
      </c>
      <c r="F52" s="145">
        <f t="shared" si="7"/>
        <v>0.82703488372093026</v>
      </c>
      <c r="G52" s="130">
        <v>6.88</v>
      </c>
      <c r="H52" s="145">
        <f t="shared" si="7"/>
        <v>-4.8409405255878335E-2</v>
      </c>
      <c r="I52" s="130">
        <v>7.23</v>
      </c>
      <c r="J52" s="145">
        <f t="shared" si="7"/>
        <v>0.25086505190311414</v>
      </c>
      <c r="K52" s="130">
        <v>5.78</v>
      </c>
      <c r="L52" s="200">
        <f t="shared" si="7"/>
        <v>0.32568807339449535</v>
      </c>
      <c r="M52" s="130">
        <v>4.3600000000000003</v>
      </c>
      <c r="N52" s="3"/>
      <c r="O52" s="3"/>
      <c r="P52" s="3"/>
      <c r="Q52" s="3"/>
      <c r="R52" s="3"/>
      <c r="S52" s="3"/>
      <c r="T52" s="3"/>
      <c r="U52" s="3"/>
    </row>
    <row r="53" spans="1:21" s="4" customFormat="1" ht="11.45" customHeight="1">
      <c r="A53" s="60" t="s">
        <v>88</v>
      </c>
      <c r="B53" s="130">
        <v>13.45</v>
      </c>
      <c r="C53" s="145">
        <f t="shared" si="6"/>
        <v>0.51123595505617958</v>
      </c>
      <c r="D53" s="130">
        <v>8.9</v>
      </c>
      <c r="E53" s="130">
        <v>24.55</v>
      </c>
      <c r="F53" s="145">
        <f t="shared" si="7"/>
        <v>0.22382851445663032</v>
      </c>
      <c r="G53" s="130">
        <v>20.059999999999999</v>
      </c>
      <c r="H53" s="145">
        <f t="shared" si="7"/>
        <v>0.6857142857142855</v>
      </c>
      <c r="I53" s="130">
        <v>11.9</v>
      </c>
      <c r="J53" s="145">
        <f t="shared" si="7"/>
        <v>-6.3729346970889056E-2</v>
      </c>
      <c r="K53" s="130">
        <v>12.71</v>
      </c>
      <c r="L53" s="200">
        <f t="shared" si="7"/>
        <v>1.4536679536679538</v>
      </c>
      <c r="M53" s="130">
        <v>5.18</v>
      </c>
      <c r="N53" s="5"/>
      <c r="O53" s="5"/>
      <c r="P53" s="5"/>
      <c r="Q53" s="5"/>
      <c r="R53" s="5"/>
      <c r="S53" s="5"/>
      <c r="T53" s="5"/>
      <c r="U53" s="5"/>
    </row>
    <row r="54" spans="1:21" s="4" customFormat="1" ht="11.45" customHeight="1">
      <c r="A54" s="60" t="s">
        <v>125</v>
      </c>
      <c r="B54" s="130"/>
      <c r="C54" s="145" t="str">
        <f t="shared" si="6"/>
        <v/>
      </c>
      <c r="D54" s="130"/>
      <c r="E54" s="130">
        <v>2.63</v>
      </c>
      <c r="F54" s="145">
        <f t="shared" si="7"/>
        <v>0.82638888888888884</v>
      </c>
      <c r="G54" s="130">
        <v>1.44</v>
      </c>
      <c r="H54" s="145">
        <f t="shared" si="7"/>
        <v>1.4827586206896552</v>
      </c>
      <c r="I54" s="130">
        <v>0.57999999999999996</v>
      </c>
      <c r="J54" s="145">
        <f t="shared" si="7"/>
        <v>-0.15942028985507251</v>
      </c>
      <c r="K54" s="130">
        <v>0.69</v>
      </c>
      <c r="L54" s="200">
        <f t="shared" si="7"/>
        <v>-0.39473684210526316</v>
      </c>
      <c r="M54" s="130">
        <v>1.1399999999999999</v>
      </c>
      <c r="N54" s="5"/>
      <c r="O54" s="5"/>
      <c r="P54" s="5"/>
      <c r="Q54" s="5"/>
      <c r="R54" s="5"/>
      <c r="S54" s="5"/>
      <c r="T54" s="5"/>
      <c r="U54" s="5"/>
    </row>
    <row r="55" spans="1:21" s="4" customFormat="1" ht="11.45" customHeight="1">
      <c r="A55" s="60" t="s">
        <v>89</v>
      </c>
      <c r="B55" s="130">
        <v>0.69</v>
      </c>
      <c r="C55" s="145">
        <f t="shared" si="6"/>
        <v>-6.7567567567567655E-2</v>
      </c>
      <c r="D55" s="130">
        <v>0.74</v>
      </c>
      <c r="E55" s="130">
        <v>1.51</v>
      </c>
      <c r="F55" s="145">
        <f t="shared" si="7"/>
        <v>-0.6280788177339901</v>
      </c>
      <c r="G55" s="130">
        <v>4.0599999999999996</v>
      </c>
      <c r="H55" s="145">
        <f t="shared" si="7"/>
        <v>1.2681564245810053</v>
      </c>
      <c r="I55" s="130">
        <v>1.79</v>
      </c>
      <c r="J55" s="145">
        <f t="shared" si="7"/>
        <v>-0.53385416666666663</v>
      </c>
      <c r="K55" s="130">
        <v>3.84</v>
      </c>
      <c r="L55" s="200">
        <f t="shared" si="7"/>
        <v>0.72197309417040345</v>
      </c>
      <c r="M55" s="130">
        <v>2.23</v>
      </c>
      <c r="N55" s="5"/>
      <c r="O55" s="5"/>
      <c r="P55" s="5"/>
      <c r="Q55" s="5"/>
      <c r="R55" s="5"/>
      <c r="S55" s="5"/>
      <c r="T55" s="5"/>
      <c r="U55" s="5"/>
    </row>
    <row r="56" spans="1:21" s="4" customFormat="1" ht="11.45" customHeight="1">
      <c r="A56" s="60" t="s">
        <v>90</v>
      </c>
      <c r="B56" s="130">
        <v>0.69</v>
      </c>
      <c r="C56" s="145">
        <f t="shared" si="6"/>
        <v>-0.3727272727272728</v>
      </c>
      <c r="D56" s="130">
        <v>1.1000000000000001</v>
      </c>
      <c r="E56" s="130">
        <v>1.99</v>
      </c>
      <c r="F56" s="145">
        <f t="shared" si="7"/>
        <v>0.4850746268656716</v>
      </c>
      <c r="G56" s="130">
        <v>1.34</v>
      </c>
      <c r="H56" s="145">
        <f t="shared" si="7"/>
        <v>0.50561797752809001</v>
      </c>
      <c r="I56" s="130">
        <v>0.89</v>
      </c>
      <c r="J56" s="145">
        <f t="shared" si="7"/>
        <v>-0.35507246376811585</v>
      </c>
      <c r="K56" s="130">
        <v>1.38</v>
      </c>
      <c r="L56" s="200">
        <f t="shared" si="7"/>
        <v>0.60465116279069764</v>
      </c>
      <c r="M56" s="130">
        <v>0.86</v>
      </c>
      <c r="N56" s="5"/>
      <c r="O56" s="5"/>
      <c r="P56" s="5"/>
      <c r="Q56" s="5"/>
      <c r="R56" s="5"/>
      <c r="S56" s="5"/>
      <c r="T56" s="5"/>
      <c r="U56" s="5"/>
    </row>
    <row r="57" spans="1:21" s="4" customFormat="1" ht="11.45" customHeight="1">
      <c r="A57" s="60" t="s">
        <v>91</v>
      </c>
      <c r="B57" s="130">
        <v>0.15</v>
      </c>
      <c r="C57" s="145">
        <f t="shared" si="6"/>
        <v>-0.11764705882352955</v>
      </c>
      <c r="D57" s="130">
        <v>0.17</v>
      </c>
      <c r="E57" s="130">
        <v>0.55000000000000004</v>
      </c>
      <c r="F57" s="145">
        <f t="shared" si="7"/>
        <v>-0.75113122171945701</v>
      </c>
      <c r="G57" s="130">
        <v>2.21</v>
      </c>
      <c r="H57" s="145">
        <f t="shared" si="7"/>
        <v>1.2551020408163267</v>
      </c>
      <c r="I57" s="130">
        <v>0.98</v>
      </c>
      <c r="J57" s="145">
        <f t="shared" si="7"/>
        <v>-0.62452107279693481</v>
      </c>
      <c r="K57" s="130">
        <v>2.61</v>
      </c>
      <c r="L57" s="200">
        <f t="shared" si="7"/>
        <v>1.9325842696629212</v>
      </c>
      <c r="M57" s="130">
        <v>0.89</v>
      </c>
      <c r="N57" s="5"/>
      <c r="O57" s="5"/>
      <c r="P57" s="5"/>
      <c r="Q57" s="5"/>
      <c r="R57" s="5"/>
      <c r="S57" s="5"/>
      <c r="T57" s="5"/>
      <c r="U57" s="5"/>
    </row>
    <row r="58" spans="1:21" s="4" customFormat="1" ht="11.45" customHeight="1">
      <c r="A58" s="60" t="s">
        <v>92</v>
      </c>
      <c r="B58" s="130">
        <v>0.26</v>
      </c>
      <c r="C58" s="145">
        <f t="shared" si="6"/>
        <v>3.3333333333333339</v>
      </c>
      <c r="D58" s="130">
        <v>0.06</v>
      </c>
      <c r="E58" s="130">
        <v>0.16</v>
      </c>
      <c r="F58" s="145">
        <f t="shared" si="7"/>
        <v>0.59999999999999987</v>
      </c>
      <c r="G58" s="130">
        <v>0.1</v>
      </c>
      <c r="H58" s="145">
        <f t="shared" si="7"/>
        <v>-0.96491228070175439</v>
      </c>
      <c r="I58" s="130">
        <v>2.85</v>
      </c>
      <c r="J58" s="145">
        <f t="shared" si="7"/>
        <v>4.8163265306122449</v>
      </c>
      <c r="K58" s="130">
        <v>0.49</v>
      </c>
      <c r="L58" s="200">
        <f t="shared" si="7"/>
        <v>0.88461538461538458</v>
      </c>
      <c r="M58" s="130">
        <v>0.26</v>
      </c>
      <c r="N58" s="5"/>
      <c r="O58" s="5"/>
      <c r="P58" s="5"/>
      <c r="Q58" s="5"/>
      <c r="R58" s="5"/>
      <c r="S58" s="5"/>
      <c r="T58" s="5"/>
      <c r="U58" s="5"/>
    </row>
    <row r="59" spans="1:21" s="4" customFormat="1" ht="11.45" customHeight="1">
      <c r="A59" s="60" t="s">
        <v>93</v>
      </c>
      <c r="B59" s="130">
        <v>1.46</v>
      </c>
      <c r="C59" s="145">
        <f t="shared" si="6"/>
        <v>1.5614035087719298</v>
      </c>
      <c r="D59" s="130">
        <v>0.56999999999999995</v>
      </c>
      <c r="E59" s="130">
        <v>1.33</v>
      </c>
      <c r="F59" s="145">
        <f t="shared" si="7"/>
        <v>-0.10135135135135132</v>
      </c>
      <c r="G59" s="130">
        <v>1.48</v>
      </c>
      <c r="H59" s="145">
        <f t="shared" si="7"/>
        <v>0.46534653465346532</v>
      </c>
      <c r="I59" s="130">
        <v>1.01</v>
      </c>
      <c r="J59" s="145">
        <f t="shared" si="7"/>
        <v>5.2083333333333481E-2</v>
      </c>
      <c r="K59" s="130">
        <v>0.96</v>
      </c>
      <c r="L59" s="200">
        <f t="shared" si="7"/>
        <v>-0.14285714285714302</v>
      </c>
      <c r="M59" s="130">
        <v>1.1200000000000001</v>
      </c>
      <c r="N59" s="5"/>
      <c r="O59" s="5"/>
      <c r="P59" s="5"/>
      <c r="Q59" s="5"/>
      <c r="R59" s="5"/>
      <c r="S59" s="5"/>
      <c r="T59" s="5"/>
      <c r="U59" s="5"/>
    </row>
    <row r="60" spans="1:21" s="4" customFormat="1" ht="11.45" customHeight="1">
      <c r="A60" s="60" t="s">
        <v>94</v>
      </c>
      <c r="B60" s="130">
        <v>0.8</v>
      </c>
      <c r="C60" s="145">
        <f t="shared" si="6"/>
        <v>-0.8584070796460177</v>
      </c>
      <c r="D60" s="130">
        <v>5.65</v>
      </c>
      <c r="E60" s="130">
        <v>15.02</v>
      </c>
      <c r="F60" s="145">
        <f t="shared" si="7"/>
        <v>1</v>
      </c>
      <c r="G60" s="130">
        <v>7.51</v>
      </c>
      <c r="H60" s="145">
        <f t="shared" si="7"/>
        <v>5.2066115702479339</v>
      </c>
      <c r="I60" s="130">
        <v>1.21</v>
      </c>
      <c r="J60" s="145">
        <f t="shared" si="7"/>
        <v>9.9999999999999867E-2</v>
      </c>
      <c r="K60" s="130">
        <v>1.1000000000000001</v>
      </c>
      <c r="L60" s="200">
        <f t="shared" si="7"/>
        <v>0.10000000000000009</v>
      </c>
      <c r="M60" s="130">
        <v>1</v>
      </c>
      <c r="N60" s="5"/>
      <c r="O60" s="5"/>
      <c r="P60" s="5"/>
      <c r="Q60" s="5"/>
      <c r="R60" s="5"/>
      <c r="S60" s="5"/>
      <c r="T60" s="5"/>
      <c r="U60" s="5"/>
    </row>
    <row r="61" spans="1:21" s="4" customFormat="1" ht="11.45" customHeight="1">
      <c r="A61" s="60" t="s">
        <v>95</v>
      </c>
      <c r="B61" s="130">
        <v>3.18</v>
      </c>
      <c r="C61" s="145">
        <f t="shared" si="6"/>
        <v>2.0285714285714285</v>
      </c>
      <c r="D61" s="130">
        <v>1.05</v>
      </c>
      <c r="E61" s="130">
        <v>1.51</v>
      </c>
      <c r="F61" s="145">
        <f t="shared" si="7"/>
        <v>-0.23350253807106602</v>
      </c>
      <c r="G61" s="130">
        <v>1.97</v>
      </c>
      <c r="H61" s="145">
        <f t="shared" si="7"/>
        <v>-0.716546762589928</v>
      </c>
      <c r="I61" s="130">
        <v>6.95</v>
      </c>
      <c r="J61" s="145">
        <f t="shared" si="7"/>
        <v>1.9956896551724141</v>
      </c>
      <c r="K61" s="130">
        <v>2.3199999999999998</v>
      </c>
      <c r="L61" s="200">
        <f t="shared" si="7"/>
        <v>-0.65578635014836806</v>
      </c>
      <c r="M61" s="130">
        <v>6.74</v>
      </c>
      <c r="N61" s="5"/>
      <c r="O61" s="5"/>
      <c r="P61" s="5"/>
      <c r="Q61" s="5"/>
      <c r="R61" s="5"/>
      <c r="S61" s="5"/>
      <c r="T61" s="5"/>
      <c r="U61" s="5"/>
    </row>
    <row r="62" spans="1:21" s="4" customFormat="1" ht="11.45" customHeight="1">
      <c r="A62" s="60" t="s">
        <v>96</v>
      </c>
      <c r="B62" s="94">
        <v>0.45</v>
      </c>
      <c r="C62" s="145">
        <f t="shared" si="6"/>
        <v>1.1428571428571428</v>
      </c>
      <c r="D62" s="94">
        <v>0.21</v>
      </c>
      <c r="E62" s="94">
        <v>0.34</v>
      </c>
      <c r="F62" s="145">
        <f t="shared" si="7"/>
        <v>-0.40350877192982448</v>
      </c>
      <c r="G62" s="94">
        <v>0.56999999999999995</v>
      </c>
      <c r="H62" s="145">
        <f t="shared" si="7"/>
        <v>1.7857142857142572E-2</v>
      </c>
      <c r="I62" s="94">
        <v>0.56000000000000005</v>
      </c>
      <c r="J62" s="145">
        <f t="shared" si="7"/>
        <v>-0.15151515151515149</v>
      </c>
      <c r="K62" s="94">
        <v>0.66</v>
      </c>
      <c r="L62" s="200">
        <f t="shared" si="7"/>
        <v>-0.66999999999999993</v>
      </c>
      <c r="M62" s="194">
        <v>2</v>
      </c>
      <c r="N62" s="5"/>
      <c r="O62" s="5"/>
      <c r="P62" s="5"/>
      <c r="Q62" s="5"/>
      <c r="R62" s="5"/>
      <c r="S62" s="5"/>
      <c r="T62" s="5"/>
      <c r="U62" s="5"/>
    </row>
    <row r="63" spans="1:21" s="4" customFormat="1" ht="11.45" customHeight="1">
      <c r="A63" s="60" t="s">
        <v>97</v>
      </c>
      <c r="B63" s="130">
        <v>0.59</v>
      </c>
      <c r="C63" s="145">
        <f t="shared" si="6"/>
        <v>-0.62893081761006298</v>
      </c>
      <c r="D63" s="130">
        <v>1.59</v>
      </c>
      <c r="E63" s="130">
        <v>1.79</v>
      </c>
      <c r="F63" s="145">
        <f t="shared" si="7"/>
        <v>-0.20796460176991138</v>
      </c>
      <c r="G63" s="130">
        <v>2.2599999999999998</v>
      </c>
      <c r="H63" s="145">
        <f t="shared" si="7"/>
        <v>1.3789473684210525</v>
      </c>
      <c r="I63" s="130">
        <v>0.95</v>
      </c>
      <c r="J63" s="145">
        <f t="shared" si="7"/>
        <v>-0.59915611814345993</v>
      </c>
      <c r="K63" s="130">
        <v>2.37</v>
      </c>
      <c r="L63" s="200">
        <f t="shared" si="7"/>
        <v>1.3009708737864076</v>
      </c>
      <c r="M63" s="130">
        <v>1.03</v>
      </c>
      <c r="N63" s="5"/>
      <c r="O63" s="5"/>
      <c r="P63" s="5"/>
      <c r="Q63" s="5"/>
      <c r="R63" s="5"/>
      <c r="S63" s="5"/>
      <c r="T63" s="5"/>
      <c r="U63" s="5"/>
    </row>
    <row r="64" spans="1:21" s="2" customFormat="1" ht="11.45" customHeight="1">
      <c r="A64" s="60" t="s">
        <v>98</v>
      </c>
      <c r="B64" s="130">
        <v>0.09</v>
      </c>
      <c r="C64" s="145">
        <f t="shared" si="6"/>
        <v>-0.10000000000000009</v>
      </c>
      <c r="D64" s="130">
        <v>0.1</v>
      </c>
      <c r="E64" s="130">
        <v>0.15</v>
      </c>
      <c r="F64" s="145">
        <f t="shared" si="7"/>
        <v>-0.34782608695652184</v>
      </c>
      <c r="G64" s="130">
        <v>0.23</v>
      </c>
      <c r="H64" s="145">
        <f t="shared" si="7"/>
        <v>-0.45238095238095233</v>
      </c>
      <c r="I64" s="130">
        <v>0.42</v>
      </c>
      <c r="J64" s="145">
        <f t="shared" si="7"/>
        <v>-0.1428571428571429</v>
      </c>
      <c r="K64" s="130">
        <v>0.49</v>
      </c>
      <c r="L64" s="200">
        <f t="shared" si="7"/>
        <v>0.48484848484848486</v>
      </c>
      <c r="M64" s="130">
        <v>0.33</v>
      </c>
      <c r="N64" s="3"/>
      <c r="O64" s="3"/>
      <c r="P64" s="3"/>
      <c r="Q64" s="3"/>
      <c r="R64" s="3"/>
      <c r="S64" s="3"/>
      <c r="T64" s="3"/>
      <c r="U64" s="3"/>
    </row>
    <row r="65" spans="1:21" s="4" customFormat="1" ht="11.45" customHeight="1">
      <c r="A65" s="60" t="s">
        <v>99</v>
      </c>
      <c r="B65" s="130">
        <v>0.04</v>
      </c>
      <c r="C65" s="145">
        <f t="shared" si="6"/>
        <v>0</v>
      </c>
      <c r="D65" s="130">
        <v>0.04</v>
      </c>
      <c r="E65" s="130">
        <v>0.04</v>
      </c>
      <c r="F65" s="145">
        <f t="shared" si="7"/>
        <v>-0.95238095238095233</v>
      </c>
      <c r="G65" s="130">
        <v>0.84</v>
      </c>
      <c r="H65" s="145">
        <f t="shared" si="7"/>
        <v>-0.21495327102803741</v>
      </c>
      <c r="I65" s="130">
        <v>1.07</v>
      </c>
      <c r="J65" s="145">
        <f t="shared" si="7"/>
        <v>2.2424242424242427</v>
      </c>
      <c r="K65" s="130">
        <v>0.33</v>
      </c>
      <c r="L65" s="200">
        <f t="shared" si="7"/>
        <v>-0.108108108108108</v>
      </c>
      <c r="M65" s="130">
        <v>0.37</v>
      </c>
      <c r="N65" s="5"/>
      <c r="O65" s="5"/>
      <c r="P65" s="5"/>
      <c r="Q65" s="5"/>
      <c r="R65" s="5"/>
      <c r="S65" s="5"/>
      <c r="T65" s="5"/>
      <c r="U65" s="5"/>
    </row>
    <row r="66" spans="1:21" s="178" customFormat="1" ht="11.45" customHeight="1">
      <c r="A66" s="60" t="s">
        <v>148</v>
      </c>
      <c r="B66" s="130">
        <v>0.42</v>
      </c>
      <c r="C66" s="192" t="str">
        <f t="shared" si="6"/>
        <v/>
      </c>
      <c r="D66" s="130">
        <v>0</v>
      </c>
      <c r="E66" s="130">
        <v>0</v>
      </c>
      <c r="F66" s="192" t="str">
        <f t="shared" si="7"/>
        <v/>
      </c>
      <c r="G66" s="130">
        <v>0</v>
      </c>
      <c r="H66" s="192" t="str">
        <f t="shared" si="7"/>
        <v/>
      </c>
      <c r="I66" s="130">
        <v>0</v>
      </c>
      <c r="J66" s="192" t="str">
        <f t="shared" si="7"/>
        <v/>
      </c>
      <c r="K66" s="130">
        <v>0</v>
      </c>
      <c r="L66" s="200" t="str">
        <f t="shared" si="7"/>
        <v/>
      </c>
      <c r="M66" s="200"/>
      <c r="N66" s="193"/>
      <c r="O66" s="193"/>
      <c r="P66" s="193"/>
      <c r="Q66" s="193"/>
      <c r="R66" s="193"/>
      <c r="S66" s="193"/>
      <c r="T66" s="193"/>
      <c r="U66" s="193"/>
    </row>
    <row r="67" spans="1:21" s="4" customFormat="1" ht="11.45" customHeight="1">
      <c r="A67" s="60" t="s">
        <v>100</v>
      </c>
      <c r="B67" s="130">
        <v>26.78</v>
      </c>
      <c r="C67" s="145">
        <f t="shared" si="6"/>
        <v>20.086614173228348</v>
      </c>
      <c r="D67" s="130">
        <v>1.27</v>
      </c>
      <c r="E67" s="130">
        <v>0.14000000000000001</v>
      </c>
      <c r="F67" s="145">
        <f t="shared" si="7"/>
        <v>-0.87387387387387383</v>
      </c>
      <c r="G67" s="130">
        <v>1.1100000000000001</v>
      </c>
      <c r="H67" s="145">
        <f t="shared" si="7"/>
        <v>9.0909090909090917</v>
      </c>
      <c r="I67" s="130">
        <v>0.11</v>
      </c>
      <c r="J67" s="145">
        <f t="shared" si="7"/>
        <v>-0.75</v>
      </c>
      <c r="K67" s="130">
        <v>0.44</v>
      </c>
      <c r="L67" s="200">
        <f t="shared" si="7"/>
        <v>0.33333333333333326</v>
      </c>
      <c r="M67" s="130">
        <v>0.33</v>
      </c>
      <c r="N67" s="5"/>
      <c r="O67" s="5"/>
      <c r="P67" s="5"/>
      <c r="Q67" s="5"/>
      <c r="R67" s="5"/>
      <c r="S67" s="5"/>
      <c r="T67" s="5"/>
      <c r="U67" s="5"/>
    </row>
    <row r="68" spans="1:21" s="4" customFormat="1" ht="11.45" customHeight="1">
      <c r="A68" s="60" t="s">
        <v>101</v>
      </c>
      <c r="B68" s="130">
        <v>0.28999999999999998</v>
      </c>
      <c r="C68" s="145">
        <f t="shared" si="6"/>
        <v>0.44999999999999996</v>
      </c>
      <c r="D68" s="130">
        <v>0.19999999999999998</v>
      </c>
      <c r="E68" s="130">
        <v>0.28000000000000003</v>
      </c>
      <c r="F68" s="145">
        <f t="shared" si="7"/>
        <v>0.5555555555555558</v>
      </c>
      <c r="G68" s="130">
        <v>0.18</v>
      </c>
      <c r="H68" s="145">
        <f t="shared" si="7"/>
        <v>5</v>
      </c>
      <c r="I68" s="130">
        <v>0.03</v>
      </c>
      <c r="J68" s="145">
        <f t="shared" si="7"/>
        <v>-0.76923076923076927</v>
      </c>
      <c r="K68" s="130">
        <v>0.13</v>
      </c>
      <c r="L68" s="200">
        <f t="shared" si="7"/>
        <v>-0.58064516129032251</v>
      </c>
      <c r="M68" s="130">
        <v>0.31</v>
      </c>
      <c r="N68" s="5"/>
      <c r="O68" s="5"/>
      <c r="P68" s="5"/>
      <c r="Q68" s="5"/>
      <c r="R68" s="5"/>
      <c r="S68" s="5"/>
      <c r="T68" s="5"/>
      <c r="U68" s="5"/>
    </row>
    <row r="69" spans="1:21" s="4" customFormat="1" ht="11.45" customHeight="1">
      <c r="A69" s="60" t="s">
        <v>102</v>
      </c>
      <c r="B69" s="130">
        <v>1.04</v>
      </c>
      <c r="C69" s="145">
        <f t="shared" si="6"/>
        <v>0.42465753424657549</v>
      </c>
      <c r="D69" s="130">
        <v>0.73</v>
      </c>
      <c r="E69" s="130">
        <v>1.71</v>
      </c>
      <c r="F69" s="145">
        <f t="shared" si="7"/>
        <v>-0.30769230769230771</v>
      </c>
      <c r="G69" s="130">
        <v>2.4700000000000002</v>
      </c>
      <c r="H69" s="145">
        <f t="shared" si="7"/>
        <v>-0.88622754491017963</v>
      </c>
      <c r="I69" s="130">
        <v>21.71</v>
      </c>
      <c r="J69" s="145">
        <f t="shared" si="7"/>
        <v>0.55404438081603424</v>
      </c>
      <c r="K69" s="130">
        <v>13.97</v>
      </c>
      <c r="L69" s="200">
        <f t="shared" si="7"/>
        <v>6.5923913043478262</v>
      </c>
      <c r="M69" s="130">
        <v>1.84</v>
      </c>
      <c r="N69" s="5"/>
      <c r="O69" s="5"/>
      <c r="P69" s="5"/>
      <c r="Q69" s="5"/>
      <c r="R69" s="5"/>
      <c r="S69" s="5"/>
      <c r="T69" s="5"/>
      <c r="U69" s="5"/>
    </row>
    <row r="70" spans="1:21" s="4" customFormat="1" ht="11.45" customHeight="1">
      <c r="A70" s="60" t="s">
        <v>103</v>
      </c>
      <c r="B70" s="131">
        <v>0</v>
      </c>
      <c r="C70" s="145" t="str">
        <f t="shared" si="6"/>
        <v/>
      </c>
      <c r="D70" s="131">
        <v>0</v>
      </c>
      <c r="E70" s="131">
        <v>0</v>
      </c>
      <c r="F70" s="145" t="str">
        <f t="shared" si="7"/>
        <v/>
      </c>
      <c r="G70" s="131">
        <v>0</v>
      </c>
      <c r="H70" s="145" t="str">
        <f t="shared" si="7"/>
        <v/>
      </c>
      <c r="I70" s="131">
        <v>0</v>
      </c>
      <c r="J70" s="145">
        <f t="shared" si="7"/>
        <v>-1</v>
      </c>
      <c r="K70" s="131">
        <v>0.01</v>
      </c>
      <c r="L70" s="200" t="str">
        <f t="shared" si="7"/>
        <v/>
      </c>
      <c r="M70" s="203">
        <v>0</v>
      </c>
      <c r="N70" s="5"/>
      <c r="O70" s="5"/>
      <c r="P70" s="5"/>
      <c r="Q70" s="5"/>
      <c r="R70" s="5"/>
      <c r="S70" s="5"/>
      <c r="T70" s="5"/>
      <c r="U70" s="5"/>
    </row>
    <row r="71" spans="1:21" s="4" customFormat="1" ht="11.45" customHeight="1">
      <c r="A71" s="60" t="s">
        <v>104</v>
      </c>
      <c r="B71" s="131">
        <v>7.0000000000000007E-2</v>
      </c>
      <c r="C71" s="145">
        <f t="shared" si="6"/>
        <v>6.0000000000000009</v>
      </c>
      <c r="D71" s="131">
        <v>0.01</v>
      </c>
      <c r="E71" s="131">
        <v>0.03</v>
      </c>
      <c r="F71" s="145">
        <f t="shared" si="7"/>
        <v>-0.4</v>
      </c>
      <c r="G71" s="131">
        <v>0.05</v>
      </c>
      <c r="H71" s="145">
        <f t="shared" si="7"/>
        <v>2.2204460492503131E-16</v>
      </c>
      <c r="I71" s="131">
        <v>4.9999999999999996E-2</v>
      </c>
      <c r="J71" s="145">
        <f t="shared" si="7"/>
        <v>-0.28571428571428581</v>
      </c>
      <c r="K71" s="131">
        <v>7.0000000000000007E-2</v>
      </c>
      <c r="L71" s="200">
        <f t="shared" si="7"/>
        <v>-0.72</v>
      </c>
      <c r="M71" s="203">
        <v>0.25</v>
      </c>
      <c r="N71" s="5"/>
      <c r="O71" s="5"/>
      <c r="P71" s="5"/>
      <c r="Q71" s="5"/>
      <c r="R71" s="5"/>
      <c r="S71" s="5"/>
      <c r="T71" s="5"/>
      <c r="U71" s="5"/>
    </row>
    <row r="72" spans="1:21" s="178" customFormat="1" ht="11.45" customHeight="1">
      <c r="A72" s="62" t="s">
        <v>111</v>
      </c>
      <c r="B72" s="368">
        <f>SUM(B49:B71)</f>
        <v>112.93000000000004</v>
      </c>
      <c r="C72" s="144">
        <f t="shared" si="6"/>
        <v>0.98540787623066128</v>
      </c>
      <c r="D72" s="368">
        <f>SUM(D49:D71)</f>
        <v>56.88000000000001</v>
      </c>
      <c r="E72" s="368">
        <f>SUM(E49:E71)</f>
        <v>138.11999999999995</v>
      </c>
      <c r="F72" s="144">
        <f t="shared" si="7"/>
        <v>2.5999108601990395E-2</v>
      </c>
      <c r="G72" s="368">
        <f>SUM(G49:G71)</f>
        <v>134.62</v>
      </c>
      <c r="H72" s="144">
        <f t="shared" si="7"/>
        <v>-3.4982078853046716E-2</v>
      </c>
      <c r="I72" s="368">
        <f>SUM(I49:I71)</f>
        <v>139.50000000000003</v>
      </c>
      <c r="J72" s="364">
        <f t="shared" si="7"/>
        <v>-3.5803151783245224E-2</v>
      </c>
      <c r="K72" s="368">
        <f>SUM(K49:K71)</f>
        <v>144.67999999999995</v>
      </c>
      <c r="L72" s="210">
        <f t="shared" si="7"/>
        <v>0.24896408839778927</v>
      </c>
      <c r="M72" s="368">
        <f>SUM(M49:M71)</f>
        <v>115.84000000000003</v>
      </c>
      <c r="N72" s="193"/>
      <c r="O72" s="193"/>
      <c r="P72" s="193"/>
      <c r="Q72" s="193"/>
      <c r="R72" s="193"/>
      <c r="S72" s="193"/>
      <c r="T72" s="193"/>
      <c r="U72" s="193"/>
    </row>
    <row r="73" spans="1:21" s="178" customFormat="1" ht="11.45" customHeight="1">
      <c r="A73" s="361"/>
      <c r="B73" s="367"/>
      <c r="C73" s="192"/>
      <c r="D73" s="367"/>
      <c r="E73" s="367"/>
      <c r="F73" s="192"/>
      <c r="G73" s="367"/>
      <c r="H73" s="192"/>
      <c r="I73" s="367"/>
      <c r="J73" s="192"/>
      <c r="K73" s="367"/>
      <c r="L73" s="200"/>
      <c r="M73" s="367"/>
      <c r="N73" s="193"/>
      <c r="O73" s="193"/>
      <c r="P73" s="193"/>
      <c r="Q73" s="193"/>
      <c r="R73" s="193"/>
      <c r="S73" s="193"/>
      <c r="T73" s="193"/>
      <c r="U73" s="193"/>
    </row>
    <row r="74" spans="1:21" s="178" customFormat="1" ht="11.45" customHeight="1">
      <c r="A74" s="62" t="s">
        <v>153</v>
      </c>
      <c r="B74" s="367"/>
      <c r="C74" s="192"/>
      <c r="D74" s="367"/>
      <c r="E74" s="367"/>
      <c r="F74" s="192"/>
      <c r="G74" s="367"/>
      <c r="H74" s="192"/>
      <c r="I74" s="367"/>
      <c r="J74" s="192"/>
      <c r="K74" s="367"/>
      <c r="L74" s="200"/>
      <c r="M74" s="367"/>
      <c r="N74" s="193"/>
      <c r="O74" s="193"/>
      <c r="P74" s="193"/>
      <c r="Q74" s="193"/>
      <c r="R74" s="193"/>
      <c r="S74" s="193"/>
      <c r="T74" s="193"/>
      <c r="U74" s="193"/>
    </row>
    <row r="75" spans="1:21" s="4" customFormat="1" ht="11.45" customHeight="1">
      <c r="A75" s="61" t="s">
        <v>84</v>
      </c>
      <c r="B75" s="95">
        <f>B49</f>
        <v>25.09</v>
      </c>
      <c r="C75" s="145">
        <f t="shared" ref="C75:C79" si="8">IFERROR(IF((+B75/D75)&lt;0,"n.m.",IF(B75&lt;0,(+B75/D75-1)*-1,(+B75/D75-1))),"")</f>
        <v>0.58797468354430382</v>
      </c>
      <c r="D75" s="95">
        <f>D49</f>
        <v>15.8</v>
      </c>
      <c r="E75" s="95">
        <f>E49</f>
        <v>32.729999999999997</v>
      </c>
      <c r="F75" s="145">
        <f t="shared" si="7"/>
        <v>-0.25950226244343899</v>
      </c>
      <c r="G75" s="95">
        <f>G49</f>
        <v>44.2</v>
      </c>
      <c r="H75" s="145">
        <f t="shared" si="7"/>
        <v>-6.9669543254051725E-2</v>
      </c>
      <c r="I75" s="95">
        <f>I49</f>
        <v>47.51</v>
      </c>
      <c r="J75" s="145">
        <f t="shared" si="7"/>
        <v>-0.19433610310327287</v>
      </c>
      <c r="K75" s="95">
        <f>K49</f>
        <v>58.97</v>
      </c>
      <c r="L75" s="145">
        <f t="shared" si="7"/>
        <v>0.25095460330929154</v>
      </c>
      <c r="M75" s="95">
        <f>M49</f>
        <v>47.14</v>
      </c>
      <c r="N75" s="5"/>
      <c r="O75" s="5"/>
      <c r="P75" s="5"/>
      <c r="Q75" s="5"/>
      <c r="R75" s="5"/>
      <c r="S75" s="5"/>
      <c r="T75" s="5"/>
      <c r="U75" s="5"/>
    </row>
    <row r="76" spans="1:21" s="4" customFormat="1" ht="11.45" customHeight="1">
      <c r="A76" s="61" t="s">
        <v>85</v>
      </c>
      <c r="B76" s="95">
        <f>B50</f>
        <v>24.26</v>
      </c>
      <c r="C76" s="145">
        <f t="shared" si="8"/>
        <v>1.5244536940686788</v>
      </c>
      <c r="D76" s="95">
        <f>D50</f>
        <v>9.61</v>
      </c>
      <c r="E76" s="95">
        <f>E50</f>
        <v>25.27</v>
      </c>
      <c r="F76" s="145">
        <f t="shared" si="7"/>
        <v>-0.13842482100238662</v>
      </c>
      <c r="G76" s="95">
        <f>G50</f>
        <v>29.33</v>
      </c>
      <c r="H76" s="145">
        <f t="shared" si="7"/>
        <v>0.14615084017194202</v>
      </c>
      <c r="I76" s="95">
        <f>I50</f>
        <v>25.59</v>
      </c>
      <c r="J76" s="145">
        <f t="shared" si="7"/>
        <v>-5.046382189239329E-2</v>
      </c>
      <c r="K76" s="95">
        <f>K50</f>
        <v>26.95</v>
      </c>
      <c r="L76" s="145">
        <f t="shared" si="7"/>
        <v>-0.15649452269170583</v>
      </c>
      <c r="M76" s="95">
        <f>M50</f>
        <v>31.95</v>
      </c>
      <c r="N76" s="5"/>
      <c r="O76" s="5"/>
      <c r="P76" s="5"/>
      <c r="Q76" s="5"/>
      <c r="R76" s="5"/>
      <c r="S76" s="5"/>
      <c r="T76" s="5"/>
      <c r="U76" s="5"/>
    </row>
    <row r="77" spans="1:21" s="2" customFormat="1" ht="11.45" customHeight="1">
      <c r="A77" s="61" t="s">
        <v>105</v>
      </c>
      <c r="B77" s="94">
        <f>B51+B52+B53+B54+B55+B56+B57+B58+B59+B60</f>
        <v>30.630000000000003</v>
      </c>
      <c r="C77" s="145">
        <f t="shared" si="8"/>
        <v>0.1659687856870955</v>
      </c>
      <c r="D77" s="94">
        <f>D51+D52+D53+D54+D55+D56+D57+D58+D59+D60</f>
        <v>26.270000000000003</v>
      </c>
      <c r="E77" s="94">
        <f>E51+E52+E53+E54+E55+E56+E57+E58+E59+E60</f>
        <v>74.13</v>
      </c>
      <c r="F77" s="145">
        <f t="shared" si="7"/>
        <v>0.44193736627115343</v>
      </c>
      <c r="G77" s="94">
        <f>G51+G52+G53+G54+G55+G56+G57+G58+G59+G60</f>
        <v>51.41</v>
      </c>
      <c r="H77" s="145">
        <f t="shared" si="7"/>
        <v>0.48798842257597697</v>
      </c>
      <c r="I77" s="94">
        <f>I51+I52+I53+I54+I55+I56+I57+I58+I59+I60</f>
        <v>34.549999999999997</v>
      </c>
      <c r="J77" s="145">
        <f t="shared" si="7"/>
        <v>-9.0071108770081842E-2</v>
      </c>
      <c r="K77" s="94">
        <f>K51+K52+K53+K54+K55+K56+K57+K58+K59+K60</f>
        <v>37.970000000000006</v>
      </c>
      <c r="L77" s="145">
        <f t="shared" si="7"/>
        <v>0.61231422505307842</v>
      </c>
      <c r="M77" s="94">
        <f>M51+M52+M53+M54+M55+M56+M57+M58+M59+M60</f>
        <v>23.550000000000004</v>
      </c>
      <c r="N77" s="3"/>
      <c r="O77" s="3"/>
      <c r="P77" s="3"/>
      <c r="Q77" s="3"/>
      <c r="R77" s="3"/>
      <c r="S77" s="3"/>
      <c r="T77" s="3"/>
      <c r="U77" s="3"/>
    </row>
    <row r="78" spans="1:21" s="2" customFormat="1" ht="11.45" customHeight="1">
      <c r="A78" s="61" t="s">
        <v>106</v>
      </c>
      <c r="B78" s="94">
        <f>B61+B62+B63+B64+B65+B67+B66</f>
        <v>31.550000000000004</v>
      </c>
      <c r="C78" s="145">
        <f t="shared" si="8"/>
        <v>6.4061032863849778</v>
      </c>
      <c r="D78" s="94">
        <f>D61+D62+D63+D64+D65+D67+D66</f>
        <v>4.26</v>
      </c>
      <c r="E78" s="94">
        <f>E61+E62+E63+E64+E65+E67+E66</f>
        <v>3.97</v>
      </c>
      <c r="F78" s="145">
        <f t="shared" si="7"/>
        <v>-0.43123209169054444</v>
      </c>
      <c r="G78" s="94">
        <f>G61+G62+G63+G64+G65+G67+G66</f>
        <v>6.98</v>
      </c>
      <c r="H78" s="145">
        <f t="shared" si="7"/>
        <v>-0.30616302186878719</v>
      </c>
      <c r="I78" s="94">
        <f>I61+I62+I63+I64+I65+I67+I66</f>
        <v>10.059999999999999</v>
      </c>
      <c r="J78" s="145">
        <f t="shared" si="7"/>
        <v>0.52193645990922821</v>
      </c>
      <c r="K78" s="94">
        <f>K61+K62+K63+K64+K65+K67+K66</f>
        <v>6.61</v>
      </c>
      <c r="L78" s="145">
        <f t="shared" si="7"/>
        <v>-0.38796296296296284</v>
      </c>
      <c r="M78" s="94">
        <f>M61+M62+M63+M64+M65+M67+M66</f>
        <v>10.799999999999999</v>
      </c>
      <c r="N78" s="3"/>
      <c r="O78" s="3"/>
      <c r="P78" s="3"/>
      <c r="Q78" s="3"/>
      <c r="R78" s="3"/>
      <c r="S78" s="3"/>
      <c r="T78" s="3"/>
      <c r="U78" s="3"/>
    </row>
    <row r="79" spans="1:21" s="4" customFormat="1" ht="11.45" customHeight="1">
      <c r="A79" s="61" t="s">
        <v>107</v>
      </c>
      <c r="B79" s="94">
        <f>B68+B69+B70+B71</f>
        <v>1.4000000000000001</v>
      </c>
      <c r="C79" s="145">
        <f t="shared" si="8"/>
        <v>0.48936170212765973</v>
      </c>
      <c r="D79" s="94">
        <f>D68+D69+D70+D71</f>
        <v>0.94</v>
      </c>
      <c r="E79" s="94">
        <f>E68+E69+E70+E71</f>
        <v>2.02</v>
      </c>
      <c r="F79" s="145">
        <f t="shared" si="7"/>
        <v>-0.25185185185185188</v>
      </c>
      <c r="G79" s="94">
        <f>G68+G69+G70+G71</f>
        <v>2.7</v>
      </c>
      <c r="H79" s="145">
        <f t="shared" si="7"/>
        <v>-0.87608994951812758</v>
      </c>
      <c r="I79" s="94">
        <f>I68+I69+I70+I71</f>
        <v>21.790000000000003</v>
      </c>
      <c r="J79" s="145">
        <f t="shared" si="7"/>
        <v>0.53667136812411842</v>
      </c>
      <c r="K79" s="94">
        <f>K68+K69+K70+K71</f>
        <v>14.180000000000001</v>
      </c>
      <c r="L79" s="145">
        <f t="shared" si="7"/>
        <v>4.9083333333333341</v>
      </c>
      <c r="M79" s="94">
        <f>M68+M69+M70+M71</f>
        <v>2.4</v>
      </c>
      <c r="N79" s="5"/>
      <c r="O79" s="5"/>
      <c r="P79" s="5"/>
      <c r="Q79" s="5"/>
      <c r="R79" s="5"/>
      <c r="S79" s="5"/>
      <c r="T79" s="5"/>
      <c r="U79" s="5"/>
    </row>
    <row r="80" spans="1:21" ht="11.45" customHeight="1">
      <c r="A80" s="60"/>
      <c r="B80" s="61"/>
      <c r="C80" s="145"/>
      <c r="D80" s="61"/>
      <c r="E80" s="61"/>
      <c r="F80" s="145"/>
      <c r="G80" s="61"/>
      <c r="H80" s="145"/>
      <c r="I80" s="61"/>
      <c r="J80" s="145"/>
      <c r="K80" s="61"/>
      <c r="L80" s="61"/>
      <c r="M80" s="61"/>
    </row>
    <row r="81" spans="1:21" ht="11.45" customHeight="1">
      <c r="A81" s="63" t="s">
        <v>2</v>
      </c>
      <c r="B81" s="64"/>
      <c r="C81" s="145"/>
      <c r="D81" s="64"/>
      <c r="E81" s="64"/>
      <c r="F81" s="145"/>
      <c r="G81" s="64"/>
      <c r="H81" s="145"/>
      <c r="I81" s="64"/>
      <c r="J81" s="145"/>
      <c r="K81" s="64"/>
      <c r="L81" s="200"/>
      <c r="M81" s="204"/>
    </row>
    <row r="82" spans="1:21" s="2" customFormat="1" ht="11.45" customHeight="1">
      <c r="A82" s="60" t="s">
        <v>84</v>
      </c>
      <c r="B82" s="162">
        <v>20.49</v>
      </c>
      <c r="C82" s="145">
        <f t="shared" ref="C82:C105" si="9">IFERROR(IF((+B82/D82)&lt;0,"n.m.",IF(B82&lt;0,(+B82/D82-1)*-1,(+B82/D82-1))),"")</f>
        <v>2.9252873563218391</v>
      </c>
      <c r="D82" s="162">
        <v>5.22</v>
      </c>
      <c r="E82" s="162">
        <v>11.540000000000001</v>
      </c>
      <c r="F82" s="145">
        <f t="shared" ref="F82:L112" si="10">IFERROR(IF((+E82/G82)&lt;0,"n.m.",IF(E82&lt;0,(+E82/G82-1)*-1,(+E82/G82-1))),"")</f>
        <v>1.125230202578269</v>
      </c>
      <c r="G82" s="162">
        <v>5.43</v>
      </c>
      <c r="H82" s="145">
        <f t="shared" si="10"/>
        <v>9.255533199195165E-2</v>
      </c>
      <c r="I82" s="162">
        <v>4.97</v>
      </c>
      <c r="J82" s="145">
        <f t="shared" si="10"/>
        <v>0.56782334384858046</v>
      </c>
      <c r="K82" s="162">
        <v>3.17</v>
      </c>
      <c r="L82" s="200">
        <f t="shared" si="10"/>
        <v>1.3308823529411762</v>
      </c>
      <c r="M82" s="194">
        <v>1.36</v>
      </c>
      <c r="N82" s="3"/>
      <c r="O82" s="3"/>
      <c r="P82" s="3"/>
      <c r="Q82" s="3"/>
      <c r="R82" s="3"/>
      <c r="S82" s="3"/>
      <c r="T82" s="3"/>
      <c r="U82" s="3"/>
    </row>
    <row r="83" spans="1:21" s="2" customFormat="1" ht="11.45" customHeight="1">
      <c r="A83" s="60" t="s">
        <v>85</v>
      </c>
      <c r="B83" s="162">
        <v>0.88</v>
      </c>
      <c r="C83" s="145">
        <f t="shared" si="9"/>
        <v>7.7999999999999989</v>
      </c>
      <c r="D83" s="162">
        <v>0.1</v>
      </c>
      <c r="E83" s="162">
        <v>0.49</v>
      </c>
      <c r="F83" s="145">
        <f t="shared" si="10"/>
        <v>3.8999999999999995</v>
      </c>
      <c r="G83" s="162">
        <v>0.1</v>
      </c>
      <c r="H83" s="145">
        <f t="shared" si="10"/>
        <v>0.66666666666666674</v>
      </c>
      <c r="I83" s="162">
        <v>0.06</v>
      </c>
      <c r="J83" s="145">
        <f t="shared" si="10"/>
        <v>0</v>
      </c>
      <c r="K83" s="162">
        <v>0.06</v>
      </c>
      <c r="L83" s="200">
        <f t="shared" si="10"/>
        <v>-0.6470588235294118</v>
      </c>
      <c r="M83" s="194">
        <v>0.17</v>
      </c>
      <c r="N83" s="3"/>
      <c r="O83" s="3"/>
      <c r="P83" s="3"/>
      <c r="Q83" s="3"/>
      <c r="R83" s="3"/>
      <c r="S83" s="3"/>
      <c r="T83" s="3"/>
      <c r="U83" s="3"/>
    </row>
    <row r="84" spans="1:21" s="2" customFormat="1" ht="11.45" customHeight="1">
      <c r="A84" s="60" t="s">
        <v>86</v>
      </c>
      <c r="B84" s="162">
        <v>0</v>
      </c>
      <c r="C84" s="145" t="str">
        <f t="shared" si="9"/>
        <v/>
      </c>
      <c r="D84" s="162">
        <v>0</v>
      </c>
      <c r="E84" s="162">
        <v>0</v>
      </c>
      <c r="F84" s="145" t="str">
        <f t="shared" si="10"/>
        <v/>
      </c>
      <c r="G84" s="162">
        <v>0</v>
      </c>
      <c r="H84" s="145" t="str">
        <f t="shared" si="10"/>
        <v/>
      </c>
      <c r="I84" s="162">
        <v>0</v>
      </c>
      <c r="J84" s="145" t="str">
        <f t="shared" si="10"/>
        <v/>
      </c>
      <c r="K84" s="162">
        <v>0</v>
      </c>
      <c r="L84" s="200">
        <f t="shared" si="10"/>
        <v>-1</v>
      </c>
      <c r="M84" s="194">
        <v>0.06</v>
      </c>
      <c r="N84" s="3"/>
      <c r="O84" s="3"/>
      <c r="P84" s="3"/>
      <c r="Q84" s="3"/>
      <c r="R84" s="3"/>
      <c r="S84" s="3"/>
      <c r="T84" s="3"/>
      <c r="U84" s="3"/>
    </row>
    <row r="85" spans="1:21" s="2" customFormat="1" ht="11.45" customHeight="1">
      <c r="A85" s="60" t="s">
        <v>87</v>
      </c>
      <c r="B85" s="162">
        <v>1.42</v>
      </c>
      <c r="C85" s="145">
        <f t="shared" si="9"/>
        <v>4.2592592592592586</v>
      </c>
      <c r="D85" s="162">
        <v>0.27</v>
      </c>
      <c r="E85" s="162">
        <v>6.04</v>
      </c>
      <c r="F85" s="145">
        <f t="shared" si="10"/>
        <v>6.6455696202531644</v>
      </c>
      <c r="G85" s="162">
        <v>0.79</v>
      </c>
      <c r="H85" s="145">
        <f t="shared" si="10"/>
        <v>0.92682926829268308</v>
      </c>
      <c r="I85" s="162">
        <v>0.41</v>
      </c>
      <c r="J85" s="145">
        <f t="shared" si="10"/>
        <v>0.32258064516129026</v>
      </c>
      <c r="K85" s="162">
        <v>0.31</v>
      </c>
      <c r="L85" s="200">
        <f t="shared" si="10"/>
        <v>0.19230769230769229</v>
      </c>
      <c r="M85" s="194">
        <v>0.26</v>
      </c>
      <c r="N85" s="3"/>
      <c r="O85" s="3"/>
      <c r="P85" s="3"/>
      <c r="Q85" s="3"/>
      <c r="R85" s="3"/>
      <c r="S85" s="3"/>
      <c r="T85" s="3"/>
      <c r="U85" s="3"/>
    </row>
    <row r="86" spans="1:21" s="4" customFormat="1" ht="11.45" customHeight="1">
      <c r="A86" s="60" t="s">
        <v>88</v>
      </c>
      <c r="B86" s="162">
        <v>0.5</v>
      </c>
      <c r="C86" s="145" t="str">
        <f t="shared" si="9"/>
        <v/>
      </c>
      <c r="D86" s="162">
        <v>0</v>
      </c>
      <c r="E86" s="162">
        <v>0.74</v>
      </c>
      <c r="F86" s="145" t="str">
        <f t="shared" si="10"/>
        <v/>
      </c>
      <c r="G86" s="162">
        <v>0</v>
      </c>
      <c r="H86" s="145" t="str">
        <f t="shared" si="10"/>
        <v/>
      </c>
      <c r="I86" s="162">
        <v>0</v>
      </c>
      <c r="J86" s="145" t="str">
        <f t="shared" si="10"/>
        <v/>
      </c>
      <c r="K86" s="162">
        <v>0</v>
      </c>
      <c r="L86" s="200" t="str">
        <f t="shared" si="10"/>
        <v/>
      </c>
      <c r="M86" s="194">
        <v>0</v>
      </c>
      <c r="N86" s="5"/>
      <c r="O86" s="5"/>
      <c r="P86" s="5"/>
      <c r="Q86" s="5"/>
      <c r="R86" s="5"/>
      <c r="S86" s="5"/>
      <c r="T86" s="5"/>
      <c r="U86" s="5"/>
    </row>
    <row r="87" spans="1:21" s="4" customFormat="1" ht="11.45" customHeight="1">
      <c r="A87" s="60" t="s">
        <v>125</v>
      </c>
      <c r="B87" s="162"/>
      <c r="C87" s="145" t="str">
        <f t="shared" si="9"/>
        <v/>
      </c>
      <c r="D87" s="162"/>
      <c r="E87" s="162">
        <v>0</v>
      </c>
      <c r="F87" s="145" t="str">
        <f t="shared" si="10"/>
        <v/>
      </c>
      <c r="G87" s="162">
        <v>0</v>
      </c>
      <c r="H87" s="145" t="str">
        <f t="shared" si="10"/>
        <v/>
      </c>
      <c r="I87" s="162">
        <v>0</v>
      </c>
      <c r="J87" s="145" t="str">
        <f t="shared" si="10"/>
        <v/>
      </c>
      <c r="K87" s="162">
        <v>0</v>
      </c>
      <c r="L87" s="200" t="str">
        <f t="shared" si="10"/>
        <v/>
      </c>
      <c r="M87" s="194">
        <v>0</v>
      </c>
      <c r="N87" s="5"/>
      <c r="O87" s="5"/>
      <c r="P87" s="5"/>
      <c r="Q87" s="5"/>
      <c r="R87" s="5"/>
      <c r="S87" s="5"/>
      <c r="T87" s="5"/>
      <c r="U87" s="5"/>
    </row>
    <row r="88" spans="1:21" s="4" customFormat="1" ht="11.45" customHeight="1">
      <c r="A88" s="60" t="s">
        <v>89</v>
      </c>
      <c r="B88" s="162">
        <v>0</v>
      </c>
      <c r="C88" s="145">
        <f t="shared" si="9"/>
        <v>-1</v>
      </c>
      <c r="D88" s="162">
        <v>0.45</v>
      </c>
      <c r="E88" s="162">
        <v>0.46</v>
      </c>
      <c r="F88" s="145">
        <f t="shared" si="10"/>
        <v>-9.8039215686274495E-2</v>
      </c>
      <c r="G88" s="162">
        <v>0.51</v>
      </c>
      <c r="H88" s="145">
        <f t="shared" si="10"/>
        <v>-0.4631578947368421</v>
      </c>
      <c r="I88" s="162">
        <v>0.95</v>
      </c>
      <c r="J88" s="145">
        <f t="shared" si="10"/>
        <v>6.3076923076923075</v>
      </c>
      <c r="K88" s="162">
        <v>0.13</v>
      </c>
      <c r="L88" s="200">
        <f t="shared" si="10"/>
        <v>-0.5185185185185186</v>
      </c>
      <c r="M88" s="194">
        <v>0.27</v>
      </c>
      <c r="N88" s="5"/>
      <c r="O88" s="5"/>
      <c r="P88" s="5"/>
      <c r="Q88" s="5"/>
      <c r="R88" s="5"/>
      <c r="S88" s="5"/>
      <c r="T88" s="5"/>
      <c r="U88" s="5"/>
    </row>
    <row r="89" spans="1:21" s="4" customFormat="1" ht="11.45" customHeight="1">
      <c r="A89" s="60" t="s">
        <v>90</v>
      </c>
      <c r="B89" s="162">
        <v>0</v>
      </c>
      <c r="C89" s="145">
        <f t="shared" si="9"/>
        <v>-1</v>
      </c>
      <c r="D89" s="162">
        <v>0.33</v>
      </c>
      <c r="E89" s="162">
        <v>7.0000000000000007E-2</v>
      </c>
      <c r="F89" s="145">
        <f t="shared" si="10"/>
        <v>-0.79411764705882348</v>
      </c>
      <c r="G89" s="162">
        <v>0.34</v>
      </c>
      <c r="H89" s="145">
        <f t="shared" si="10"/>
        <v>16</v>
      </c>
      <c r="I89" s="162">
        <v>0.02</v>
      </c>
      <c r="J89" s="145">
        <f t="shared" si="10"/>
        <v>1</v>
      </c>
      <c r="K89" s="162">
        <v>0.01</v>
      </c>
      <c r="L89" s="200">
        <f t="shared" si="10"/>
        <v>-0.66666666666666663</v>
      </c>
      <c r="M89" s="194">
        <v>0.03</v>
      </c>
      <c r="N89" s="5"/>
      <c r="O89" s="5"/>
      <c r="P89" s="5"/>
      <c r="Q89" s="5"/>
      <c r="R89" s="5"/>
      <c r="S89" s="5"/>
      <c r="T89" s="5"/>
      <c r="U89" s="5"/>
    </row>
    <row r="90" spans="1:21" s="4" customFormat="1" ht="11.45" customHeight="1">
      <c r="A90" s="60" t="s">
        <v>91</v>
      </c>
      <c r="B90" s="162">
        <v>0.03</v>
      </c>
      <c r="C90" s="145">
        <f t="shared" si="9"/>
        <v>2</v>
      </c>
      <c r="D90" s="162">
        <v>0.01</v>
      </c>
      <c r="E90" s="162">
        <v>0.01</v>
      </c>
      <c r="F90" s="145" t="str">
        <f t="shared" si="10"/>
        <v/>
      </c>
      <c r="G90" s="162">
        <v>0</v>
      </c>
      <c r="H90" s="145" t="str">
        <f t="shared" si="10"/>
        <v/>
      </c>
      <c r="I90" s="162">
        <v>0</v>
      </c>
      <c r="J90" s="145" t="str">
        <f t="shared" si="10"/>
        <v/>
      </c>
      <c r="K90" s="162">
        <v>0</v>
      </c>
      <c r="L90" s="200" t="str">
        <f t="shared" si="10"/>
        <v/>
      </c>
      <c r="M90" s="194">
        <v>0</v>
      </c>
      <c r="N90" s="5"/>
      <c r="O90" s="5"/>
      <c r="P90" s="5"/>
      <c r="Q90" s="5"/>
      <c r="R90" s="5"/>
      <c r="S90" s="5"/>
      <c r="T90" s="5"/>
      <c r="U90" s="5"/>
    </row>
    <row r="91" spans="1:21" s="4" customFormat="1" ht="11.45" customHeight="1">
      <c r="A91" s="60" t="s">
        <v>92</v>
      </c>
      <c r="B91" s="162">
        <v>0</v>
      </c>
      <c r="C91" s="145" t="str">
        <f t="shared" si="9"/>
        <v/>
      </c>
      <c r="D91" s="162">
        <v>0</v>
      </c>
      <c r="E91" s="162">
        <v>0</v>
      </c>
      <c r="F91" s="145" t="str">
        <f t="shared" si="10"/>
        <v/>
      </c>
      <c r="G91" s="162">
        <v>0</v>
      </c>
      <c r="H91" s="145" t="str">
        <f t="shared" si="10"/>
        <v/>
      </c>
      <c r="I91" s="162">
        <v>0</v>
      </c>
      <c r="J91" s="145" t="str">
        <f t="shared" si="10"/>
        <v/>
      </c>
      <c r="K91" s="162">
        <v>0</v>
      </c>
      <c r="L91" s="200" t="str">
        <f t="shared" si="10"/>
        <v/>
      </c>
      <c r="M91" s="194">
        <v>0</v>
      </c>
      <c r="N91" s="5"/>
      <c r="O91" s="5"/>
      <c r="P91" s="5"/>
      <c r="Q91" s="5"/>
      <c r="R91" s="5"/>
      <c r="S91" s="5"/>
      <c r="T91" s="5"/>
      <c r="U91" s="5"/>
    </row>
    <row r="92" spans="1:21" s="4" customFormat="1" ht="11.45" customHeight="1">
      <c r="A92" s="60" t="s">
        <v>93</v>
      </c>
      <c r="B92" s="162">
        <v>0.01</v>
      </c>
      <c r="C92" s="145" t="str">
        <f t="shared" si="9"/>
        <v/>
      </c>
      <c r="D92" s="162">
        <v>0</v>
      </c>
      <c r="E92" s="162">
        <v>0</v>
      </c>
      <c r="F92" s="145" t="str">
        <f t="shared" si="10"/>
        <v/>
      </c>
      <c r="G92" s="162">
        <v>0</v>
      </c>
      <c r="H92" s="145" t="str">
        <f t="shared" si="10"/>
        <v/>
      </c>
      <c r="I92" s="162">
        <v>0</v>
      </c>
      <c r="J92" s="145" t="str">
        <f t="shared" si="10"/>
        <v/>
      </c>
      <c r="K92" s="162">
        <v>0</v>
      </c>
      <c r="L92" s="200" t="str">
        <f t="shared" si="10"/>
        <v/>
      </c>
      <c r="M92" s="194">
        <v>0</v>
      </c>
      <c r="N92" s="5"/>
      <c r="O92" s="5"/>
      <c r="P92" s="5"/>
      <c r="Q92" s="5"/>
      <c r="R92" s="5"/>
      <c r="S92" s="5"/>
      <c r="T92" s="5"/>
      <c r="U92" s="5"/>
    </row>
    <row r="93" spans="1:21" s="4" customFormat="1" ht="11.45" customHeight="1">
      <c r="A93" s="60" t="s">
        <v>94</v>
      </c>
      <c r="B93" s="162">
        <v>0</v>
      </c>
      <c r="C93" s="145" t="str">
        <f t="shared" si="9"/>
        <v/>
      </c>
      <c r="D93" s="162">
        <v>0</v>
      </c>
      <c r="E93" s="162">
        <v>0</v>
      </c>
      <c r="F93" s="145" t="str">
        <f t="shared" si="10"/>
        <v/>
      </c>
      <c r="G93" s="162">
        <v>0</v>
      </c>
      <c r="H93" s="145" t="str">
        <f t="shared" si="10"/>
        <v/>
      </c>
      <c r="I93" s="162">
        <v>0</v>
      </c>
      <c r="J93" s="145" t="str">
        <f t="shared" si="10"/>
        <v/>
      </c>
      <c r="K93" s="162">
        <v>0</v>
      </c>
      <c r="L93" s="200" t="str">
        <f t="shared" si="10"/>
        <v/>
      </c>
      <c r="M93" s="194">
        <v>0</v>
      </c>
      <c r="N93" s="5"/>
      <c r="O93" s="5"/>
      <c r="P93" s="5"/>
      <c r="Q93" s="5"/>
      <c r="R93" s="5"/>
      <c r="S93" s="5"/>
      <c r="T93" s="5"/>
      <c r="U93" s="5"/>
    </row>
    <row r="94" spans="1:21" s="4" customFormat="1" ht="11.45" customHeight="1">
      <c r="A94" s="60" t="s">
        <v>95</v>
      </c>
      <c r="B94" s="162">
        <v>0</v>
      </c>
      <c r="C94" s="145" t="str">
        <f t="shared" si="9"/>
        <v/>
      </c>
      <c r="D94" s="162">
        <v>0</v>
      </c>
      <c r="E94" s="162">
        <v>0</v>
      </c>
      <c r="F94" s="145">
        <f t="shared" si="10"/>
        <v>-1</v>
      </c>
      <c r="G94" s="162">
        <v>0.31</v>
      </c>
      <c r="H94" s="145" t="str">
        <f t="shared" si="10"/>
        <v/>
      </c>
      <c r="I94" s="162">
        <v>0</v>
      </c>
      <c r="J94" s="145" t="str">
        <f t="shared" si="10"/>
        <v/>
      </c>
      <c r="K94" s="162">
        <v>0</v>
      </c>
      <c r="L94" s="200" t="str">
        <f t="shared" si="10"/>
        <v/>
      </c>
      <c r="M94" s="194">
        <v>0</v>
      </c>
      <c r="N94" s="5"/>
      <c r="O94" s="5"/>
      <c r="P94" s="5"/>
      <c r="Q94" s="5"/>
      <c r="R94" s="5"/>
      <c r="S94" s="5"/>
      <c r="T94" s="5"/>
      <c r="U94" s="5"/>
    </row>
    <row r="95" spans="1:21" s="4" customFormat="1" ht="11.45" customHeight="1">
      <c r="A95" s="60" t="s">
        <v>96</v>
      </c>
      <c r="B95" s="162">
        <v>0</v>
      </c>
      <c r="C95" s="145">
        <f t="shared" si="9"/>
        <v>-1</v>
      </c>
      <c r="D95" s="162">
        <v>0.01</v>
      </c>
      <c r="E95" s="162">
        <v>0.01</v>
      </c>
      <c r="F95" s="145" t="str">
        <f t="shared" si="10"/>
        <v/>
      </c>
      <c r="G95" s="162">
        <v>0</v>
      </c>
      <c r="H95" s="145" t="str">
        <f t="shared" si="10"/>
        <v/>
      </c>
      <c r="I95" s="162">
        <v>0</v>
      </c>
      <c r="J95" s="145" t="str">
        <f t="shared" si="10"/>
        <v/>
      </c>
      <c r="K95" s="162">
        <v>0</v>
      </c>
      <c r="L95" s="200" t="str">
        <f t="shared" si="10"/>
        <v/>
      </c>
      <c r="M95" s="194">
        <v>0</v>
      </c>
      <c r="N95" s="5"/>
      <c r="O95" s="5"/>
      <c r="P95" s="5"/>
      <c r="Q95" s="5"/>
      <c r="R95" s="5"/>
      <c r="S95" s="5"/>
      <c r="T95" s="5"/>
      <c r="U95" s="5"/>
    </row>
    <row r="96" spans="1:21" s="4" customFormat="1" ht="11.45" customHeight="1">
      <c r="A96" s="60" t="s">
        <v>97</v>
      </c>
      <c r="B96" s="162">
        <v>0</v>
      </c>
      <c r="C96" s="145">
        <f t="shared" si="9"/>
        <v>-1</v>
      </c>
      <c r="D96" s="162">
        <v>0.01</v>
      </c>
      <c r="E96" s="162">
        <v>0</v>
      </c>
      <c r="F96" s="145">
        <f t="shared" si="10"/>
        <v>-1</v>
      </c>
      <c r="G96" s="162">
        <v>0.02</v>
      </c>
      <c r="H96" s="145" t="str">
        <f t="shared" si="10"/>
        <v/>
      </c>
      <c r="I96" s="162">
        <v>0</v>
      </c>
      <c r="J96" s="145" t="str">
        <f t="shared" si="10"/>
        <v/>
      </c>
      <c r="K96" s="162">
        <v>0</v>
      </c>
      <c r="L96" s="200" t="str">
        <f t="shared" si="10"/>
        <v/>
      </c>
      <c r="M96" s="194">
        <v>0</v>
      </c>
      <c r="N96" s="5"/>
      <c r="O96" s="5"/>
      <c r="P96" s="5"/>
      <c r="Q96" s="5"/>
      <c r="R96" s="5"/>
      <c r="S96" s="5"/>
      <c r="T96" s="5"/>
      <c r="U96" s="5"/>
    </row>
    <row r="97" spans="1:21" s="2" customFormat="1" ht="11.45" customHeight="1">
      <c r="A97" s="60" t="s">
        <v>98</v>
      </c>
      <c r="B97" s="162">
        <v>0</v>
      </c>
      <c r="C97" s="145" t="str">
        <f t="shared" si="9"/>
        <v/>
      </c>
      <c r="D97" s="162">
        <v>0</v>
      </c>
      <c r="E97" s="162">
        <v>0</v>
      </c>
      <c r="F97" s="145" t="str">
        <f t="shared" si="10"/>
        <v/>
      </c>
      <c r="G97" s="162">
        <v>0</v>
      </c>
      <c r="H97" s="145" t="str">
        <f t="shared" si="10"/>
        <v/>
      </c>
      <c r="I97" s="162">
        <v>0</v>
      </c>
      <c r="J97" s="145" t="str">
        <f t="shared" si="10"/>
        <v/>
      </c>
      <c r="K97" s="162">
        <v>0</v>
      </c>
      <c r="L97" s="200" t="str">
        <f t="shared" si="10"/>
        <v/>
      </c>
      <c r="M97" s="194">
        <v>0</v>
      </c>
      <c r="N97" s="3"/>
      <c r="O97" s="3"/>
      <c r="P97" s="3"/>
      <c r="Q97" s="3"/>
      <c r="R97" s="3"/>
      <c r="S97" s="3"/>
      <c r="T97" s="3"/>
      <c r="U97" s="3"/>
    </row>
    <row r="98" spans="1:21" s="4" customFormat="1" ht="11.45" customHeight="1">
      <c r="A98" s="60" t="s">
        <v>99</v>
      </c>
      <c r="B98" s="162">
        <v>0</v>
      </c>
      <c r="C98" s="145" t="str">
        <f t="shared" si="9"/>
        <v/>
      </c>
      <c r="D98" s="162">
        <v>0</v>
      </c>
      <c r="E98" s="162">
        <v>0</v>
      </c>
      <c r="F98" s="145" t="str">
        <f t="shared" si="10"/>
        <v/>
      </c>
      <c r="G98" s="162">
        <v>0</v>
      </c>
      <c r="H98" s="145" t="str">
        <f t="shared" si="10"/>
        <v/>
      </c>
      <c r="I98" s="162">
        <v>0</v>
      </c>
      <c r="J98" s="145" t="str">
        <f t="shared" si="10"/>
        <v/>
      </c>
      <c r="K98" s="162">
        <v>0</v>
      </c>
      <c r="L98" s="200" t="str">
        <f t="shared" si="10"/>
        <v/>
      </c>
      <c r="M98" s="194">
        <v>0</v>
      </c>
      <c r="N98" s="5"/>
      <c r="O98" s="5"/>
      <c r="P98" s="5"/>
      <c r="Q98" s="5"/>
      <c r="R98" s="5"/>
      <c r="S98" s="5"/>
      <c r="T98" s="5"/>
      <c r="U98" s="5"/>
    </row>
    <row r="99" spans="1:21" s="178" customFormat="1" ht="11.45" customHeight="1">
      <c r="A99" s="60" t="s">
        <v>148</v>
      </c>
      <c r="B99" s="194">
        <v>0</v>
      </c>
      <c r="C99" s="192" t="str">
        <f t="shared" si="9"/>
        <v/>
      </c>
      <c r="D99" s="194">
        <v>0</v>
      </c>
      <c r="E99" s="194">
        <v>0</v>
      </c>
      <c r="F99" s="192" t="str">
        <f t="shared" si="10"/>
        <v/>
      </c>
      <c r="G99" s="194">
        <v>0</v>
      </c>
      <c r="H99" s="192" t="str">
        <f t="shared" si="10"/>
        <v/>
      </c>
      <c r="I99" s="194">
        <v>0</v>
      </c>
      <c r="J99" s="192" t="str">
        <f t="shared" si="10"/>
        <v/>
      </c>
      <c r="K99" s="194">
        <v>0</v>
      </c>
      <c r="L99" s="200" t="str">
        <f t="shared" si="10"/>
        <v/>
      </c>
      <c r="M99" s="200"/>
      <c r="N99" s="193"/>
      <c r="O99" s="193"/>
      <c r="P99" s="193"/>
      <c r="Q99" s="193"/>
      <c r="R99" s="193"/>
      <c r="S99" s="193"/>
      <c r="T99" s="193"/>
      <c r="U99" s="193"/>
    </row>
    <row r="100" spans="1:21" s="4" customFormat="1" ht="11.45" customHeight="1">
      <c r="A100" s="60" t="s">
        <v>100</v>
      </c>
      <c r="B100" s="162">
        <v>56.74</v>
      </c>
      <c r="C100" s="145">
        <f t="shared" si="9"/>
        <v>1890.3333333333335</v>
      </c>
      <c r="D100" s="162">
        <v>0.03</v>
      </c>
      <c r="E100" s="162">
        <v>0.06</v>
      </c>
      <c r="F100" s="145">
        <f t="shared" si="10"/>
        <v>1</v>
      </c>
      <c r="G100" s="162">
        <v>0.03</v>
      </c>
      <c r="H100" s="145">
        <f t="shared" si="10"/>
        <v>0</v>
      </c>
      <c r="I100" s="162">
        <v>0.03</v>
      </c>
      <c r="J100" s="145" t="str">
        <f t="shared" si="10"/>
        <v/>
      </c>
      <c r="K100" s="162">
        <v>0</v>
      </c>
      <c r="L100" s="200" t="str">
        <f t="shared" si="10"/>
        <v/>
      </c>
      <c r="M100" s="194">
        <v>0</v>
      </c>
      <c r="N100" s="5"/>
      <c r="O100" s="5"/>
      <c r="P100" s="5"/>
      <c r="Q100" s="5"/>
      <c r="R100" s="5"/>
      <c r="S100" s="5"/>
      <c r="T100" s="5"/>
      <c r="U100" s="5"/>
    </row>
    <row r="101" spans="1:21" s="4" customFormat="1" ht="11.45" customHeight="1">
      <c r="A101" s="60" t="s">
        <v>101</v>
      </c>
      <c r="B101" s="162">
        <v>0.37</v>
      </c>
      <c r="C101" s="145">
        <f t="shared" si="9"/>
        <v>36</v>
      </c>
      <c r="D101" s="162">
        <v>0.01</v>
      </c>
      <c r="E101" s="162">
        <v>0</v>
      </c>
      <c r="F101" s="145" t="str">
        <f t="shared" si="10"/>
        <v/>
      </c>
      <c r="G101" s="162">
        <v>0</v>
      </c>
      <c r="H101" s="145" t="str">
        <f t="shared" si="10"/>
        <v/>
      </c>
      <c r="I101" s="162">
        <v>0</v>
      </c>
      <c r="J101" s="145" t="str">
        <f t="shared" si="10"/>
        <v/>
      </c>
      <c r="K101" s="162">
        <v>0</v>
      </c>
      <c r="L101" s="200" t="str">
        <f t="shared" si="10"/>
        <v/>
      </c>
      <c r="M101" s="194">
        <v>0</v>
      </c>
      <c r="N101" s="5"/>
      <c r="O101" s="5"/>
      <c r="P101" s="5"/>
      <c r="Q101" s="5"/>
      <c r="R101" s="5"/>
      <c r="S101" s="5"/>
      <c r="T101" s="5"/>
      <c r="U101" s="5"/>
    </row>
    <row r="102" spans="1:21" s="4" customFormat="1" ht="11.45" customHeight="1">
      <c r="A102" s="60" t="s">
        <v>102</v>
      </c>
      <c r="B102" s="162">
        <v>0</v>
      </c>
      <c r="C102" s="145" t="str">
        <f t="shared" si="9"/>
        <v/>
      </c>
      <c r="D102" s="162">
        <v>0</v>
      </c>
      <c r="E102" s="162">
        <v>0</v>
      </c>
      <c r="F102" s="145" t="str">
        <f t="shared" si="10"/>
        <v/>
      </c>
      <c r="G102" s="162">
        <v>0</v>
      </c>
      <c r="H102" s="145" t="str">
        <f t="shared" si="10"/>
        <v/>
      </c>
      <c r="I102" s="162">
        <v>0</v>
      </c>
      <c r="J102" s="145" t="str">
        <f t="shared" si="10"/>
        <v/>
      </c>
      <c r="K102" s="162">
        <v>0</v>
      </c>
      <c r="L102" s="200" t="str">
        <f t="shared" si="10"/>
        <v/>
      </c>
      <c r="M102" s="194">
        <v>0</v>
      </c>
      <c r="N102" s="5"/>
      <c r="O102" s="5"/>
      <c r="P102" s="5"/>
      <c r="Q102" s="5"/>
      <c r="R102" s="5"/>
      <c r="S102" s="5"/>
      <c r="T102" s="5"/>
      <c r="U102" s="5"/>
    </row>
    <row r="103" spans="1:21" s="4" customFormat="1" ht="11.45" customHeight="1">
      <c r="A103" s="60" t="s">
        <v>103</v>
      </c>
      <c r="B103" s="165">
        <v>0</v>
      </c>
      <c r="C103" s="145" t="str">
        <f t="shared" si="9"/>
        <v/>
      </c>
      <c r="D103" s="165">
        <v>0</v>
      </c>
      <c r="E103" s="165">
        <v>0</v>
      </c>
      <c r="F103" s="145" t="str">
        <f t="shared" si="10"/>
        <v/>
      </c>
      <c r="G103" s="165">
        <v>0</v>
      </c>
      <c r="H103" s="145" t="str">
        <f t="shared" si="10"/>
        <v/>
      </c>
      <c r="I103" s="165">
        <v>0</v>
      </c>
      <c r="J103" s="145" t="str">
        <f t="shared" si="10"/>
        <v/>
      </c>
      <c r="K103" s="165">
        <v>0</v>
      </c>
      <c r="L103" s="200" t="str">
        <f t="shared" si="10"/>
        <v/>
      </c>
      <c r="M103" s="205">
        <v>0</v>
      </c>
      <c r="N103" s="5"/>
      <c r="O103" s="5"/>
      <c r="P103" s="5"/>
      <c r="Q103" s="5"/>
      <c r="R103" s="5"/>
      <c r="S103" s="5"/>
      <c r="T103" s="5"/>
      <c r="U103" s="5"/>
    </row>
    <row r="104" spans="1:21" s="4" customFormat="1" ht="11.45" customHeight="1">
      <c r="A104" s="60" t="s">
        <v>104</v>
      </c>
      <c r="B104" s="165">
        <v>0</v>
      </c>
      <c r="C104" s="145" t="str">
        <f t="shared" si="9"/>
        <v/>
      </c>
      <c r="D104" s="165">
        <v>0</v>
      </c>
      <c r="E104" s="165">
        <v>0</v>
      </c>
      <c r="F104" s="145" t="str">
        <f t="shared" si="10"/>
        <v/>
      </c>
      <c r="G104" s="165">
        <v>0</v>
      </c>
      <c r="H104" s="145" t="str">
        <f t="shared" si="10"/>
        <v/>
      </c>
      <c r="I104" s="165">
        <v>0</v>
      </c>
      <c r="J104" s="145" t="str">
        <f t="shared" si="10"/>
        <v/>
      </c>
      <c r="K104" s="165">
        <v>0</v>
      </c>
      <c r="L104" s="200" t="str">
        <f t="shared" si="10"/>
        <v/>
      </c>
      <c r="M104" s="205">
        <v>0</v>
      </c>
      <c r="N104" s="5"/>
      <c r="O104" s="5"/>
      <c r="P104" s="5"/>
      <c r="Q104" s="5"/>
      <c r="R104" s="5"/>
      <c r="S104" s="5"/>
      <c r="T104" s="5"/>
      <c r="U104" s="5"/>
    </row>
    <row r="105" spans="1:21" s="178" customFormat="1" ht="11.45" customHeight="1">
      <c r="A105" s="55" t="s">
        <v>112</v>
      </c>
      <c r="B105" s="370">
        <f>SUM(B82:B104)</f>
        <v>80.440000000000012</v>
      </c>
      <c r="C105" s="144">
        <f t="shared" si="9"/>
        <v>11.490683229813667</v>
      </c>
      <c r="D105" s="370">
        <f>SUM(D82:D104)</f>
        <v>6.4399999999999995</v>
      </c>
      <c r="E105" s="370">
        <f>SUM(E82:E104)</f>
        <v>19.420000000000002</v>
      </c>
      <c r="F105" s="144">
        <f t="shared" si="10"/>
        <v>1.5790172642762292</v>
      </c>
      <c r="G105" s="370">
        <f>SUM(G82:G104)</f>
        <v>7.5299999999999985</v>
      </c>
      <c r="H105" s="144">
        <f t="shared" si="10"/>
        <v>0.16925465838509313</v>
      </c>
      <c r="I105" s="370">
        <f>SUM(I82:I104)</f>
        <v>6.4399999999999995</v>
      </c>
      <c r="J105" s="364">
        <f t="shared" si="10"/>
        <v>0.75</v>
      </c>
      <c r="K105" s="370">
        <f>SUM(K82:K104)</f>
        <v>3.6799999999999997</v>
      </c>
      <c r="L105" s="210">
        <f t="shared" si="10"/>
        <v>0.71162790697674416</v>
      </c>
      <c r="M105" s="370">
        <f>SUM(M82:M104)</f>
        <v>2.15</v>
      </c>
      <c r="N105" s="193"/>
      <c r="O105" s="193"/>
      <c r="P105" s="193"/>
      <c r="Q105" s="193"/>
      <c r="R105" s="193"/>
      <c r="S105" s="193"/>
      <c r="T105" s="193"/>
      <c r="U105" s="193"/>
    </row>
    <row r="106" spans="1:21" s="178" customFormat="1" ht="11.45" customHeight="1">
      <c r="A106" s="361"/>
      <c r="B106" s="369"/>
      <c r="C106" s="192"/>
      <c r="D106" s="369"/>
      <c r="E106" s="369"/>
      <c r="F106" s="192"/>
      <c r="G106" s="369"/>
      <c r="H106" s="192"/>
      <c r="I106" s="369"/>
      <c r="J106" s="192"/>
      <c r="K106" s="369"/>
      <c r="L106" s="200"/>
      <c r="M106" s="369"/>
      <c r="N106" s="193"/>
      <c r="O106" s="193"/>
      <c r="P106" s="193"/>
      <c r="Q106" s="193"/>
      <c r="R106" s="193"/>
      <c r="S106" s="193"/>
      <c r="T106" s="193"/>
      <c r="U106" s="193"/>
    </row>
    <row r="107" spans="1:21" s="178" customFormat="1" ht="11.45" customHeight="1">
      <c r="A107" s="55" t="s">
        <v>154</v>
      </c>
      <c r="B107" s="369"/>
      <c r="C107" s="192"/>
      <c r="D107" s="369"/>
      <c r="E107" s="369"/>
      <c r="F107" s="192"/>
      <c r="G107" s="369"/>
      <c r="H107" s="192"/>
      <c r="I107" s="369"/>
      <c r="J107" s="192"/>
      <c r="K107" s="369"/>
      <c r="L107" s="200"/>
      <c r="M107" s="369"/>
      <c r="N107" s="193"/>
      <c r="O107" s="193"/>
      <c r="P107" s="193"/>
      <c r="Q107" s="193"/>
      <c r="R107" s="193"/>
      <c r="S107" s="193"/>
      <c r="T107" s="193"/>
      <c r="U107" s="193"/>
    </row>
    <row r="108" spans="1:21" s="4" customFormat="1" ht="11.45" customHeight="1">
      <c r="A108" s="61" t="s">
        <v>84</v>
      </c>
      <c r="B108" s="95">
        <f>B82</f>
        <v>20.49</v>
      </c>
      <c r="C108" s="145">
        <f t="shared" ref="C108:C112" si="11">IFERROR(IF((+B108/D108)&lt;0,"n.m.",IF(B108&lt;0,(+B108/D108-1)*-1,(+B108/D108-1))),"")</f>
        <v>2.9252873563218391</v>
      </c>
      <c r="D108" s="95">
        <f>D82</f>
        <v>5.22</v>
      </c>
      <c r="E108" s="95">
        <f>E82</f>
        <v>11.540000000000001</v>
      </c>
      <c r="F108" s="145">
        <f t="shared" si="10"/>
        <v>1.125230202578269</v>
      </c>
      <c r="G108" s="95">
        <f>G82</f>
        <v>5.43</v>
      </c>
      <c r="H108" s="145">
        <f t="shared" si="10"/>
        <v>9.255533199195165E-2</v>
      </c>
      <c r="I108" s="95">
        <f>I82</f>
        <v>4.97</v>
      </c>
      <c r="J108" s="145">
        <f t="shared" si="10"/>
        <v>0.56782334384858046</v>
      </c>
      <c r="K108" s="95">
        <f>K82</f>
        <v>3.17</v>
      </c>
      <c r="L108" s="145">
        <f t="shared" si="10"/>
        <v>1.3308823529411762</v>
      </c>
      <c r="M108" s="95">
        <f>M82</f>
        <v>1.36</v>
      </c>
      <c r="N108" s="5"/>
      <c r="O108" s="5"/>
      <c r="P108" s="5"/>
      <c r="Q108" s="5"/>
      <c r="R108" s="5"/>
      <c r="S108" s="5"/>
      <c r="T108" s="5"/>
      <c r="U108" s="5"/>
    </row>
    <row r="109" spans="1:21" s="4" customFormat="1" ht="11.45" customHeight="1">
      <c r="A109" s="61" t="s">
        <v>85</v>
      </c>
      <c r="B109" s="95">
        <f>B83</f>
        <v>0.88</v>
      </c>
      <c r="C109" s="145">
        <f t="shared" si="11"/>
        <v>7.7999999999999989</v>
      </c>
      <c r="D109" s="95">
        <f>D83</f>
        <v>0.1</v>
      </c>
      <c r="E109" s="95">
        <f>E83</f>
        <v>0.49</v>
      </c>
      <c r="F109" s="145">
        <f t="shared" si="10"/>
        <v>3.8999999999999995</v>
      </c>
      <c r="G109" s="95">
        <f>G83</f>
        <v>0.1</v>
      </c>
      <c r="H109" s="145">
        <f t="shared" si="10"/>
        <v>0.66666666666666674</v>
      </c>
      <c r="I109" s="95">
        <f>I83</f>
        <v>0.06</v>
      </c>
      <c r="J109" s="145">
        <f t="shared" si="10"/>
        <v>0</v>
      </c>
      <c r="K109" s="95">
        <f>K83</f>
        <v>0.06</v>
      </c>
      <c r="L109" s="145">
        <f t="shared" si="10"/>
        <v>-0.6470588235294118</v>
      </c>
      <c r="M109" s="95">
        <f>M83</f>
        <v>0.17</v>
      </c>
      <c r="N109" s="5"/>
      <c r="O109" s="5"/>
      <c r="P109" s="5"/>
      <c r="Q109" s="5"/>
      <c r="R109" s="5"/>
      <c r="S109" s="5"/>
      <c r="T109" s="5"/>
      <c r="U109" s="5"/>
    </row>
    <row r="110" spans="1:21" s="2" customFormat="1" ht="11.45" customHeight="1">
      <c r="A110" s="61" t="s">
        <v>105</v>
      </c>
      <c r="B110" s="94">
        <f>B84+B85+B86+B87+B88+B89+B90+B91+B92+B93</f>
        <v>1.96</v>
      </c>
      <c r="C110" s="145">
        <f t="shared" si="11"/>
        <v>0.84905660377358472</v>
      </c>
      <c r="D110" s="94">
        <f>D84+D85+D86+D87+D88+D89+D90+D91+D92+D93</f>
        <v>1.06</v>
      </c>
      <c r="E110" s="94">
        <f>E84+E85+E86+E87+E88+E89+E90+E91+E92+E93</f>
        <v>7.32</v>
      </c>
      <c r="F110" s="145">
        <f t="shared" si="10"/>
        <v>3.463414634146341</v>
      </c>
      <c r="G110" s="94">
        <f>G84+G85+G86+G87+G88+G89+G90+G91+G92+G93</f>
        <v>1.6400000000000001</v>
      </c>
      <c r="H110" s="145">
        <f t="shared" si="10"/>
        <v>0.18840579710144945</v>
      </c>
      <c r="I110" s="94">
        <f>I84+I85+I86+I87+I88+I89+I90+I91+I92+I93</f>
        <v>1.38</v>
      </c>
      <c r="J110" s="145">
        <f t="shared" si="10"/>
        <v>2.0666666666666664</v>
      </c>
      <c r="K110" s="94">
        <f>K84+K85+K86+K87+K88+K89+K90+K91+K92+K93</f>
        <v>0.45</v>
      </c>
      <c r="L110" s="145">
        <f t="shared" si="10"/>
        <v>-0.27419354838709686</v>
      </c>
      <c r="M110" s="94">
        <f>M84+M85+M86+M87+M88+M89+M90+M91+M92+M93</f>
        <v>0.62000000000000011</v>
      </c>
      <c r="N110" s="3"/>
      <c r="O110" s="3"/>
      <c r="P110" s="3"/>
      <c r="Q110" s="3"/>
      <c r="R110" s="3"/>
      <c r="S110" s="3"/>
      <c r="T110" s="3"/>
      <c r="U110" s="3"/>
    </row>
    <row r="111" spans="1:21" s="2" customFormat="1" ht="11.45" customHeight="1">
      <c r="A111" s="61" t="s">
        <v>106</v>
      </c>
      <c r="B111" s="94">
        <f>B94+B95+B96+B97+B98+B100+B99</f>
        <v>56.74</v>
      </c>
      <c r="C111" s="145">
        <f t="shared" si="11"/>
        <v>1133.8</v>
      </c>
      <c r="D111" s="94">
        <f>D94+D95+D96+D97+D98+D100+D99</f>
        <v>0.05</v>
      </c>
      <c r="E111" s="94">
        <f>E94+E95+E96+E97+E98+E100+E99</f>
        <v>6.9999999999999993E-2</v>
      </c>
      <c r="F111" s="145">
        <f t="shared" si="10"/>
        <v>-0.80555555555555558</v>
      </c>
      <c r="G111" s="94">
        <f>G94+G95+G96+G97+G98+G100+G99</f>
        <v>0.36</v>
      </c>
      <c r="H111" s="145">
        <f t="shared" si="10"/>
        <v>11</v>
      </c>
      <c r="I111" s="94">
        <f>I94+I95+I96+I97+I98+I100+I99</f>
        <v>0.03</v>
      </c>
      <c r="J111" s="145" t="str">
        <f t="shared" si="10"/>
        <v/>
      </c>
      <c r="K111" s="94">
        <f>K94+K95+K96+K97+K98+K100+K99</f>
        <v>0</v>
      </c>
      <c r="L111" s="145" t="str">
        <f t="shared" si="10"/>
        <v/>
      </c>
      <c r="M111" s="94">
        <f>M94+M95+M96+M97+M98+M100+M99</f>
        <v>0</v>
      </c>
      <c r="N111" s="3"/>
      <c r="O111" s="3"/>
      <c r="P111" s="3"/>
      <c r="Q111" s="3"/>
      <c r="R111" s="3"/>
      <c r="S111" s="3"/>
      <c r="T111" s="3"/>
      <c r="U111" s="3"/>
    </row>
    <row r="112" spans="1:21" s="4" customFormat="1" ht="11.45" customHeight="1">
      <c r="A112" s="61" t="s">
        <v>107</v>
      </c>
      <c r="B112" s="94">
        <f>B101+B102+B103+B104</f>
        <v>0.37</v>
      </c>
      <c r="C112" s="145">
        <f t="shared" si="11"/>
        <v>36</v>
      </c>
      <c r="D112" s="94">
        <f>D101+D102+D103+D104</f>
        <v>0.01</v>
      </c>
      <c r="E112" s="94">
        <f>E101+E102+E103+E104</f>
        <v>0</v>
      </c>
      <c r="F112" s="145" t="str">
        <f t="shared" si="10"/>
        <v/>
      </c>
      <c r="G112" s="94">
        <f>G101+G102+G103+G104</f>
        <v>0</v>
      </c>
      <c r="H112" s="145" t="str">
        <f t="shared" si="10"/>
        <v/>
      </c>
      <c r="I112" s="94">
        <f>I101+I102+I103+I104</f>
        <v>0</v>
      </c>
      <c r="J112" s="145" t="str">
        <f t="shared" si="10"/>
        <v/>
      </c>
      <c r="K112" s="94">
        <f>K101+K102+K103+K104</f>
        <v>0</v>
      </c>
      <c r="L112" s="145" t="str">
        <f t="shared" si="10"/>
        <v/>
      </c>
      <c r="M112" s="94">
        <f>M101+M102+M103+M104</f>
        <v>0</v>
      </c>
      <c r="N112" s="5"/>
      <c r="O112" s="5"/>
      <c r="P112" s="5"/>
      <c r="Q112" s="5"/>
      <c r="R112" s="5"/>
      <c r="S112" s="5"/>
      <c r="T112" s="5"/>
      <c r="U112" s="5"/>
    </row>
    <row r="113" spans="1:21" s="178" customFormat="1" ht="11.45" customHeight="1">
      <c r="A113" s="373"/>
      <c r="B113" s="374"/>
      <c r="C113" s="375"/>
      <c r="D113" s="374"/>
      <c r="E113" s="374"/>
      <c r="F113" s="375"/>
      <c r="G113" s="374"/>
      <c r="H113" s="375"/>
      <c r="I113" s="374"/>
      <c r="J113" s="375"/>
      <c r="K113" s="374"/>
      <c r="L113" s="375"/>
      <c r="M113" s="374"/>
      <c r="N113" s="376"/>
      <c r="O113" s="193"/>
      <c r="P113" s="193"/>
      <c r="Q113" s="193"/>
      <c r="R113" s="193"/>
      <c r="S113" s="193"/>
      <c r="T113" s="193"/>
      <c r="U113" s="193"/>
    </row>
    <row r="114" spans="1:21" ht="11.45" customHeight="1">
      <c r="A114" s="408" t="s">
        <v>147</v>
      </c>
      <c r="B114" s="408"/>
      <c r="C114" s="408"/>
      <c r="D114" s="408"/>
      <c r="E114" s="408"/>
      <c r="F114" s="408"/>
      <c r="G114" s="408"/>
      <c r="H114" s="408"/>
      <c r="I114" s="408"/>
      <c r="J114" s="408"/>
      <c r="K114" s="408"/>
      <c r="L114" s="408"/>
      <c r="M114" s="408"/>
      <c r="N114" s="371"/>
    </row>
    <row r="115" spans="1:21" ht="11.45" customHeight="1">
      <c r="A115" s="359"/>
      <c r="B115" s="372"/>
      <c r="C115" s="372"/>
      <c r="D115" s="372"/>
      <c r="E115" s="372"/>
      <c r="F115" s="372"/>
      <c r="G115" s="372"/>
      <c r="H115" s="372"/>
      <c r="I115" s="372"/>
      <c r="J115" s="372"/>
      <c r="K115" s="372"/>
      <c r="L115" s="359"/>
      <c r="M115" s="359"/>
    </row>
    <row r="116" spans="1:21" ht="11.45" customHeight="1"/>
    <row r="117" spans="1:21" ht="11.45" customHeight="1"/>
  </sheetData>
  <mergeCells count="2">
    <mergeCell ref="A8:A9"/>
    <mergeCell ref="A114:M11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4" fitToHeight="0" orientation="landscape" r:id="rId1"/>
  <headerFooter alignWithMargins="0">
    <oddHeader>&amp;A</oddHeader>
  </headerFooter>
  <rowBreaks count="2" manualBreakCount="2">
    <brk id="47" max="12" man="1"/>
    <brk id="8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Asmir Music</cp:lastModifiedBy>
  <cp:lastPrinted>2022-02-04T09:52:28Z</cp:lastPrinted>
  <dcterms:created xsi:type="dcterms:W3CDTF">2015-02-10T08:20:45Z</dcterms:created>
  <dcterms:modified xsi:type="dcterms:W3CDTF">2023-08-30T14:42:45Z</dcterms:modified>
</cp:coreProperties>
</file>